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80" windowHeight="1170"/>
  </bookViews>
  <sheets>
    <sheet name="Смета по ТСН-2001" sheetId="5" r:id="rId1"/>
    <sheet name="Дефектная ведомость" sheetId="6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'Дефектная ведомость'!$18:$18</definedName>
    <definedName name="_xlnm.Print_Titles" localSheetId="0">'Смета по ТСН-2001'!$30:$30</definedName>
    <definedName name="_xlnm.Print_Area" localSheetId="1">'Дефектная ведомость'!$A$1:$E$100</definedName>
    <definedName name="_xlnm.Print_Area" localSheetId="0">'Смета по ТСН-2001'!$A$1:$K$812</definedName>
  </definedNames>
  <calcPr calcId="144525"/>
</workbook>
</file>

<file path=xl/calcChain.xml><?xml version="1.0" encoding="utf-8"?>
<calcChain xmlns="http://schemas.openxmlformats.org/spreadsheetml/2006/main">
  <c r="C94" i="6" l="1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A89" i="6"/>
  <c r="D88" i="6"/>
  <c r="C88" i="6"/>
  <c r="B88" i="6"/>
  <c r="A88" i="6"/>
  <c r="D87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D81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D75" i="6"/>
  <c r="C75" i="6"/>
  <c r="B75" i="6"/>
  <c r="A75" i="6"/>
  <c r="D74" i="6"/>
  <c r="C74" i="6"/>
  <c r="B74" i="6"/>
  <c r="A74" i="6"/>
  <c r="D73" i="6"/>
  <c r="C73" i="6"/>
  <c r="B73" i="6"/>
  <c r="A73" i="6"/>
  <c r="D72" i="6"/>
  <c r="C72" i="6"/>
  <c r="B72" i="6"/>
  <c r="A72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D49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A21" i="6"/>
  <c r="A20" i="6"/>
  <c r="A19" i="6"/>
  <c r="A12" i="6"/>
  <c r="A11" i="6"/>
  <c r="A1" i="6"/>
  <c r="H810" i="5"/>
  <c r="C810" i="5"/>
  <c r="H804" i="5"/>
  <c r="J804" i="5"/>
  <c r="H801" i="5"/>
  <c r="J801" i="5"/>
  <c r="H798" i="5"/>
  <c r="J798" i="5"/>
  <c r="H795" i="5"/>
  <c r="J795" i="5"/>
  <c r="H790" i="5"/>
  <c r="G790" i="5"/>
  <c r="E790" i="5"/>
  <c r="J789" i="5"/>
  <c r="E789" i="5"/>
  <c r="J788" i="5"/>
  <c r="E788" i="5"/>
  <c r="J787" i="5"/>
  <c r="E787" i="5"/>
  <c r="J786" i="5"/>
  <c r="H786" i="5"/>
  <c r="F786" i="5"/>
  <c r="D786" i="5"/>
  <c r="C786" i="5"/>
  <c r="B786" i="5"/>
  <c r="A786" i="5"/>
  <c r="J785" i="5"/>
  <c r="H785" i="5"/>
  <c r="G785" i="5"/>
  <c r="F785" i="5"/>
  <c r="J784" i="5"/>
  <c r="H784" i="5"/>
  <c r="G784" i="5"/>
  <c r="F784" i="5"/>
  <c r="J783" i="5"/>
  <c r="H783" i="5"/>
  <c r="G783" i="5"/>
  <c r="F783" i="5"/>
  <c r="J782" i="5"/>
  <c r="H782" i="5"/>
  <c r="G782" i="5"/>
  <c r="F782" i="5"/>
  <c r="D780" i="5"/>
  <c r="C780" i="5"/>
  <c r="B780" i="5"/>
  <c r="A780" i="5"/>
  <c r="H777" i="5"/>
  <c r="G777" i="5"/>
  <c r="E777" i="5"/>
  <c r="J776" i="5"/>
  <c r="E776" i="5"/>
  <c r="J775" i="5"/>
  <c r="E775" i="5"/>
  <c r="J774" i="5"/>
  <c r="H774" i="5"/>
  <c r="G774" i="5"/>
  <c r="F774" i="5"/>
  <c r="J773" i="5"/>
  <c r="H773" i="5"/>
  <c r="G773" i="5"/>
  <c r="F773" i="5"/>
  <c r="D771" i="5"/>
  <c r="C771" i="5"/>
  <c r="B771" i="5"/>
  <c r="A771" i="5"/>
  <c r="H768" i="5"/>
  <c r="G768" i="5"/>
  <c r="E768" i="5"/>
  <c r="J767" i="5"/>
  <c r="E767" i="5"/>
  <c r="J766" i="5"/>
  <c r="E766" i="5"/>
  <c r="J765" i="5"/>
  <c r="E765" i="5"/>
  <c r="J764" i="5"/>
  <c r="H764" i="5"/>
  <c r="F764" i="5"/>
  <c r="D764" i="5"/>
  <c r="C764" i="5"/>
  <c r="B764" i="5"/>
  <c r="A764" i="5"/>
  <c r="J763" i="5"/>
  <c r="H763" i="5"/>
  <c r="F763" i="5"/>
  <c r="D763" i="5"/>
  <c r="C763" i="5"/>
  <c r="B763" i="5"/>
  <c r="A763" i="5"/>
  <c r="J762" i="5"/>
  <c r="H762" i="5"/>
  <c r="G762" i="5"/>
  <c r="F762" i="5"/>
  <c r="J761" i="5"/>
  <c r="H761" i="5"/>
  <c r="G761" i="5"/>
  <c r="F761" i="5"/>
  <c r="J760" i="5"/>
  <c r="H760" i="5"/>
  <c r="G760" i="5"/>
  <c r="F760" i="5"/>
  <c r="J759" i="5"/>
  <c r="H759" i="5"/>
  <c r="G759" i="5"/>
  <c r="F759" i="5"/>
  <c r="D757" i="5"/>
  <c r="C757" i="5"/>
  <c r="B757" i="5"/>
  <c r="A757" i="5"/>
  <c r="H754" i="5"/>
  <c r="G754" i="5"/>
  <c r="E754" i="5"/>
  <c r="J753" i="5"/>
  <c r="E753" i="5"/>
  <c r="J752" i="5"/>
  <c r="E752" i="5"/>
  <c r="J751" i="5"/>
  <c r="H751" i="5"/>
  <c r="G751" i="5"/>
  <c r="F751" i="5"/>
  <c r="D749" i="5"/>
  <c r="C749" i="5"/>
  <c r="B749" i="5"/>
  <c r="A749" i="5"/>
  <c r="H746" i="5"/>
  <c r="G746" i="5"/>
  <c r="E746" i="5"/>
  <c r="J745" i="5"/>
  <c r="E745" i="5"/>
  <c r="J744" i="5"/>
  <c r="E744" i="5"/>
  <c r="J743" i="5"/>
  <c r="H743" i="5"/>
  <c r="G743" i="5"/>
  <c r="F743" i="5"/>
  <c r="D741" i="5"/>
  <c r="C741" i="5"/>
  <c r="B741" i="5"/>
  <c r="A741" i="5"/>
  <c r="A740" i="5"/>
  <c r="H738" i="5"/>
  <c r="J738" i="5"/>
  <c r="H733" i="5"/>
  <c r="G733" i="5"/>
  <c r="E733" i="5"/>
  <c r="J732" i="5"/>
  <c r="E732" i="5"/>
  <c r="J731" i="5"/>
  <c r="E731" i="5"/>
  <c r="J730" i="5"/>
  <c r="H730" i="5"/>
  <c r="F730" i="5"/>
  <c r="D730" i="5"/>
  <c r="C730" i="5"/>
  <c r="B730" i="5"/>
  <c r="A730" i="5"/>
  <c r="J729" i="5"/>
  <c r="H729" i="5"/>
  <c r="G729" i="5"/>
  <c r="F729" i="5"/>
  <c r="J728" i="5"/>
  <c r="H728" i="5"/>
  <c r="G728" i="5"/>
  <c r="F728" i="5"/>
  <c r="E727" i="5"/>
  <c r="D727" i="5"/>
  <c r="C727" i="5"/>
  <c r="B727" i="5"/>
  <c r="A727" i="5"/>
  <c r="H724" i="5"/>
  <c r="G724" i="5"/>
  <c r="E724" i="5"/>
  <c r="J723" i="5"/>
  <c r="E723" i="5"/>
  <c r="J722" i="5"/>
  <c r="E722" i="5"/>
  <c r="J721" i="5"/>
  <c r="H721" i="5"/>
  <c r="F721" i="5"/>
  <c r="D721" i="5"/>
  <c r="C721" i="5"/>
  <c r="B721" i="5"/>
  <c r="A721" i="5"/>
  <c r="J720" i="5"/>
  <c r="H720" i="5"/>
  <c r="G720" i="5"/>
  <c r="F720" i="5"/>
  <c r="J719" i="5"/>
  <c r="H719" i="5"/>
  <c r="G719" i="5"/>
  <c r="F719" i="5"/>
  <c r="E718" i="5"/>
  <c r="D718" i="5"/>
  <c r="C718" i="5"/>
  <c r="B718" i="5"/>
  <c r="A718" i="5"/>
  <c r="H715" i="5"/>
  <c r="G715" i="5"/>
  <c r="E715" i="5"/>
  <c r="J714" i="5"/>
  <c r="E714" i="5"/>
  <c r="J713" i="5"/>
  <c r="E713" i="5"/>
  <c r="J712" i="5"/>
  <c r="E712" i="5"/>
  <c r="J711" i="5"/>
  <c r="H711" i="5"/>
  <c r="F711" i="5"/>
  <c r="D711" i="5"/>
  <c r="C711" i="5"/>
  <c r="B711" i="5"/>
  <c r="A711" i="5"/>
  <c r="J710" i="5"/>
  <c r="H710" i="5"/>
  <c r="G710" i="5"/>
  <c r="F710" i="5"/>
  <c r="J709" i="5"/>
  <c r="H709" i="5"/>
  <c r="G709" i="5"/>
  <c r="F709" i="5"/>
  <c r="J708" i="5"/>
  <c r="H708" i="5"/>
  <c r="G708" i="5"/>
  <c r="F708" i="5"/>
  <c r="D706" i="5"/>
  <c r="C706" i="5"/>
  <c r="B706" i="5"/>
  <c r="A706" i="5"/>
  <c r="H703" i="5"/>
  <c r="G703" i="5"/>
  <c r="E703" i="5"/>
  <c r="J702" i="5"/>
  <c r="E702" i="5"/>
  <c r="J701" i="5"/>
  <c r="E701" i="5"/>
  <c r="J700" i="5"/>
  <c r="H700" i="5"/>
  <c r="F700" i="5"/>
  <c r="D700" i="5"/>
  <c r="C700" i="5"/>
  <c r="B700" i="5"/>
  <c r="A700" i="5"/>
  <c r="J699" i="5"/>
  <c r="H699" i="5"/>
  <c r="G699" i="5"/>
  <c r="F699" i="5"/>
  <c r="J698" i="5"/>
  <c r="H698" i="5"/>
  <c r="G698" i="5"/>
  <c r="F698" i="5"/>
  <c r="D696" i="5"/>
  <c r="C696" i="5"/>
  <c r="B696" i="5"/>
  <c r="A696" i="5"/>
  <c r="H693" i="5"/>
  <c r="G693" i="5"/>
  <c r="E693" i="5"/>
  <c r="J692" i="5"/>
  <c r="E692" i="5"/>
  <c r="J691" i="5"/>
  <c r="E691" i="5"/>
  <c r="J690" i="5"/>
  <c r="E690" i="5"/>
  <c r="J689" i="5"/>
  <c r="H689" i="5"/>
  <c r="F689" i="5"/>
  <c r="D689" i="5"/>
  <c r="C689" i="5"/>
  <c r="B689" i="5"/>
  <c r="A689" i="5"/>
  <c r="J688" i="5"/>
  <c r="H688" i="5"/>
  <c r="F688" i="5"/>
  <c r="D688" i="5"/>
  <c r="C688" i="5"/>
  <c r="B688" i="5"/>
  <c r="A688" i="5"/>
  <c r="J687" i="5"/>
  <c r="H687" i="5"/>
  <c r="F687" i="5"/>
  <c r="D687" i="5"/>
  <c r="C687" i="5"/>
  <c r="B687" i="5"/>
  <c r="A687" i="5"/>
  <c r="J686" i="5"/>
  <c r="H686" i="5"/>
  <c r="F686" i="5"/>
  <c r="D686" i="5"/>
  <c r="C686" i="5"/>
  <c r="B686" i="5"/>
  <c r="A686" i="5"/>
  <c r="J685" i="5"/>
  <c r="H685" i="5"/>
  <c r="F685" i="5"/>
  <c r="D685" i="5"/>
  <c r="C685" i="5"/>
  <c r="B685" i="5"/>
  <c r="A685" i="5"/>
  <c r="J684" i="5"/>
  <c r="H684" i="5"/>
  <c r="G684" i="5"/>
  <c r="F684" i="5"/>
  <c r="J683" i="5"/>
  <c r="H683" i="5"/>
  <c r="G683" i="5"/>
  <c r="F683" i="5"/>
  <c r="J682" i="5"/>
  <c r="H682" i="5"/>
  <c r="G682" i="5"/>
  <c r="F682" i="5"/>
  <c r="J681" i="5"/>
  <c r="H681" i="5"/>
  <c r="G681" i="5"/>
  <c r="F681" i="5"/>
  <c r="D680" i="5"/>
  <c r="C680" i="5"/>
  <c r="B680" i="5"/>
  <c r="A680" i="5"/>
  <c r="H677" i="5"/>
  <c r="G677" i="5"/>
  <c r="E677" i="5"/>
  <c r="J676" i="5"/>
  <c r="E676" i="5"/>
  <c r="J675" i="5"/>
  <c r="E675" i="5"/>
  <c r="J674" i="5"/>
  <c r="E674" i="5"/>
  <c r="J673" i="5"/>
  <c r="H673" i="5"/>
  <c r="F673" i="5"/>
  <c r="D673" i="5"/>
  <c r="C673" i="5"/>
  <c r="B673" i="5"/>
  <c r="A673" i="5"/>
  <c r="J672" i="5"/>
  <c r="H672" i="5"/>
  <c r="F672" i="5"/>
  <c r="D672" i="5"/>
  <c r="C672" i="5"/>
  <c r="B672" i="5"/>
  <c r="A672" i="5"/>
  <c r="J671" i="5"/>
  <c r="H671" i="5"/>
  <c r="F671" i="5"/>
  <c r="D671" i="5"/>
  <c r="C671" i="5"/>
  <c r="B671" i="5"/>
  <c r="A671" i="5"/>
  <c r="J670" i="5"/>
  <c r="H670" i="5"/>
  <c r="F670" i="5"/>
  <c r="D670" i="5"/>
  <c r="C670" i="5"/>
  <c r="B670" i="5"/>
  <c r="A670" i="5"/>
  <c r="J669" i="5"/>
  <c r="H669" i="5"/>
  <c r="F669" i="5"/>
  <c r="D669" i="5"/>
  <c r="C669" i="5"/>
  <c r="B669" i="5"/>
  <c r="A669" i="5"/>
  <c r="J668" i="5"/>
  <c r="H668" i="5"/>
  <c r="F668" i="5"/>
  <c r="D668" i="5"/>
  <c r="C668" i="5"/>
  <c r="B668" i="5"/>
  <c r="A668" i="5"/>
  <c r="J667" i="5"/>
  <c r="H667" i="5"/>
  <c r="F667" i="5"/>
  <c r="D667" i="5"/>
  <c r="C667" i="5"/>
  <c r="B667" i="5"/>
  <c r="A667" i="5"/>
  <c r="J666" i="5"/>
  <c r="H666" i="5"/>
  <c r="G666" i="5"/>
  <c r="F666" i="5"/>
  <c r="J665" i="5"/>
  <c r="H665" i="5"/>
  <c r="G665" i="5"/>
  <c r="F665" i="5"/>
  <c r="J664" i="5"/>
  <c r="H664" i="5"/>
  <c r="G664" i="5"/>
  <c r="F664" i="5"/>
  <c r="J663" i="5"/>
  <c r="H663" i="5"/>
  <c r="G663" i="5"/>
  <c r="F663" i="5"/>
  <c r="D661" i="5"/>
  <c r="C661" i="5"/>
  <c r="B661" i="5"/>
  <c r="A661" i="5"/>
  <c r="H658" i="5"/>
  <c r="G658" i="5"/>
  <c r="E658" i="5"/>
  <c r="J657" i="5"/>
  <c r="E657" i="5"/>
  <c r="J656" i="5"/>
  <c r="E656" i="5"/>
  <c r="J655" i="5"/>
  <c r="H655" i="5"/>
  <c r="G655" i="5"/>
  <c r="F655" i="5"/>
  <c r="D653" i="5"/>
  <c r="C653" i="5"/>
  <c r="B653" i="5"/>
  <c r="A653" i="5"/>
  <c r="H650" i="5"/>
  <c r="G650" i="5"/>
  <c r="E650" i="5"/>
  <c r="J649" i="5"/>
  <c r="E649" i="5"/>
  <c r="J648" i="5"/>
  <c r="E648" i="5"/>
  <c r="J647" i="5"/>
  <c r="E647" i="5"/>
  <c r="J646" i="5"/>
  <c r="H646" i="5"/>
  <c r="F646" i="5"/>
  <c r="D646" i="5"/>
  <c r="C646" i="5"/>
  <c r="B646" i="5"/>
  <c r="A646" i="5"/>
  <c r="J645" i="5"/>
  <c r="H645" i="5"/>
  <c r="G645" i="5"/>
  <c r="F645" i="5"/>
  <c r="J644" i="5"/>
  <c r="H644" i="5"/>
  <c r="G644" i="5"/>
  <c r="F644" i="5"/>
  <c r="J643" i="5"/>
  <c r="H643" i="5"/>
  <c r="G643" i="5"/>
  <c r="F643" i="5"/>
  <c r="J642" i="5"/>
  <c r="H642" i="5"/>
  <c r="G642" i="5"/>
  <c r="F642" i="5"/>
  <c r="E641" i="5"/>
  <c r="D641" i="5"/>
  <c r="C641" i="5"/>
  <c r="B641" i="5"/>
  <c r="A641" i="5"/>
  <c r="H638" i="5"/>
  <c r="G638" i="5"/>
  <c r="E638" i="5"/>
  <c r="J637" i="5"/>
  <c r="E637" i="5"/>
  <c r="J636" i="5"/>
  <c r="E636" i="5"/>
  <c r="J635" i="5"/>
  <c r="E635" i="5"/>
  <c r="J634" i="5"/>
  <c r="H634" i="5"/>
  <c r="F634" i="5"/>
  <c r="D634" i="5"/>
  <c r="C634" i="5"/>
  <c r="B634" i="5"/>
  <c r="A634" i="5"/>
  <c r="J633" i="5"/>
  <c r="H633" i="5"/>
  <c r="F633" i="5"/>
  <c r="D633" i="5"/>
  <c r="C633" i="5"/>
  <c r="B633" i="5"/>
  <c r="A633" i="5"/>
  <c r="J632" i="5"/>
  <c r="H632" i="5"/>
  <c r="F632" i="5"/>
  <c r="D632" i="5"/>
  <c r="C632" i="5"/>
  <c r="B632" i="5"/>
  <c r="A632" i="5"/>
  <c r="J631" i="5"/>
  <c r="H631" i="5"/>
  <c r="F631" i="5"/>
  <c r="D631" i="5"/>
  <c r="C631" i="5"/>
  <c r="B631" i="5"/>
  <c r="A631" i="5"/>
  <c r="J630" i="5"/>
  <c r="H630" i="5"/>
  <c r="F630" i="5"/>
  <c r="D630" i="5"/>
  <c r="C630" i="5"/>
  <c r="B630" i="5"/>
  <c r="A630" i="5"/>
  <c r="J629" i="5"/>
  <c r="H629" i="5"/>
  <c r="F629" i="5"/>
  <c r="D629" i="5"/>
  <c r="C629" i="5"/>
  <c r="B629" i="5"/>
  <c r="A629" i="5"/>
  <c r="J628" i="5"/>
  <c r="H628" i="5"/>
  <c r="F628" i="5"/>
  <c r="D628" i="5"/>
  <c r="C628" i="5"/>
  <c r="B628" i="5"/>
  <c r="A628" i="5"/>
  <c r="J627" i="5"/>
  <c r="H627" i="5"/>
  <c r="G627" i="5"/>
  <c r="F627" i="5"/>
  <c r="J626" i="5"/>
  <c r="H626" i="5"/>
  <c r="G626" i="5"/>
  <c r="F626" i="5"/>
  <c r="J625" i="5"/>
  <c r="H625" i="5"/>
  <c r="G625" i="5"/>
  <c r="F625" i="5"/>
  <c r="J624" i="5"/>
  <c r="H624" i="5"/>
  <c r="G624" i="5"/>
  <c r="F624" i="5"/>
  <c r="D622" i="5"/>
  <c r="C622" i="5"/>
  <c r="B622" i="5"/>
  <c r="A622" i="5"/>
  <c r="H619" i="5"/>
  <c r="G619" i="5"/>
  <c r="E619" i="5"/>
  <c r="J618" i="5"/>
  <c r="E618" i="5"/>
  <c r="J617" i="5"/>
  <c r="E617" i="5"/>
  <c r="J616" i="5"/>
  <c r="H616" i="5"/>
  <c r="F616" i="5"/>
  <c r="D616" i="5"/>
  <c r="C616" i="5"/>
  <c r="B616" i="5"/>
  <c r="A616" i="5"/>
  <c r="J615" i="5"/>
  <c r="H615" i="5"/>
  <c r="G615" i="5"/>
  <c r="F615" i="5"/>
  <c r="D613" i="5"/>
  <c r="C613" i="5"/>
  <c r="B613" i="5"/>
  <c r="A613" i="5"/>
  <c r="H610" i="5"/>
  <c r="G610" i="5"/>
  <c r="E610" i="5"/>
  <c r="J609" i="5"/>
  <c r="E609" i="5"/>
  <c r="J608" i="5"/>
  <c r="E608" i="5"/>
  <c r="J607" i="5"/>
  <c r="E607" i="5"/>
  <c r="J606" i="5"/>
  <c r="H606" i="5"/>
  <c r="G606" i="5"/>
  <c r="F606" i="5"/>
  <c r="J605" i="5"/>
  <c r="H605" i="5"/>
  <c r="G605" i="5"/>
  <c r="F605" i="5"/>
  <c r="J604" i="5"/>
  <c r="H604" i="5"/>
  <c r="G604" i="5"/>
  <c r="F604" i="5"/>
  <c r="D602" i="5"/>
  <c r="C602" i="5"/>
  <c r="B602" i="5"/>
  <c r="A602" i="5"/>
  <c r="H599" i="5"/>
  <c r="G599" i="5"/>
  <c r="E599" i="5"/>
  <c r="J598" i="5"/>
  <c r="E598" i="5"/>
  <c r="J597" i="5"/>
  <c r="E597" i="5"/>
  <c r="J596" i="5"/>
  <c r="H596" i="5"/>
  <c r="G596" i="5"/>
  <c r="F596" i="5"/>
  <c r="D594" i="5"/>
  <c r="C594" i="5"/>
  <c r="B594" i="5"/>
  <c r="A594" i="5"/>
  <c r="H591" i="5"/>
  <c r="G591" i="5"/>
  <c r="E591" i="5"/>
  <c r="J590" i="5"/>
  <c r="E590" i="5"/>
  <c r="J589" i="5"/>
  <c r="E589" i="5"/>
  <c r="J588" i="5"/>
  <c r="H588" i="5"/>
  <c r="G588" i="5"/>
  <c r="F588" i="5"/>
  <c r="D586" i="5"/>
  <c r="C586" i="5"/>
  <c r="B586" i="5"/>
  <c r="A586" i="5"/>
  <c r="H583" i="5"/>
  <c r="G583" i="5"/>
  <c r="E583" i="5"/>
  <c r="J582" i="5"/>
  <c r="E582" i="5"/>
  <c r="J581" i="5"/>
  <c r="E581" i="5"/>
  <c r="J580" i="5"/>
  <c r="H580" i="5"/>
  <c r="G580" i="5"/>
  <c r="F580" i="5"/>
  <c r="E579" i="5"/>
  <c r="D579" i="5"/>
  <c r="C579" i="5"/>
  <c r="B579" i="5"/>
  <c r="A579" i="5"/>
  <c r="H576" i="5"/>
  <c r="G576" i="5"/>
  <c r="E576" i="5"/>
  <c r="J575" i="5"/>
  <c r="E575" i="5"/>
  <c r="J574" i="5"/>
  <c r="E574" i="5"/>
  <c r="J573" i="5"/>
  <c r="H573" i="5"/>
  <c r="G573" i="5"/>
  <c r="F573" i="5"/>
  <c r="E572" i="5"/>
  <c r="D572" i="5"/>
  <c r="C572" i="5"/>
  <c r="B572" i="5"/>
  <c r="A572" i="5"/>
  <c r="H569" i="5"/>
  <c r="G569" i="5"/>
  <c r="E569" i="5"/>
  <c r="J568" i="5"/>
  <c r="E568" i="5"/>
  <c r="J567" i="5"/>
  <c r="E567" i="5"/>
  <c r="J566" i="5"/>
  <c r="H566" i="5"/>
  <c r="G566" i="5"/>
  <c r="F566" i="5"/>
  <c r="E565" i="5"/>
  <c r="D565" i="5"/>
  <c r="C565" i="5"/>
  <c r="B565" i="5"/>
  <c r="A565" i="5"/>
  <c r="H562" i="5"/>
  <c r="G562" i="5"/>
  <c r="E562" i="5"/>
  <c r="J561" i="5"/>
  <c r="E561" i="5"/>
  <c r="J560" i="5"/>
  <c r="E560" i="5"/>
  <c r="J559" i="5"/>
  <c r="H559" i="5"/>
  <c r="G559" i="5"/>
  <c r="F559" i="5"/>
  <c r="E558" i="5"/>
  <c r="D558" i="5"/>
  <c r="C558" i="5"/>
  <c r="B558" i="5"/>
  <c r="A558" i="5"/>
  <c r="A557" i="5"/>
  <c r="H555" i="5"/>
  <c r="J555" i="5"/>
  <c r="H550" i="5"/>
  <c r="G550" i="5"/>
  <c r="E550" i="5"/>
  <c r="J549" i="5"/>
  <c r="E549" i="5"/>
  <c r="J548" i="5"/>
  <c r="E548" i="5"/>
  <c r="J547" i="5"/>
  <c r="H547" i="5"/>
  <c r="G547" i="5"/>
  <c r="F547" i="5"/>
  <c r="D546" i="5"/>
  <c r="C546" i="5"/>
  <c r="B546" i="5"/>
  <c r="A546" i="5"/>
  <c r="H543" i="5"/>
  <c r="G543" i="5"/>
  <c r="E543" i="5"/>
  <c r="J542" i="5"/>
  <c r="E542" i="5"/>
  <c r="J541" i="5"/>
  <c r="E541" i="5"/>
  <c r="J540" i="5"/>
  <c r="H540" i="5"/>
  <c r="G540" i="5"/>
  <c r="F540" i="5"/>
  <c r="D539" i="5"/>
  <c r="C539" i="5"/>
  <c r="B539" i="5"/>
  <c r="A539" i="5"/>
  <c r="H536" i="5"/>
  <c r="G536" i="5"/>
  <c r="E536" i="5"/>
  <c r="J535" i="5"/>
  <c r="E535" i="5"/>
  <c r="J534" i="5"/>
  <c r="E534" i="5"/>
  <c r="J533" i="5"/>
  <c r="H533" i="5"/>
  <c r="G533" i="5"/>
  <c r="F533" i="5"/>
  <c r="D532" i="5"/>
  <c r="C532" i="5"/>
  <c r="B532" i="5"/>
  <c r="A532" i="5"/>
  <c r="H529" i="5"/>
  <c r="G529" i="5"/>
  <c r="E529" i="5"/>
  <c r="J528" i="5"/>
  <c r="E528" i="5"/>
  <c r="J527" i="5"/>
  <c r="E527" i="5"/>
  <c r="J526" i="5"/>
  <c r="H526" i="5"/>
  <c r="G526" i="5"/>
  <c r="F526" i="5"/>
  <c r="D524" i="5"/>
  <c r="C524" i="5"/>
  <c r="B524" i="5"/>
  <c r="A524" i="5"/>
  <c r="H521" i="5"/>
  <c r="G521" i="5"/>
  <c r="E521" i="5"/>
  <c r="J520" i="5"/>
  <c r="E520" i="5"/>
  <c r="J519" i="5"/>
  <c r="E519" i="5"/>
  <c r="J518" i="5"/>
  <c r="H518" i="5"/>
  <c r="G518" i="5"/>
  <c r="F518" i="5"/>
  <c r="D516" i="5"/>
  <c r="C516" i="5"/>
  <c r="B516" i="5"/>
  <c r="A516" i="5"/>
  <c r="H513" i="5"/>
  <c r="G513" i="5"/>
  <c r="E513" i="5"/>
  <c r="J512" i="5"/>
  <c r="E512" i="5"/>
  <c r="J511" i="5"/>
  <c r="E511" i="5"/>
  <c r="J510" i="5"/>
  <c r="E510" i="5"/>
  <c r="J509" i="5"/>
  <c r="H509" i="5"/>
  <c r="G509" i="5"/>
  <c r="F509" i="5"/>
  <c r="J508" i="5"/>
  <c r="H508" i="5"/>
  <c r="G508" i="5"/>
  <c r="F508" i="5"/>
  <c r="J507" i="5"/>
  <c r="H507" i="5"/>
  <c r="G507" i="5"/>
  <c r="F507" i="5"/>
  <c r="J506" i="5"/>
  <c r="H506" i="5"/>
  <c r="G506" i="5"/>
  <c r="F506" i="5"/>
  <c r="D504" i="5"/>
  <c r="C504" i="5"/>
  <c r="B504" i="5"/>
  <c r="A504" i="5"/>
  <c r="H501" i="5"/>
  <c r="G501" i="5"/>
  <c r="E501" i="5"/>
  <c r="J500" i="5"/>
  <c r="E500" i="5"/>
  <c r="J499" i="5"/>
  <c r="E499" i="5"/>
  <c r="J498" i="5"/>
  <c r="H498" i="5"/>
  <c r="G498" i="5"/>
  <c r="F498" i="5"/>
  <c r="D496" i="5"/>
  <c r="C496" i="5"/>
  <c r="B496" i="5"/>
  <c r="A496" i="5"/>
  <c r="H493" i="5"/>
  <c r="G493" i="5"/>
  <c r="E493" i="5"/>
  <c r="J492" i="5"/>
  <c r="E492" i="5"/>
  <c r="J491" i="5"/>
  <c r="E491" i="5"/>
  <c r="J490" i="5"/>
  <c r="E490" i="5"/>
  <c r="J489" i="5"/>
  <c r="H489" i="5"/>
  <c r="G489" i="5"/>
  <c r="F489" i="5"/>
  <c r="J488" i="5"/>
  <c r="H488" i="5"/>
  <c r="G488" i="5"/>
  <c r="F488" i="5"/>
  <c r="J487" i="5"/>
  <c r="H487" i="5"/>
  <c r="G487" i="5"/>
  <c r="F487" i="5"/>
  <c r="J486" i="5"/>
  <c r="H486" i="5"/>
  <c r="G486" i="5"/>
  <c r="F486" i="5"/>
  <c r="D484" i="5"/>
  <c r="C484" i="5"/>
  <c r="B484" i="5"/>
  <c r="A484" i="5"/>
  <c r="H481" i="5"/>
  <c r="G481" i="5"/>
  <c r="E481" i="5"/>
  <c r="J480" i="5"/>
  <c r="E480" i="5"/>
  <c r="J479" i="5"/>
  <c r="E479" i="5"/>
  <c r="J478" i="5"/>
  <c r="E478" i="5"/>
  <c r="J477" i="5"/>
  <c r="H477" i="5"/>
  <c r="F477" i="5"/>
  <c r="D477" i="5"/>
  <c r="C477" i="5"/>
  <c r="B477" i="5"/>
  <c r="A477" i="5"/>
  <c r="J476" i="5"/>
  <c r="H476" i="5"/>
  <c r="G476" i="5"/>
  <c r="F476" i="5"/>
  <c r="J475" i="5"/>
  <c r="H475" i="5"/>
  <c r="G475" i="5"/>
  <c r="F475" i="5"/>
  <c r="J474" i="5"/>
  <c r="H474" i="5"/>
  <c r="G474" i="5"/>
  <c r="F474" i="5"/>
  <c r="J473" i="5"/>
  <c r="H473" i="5"/>
  <c r="G473" i="5"/>
  <c r="F473" i="5"/>
  <c r="D472" i="5"/>
  <c r="C472" i="5"/>
  <c r="B472" i="5"/>
  <c r="A472" i="5"/>
  <c r="H469" i="5"/>
  <c r="G469" i="5"/>
  <c r="E469" i="5"/>
  <c r="J468" i="5"/>
  <c r="E468" i="5"/>
  <c r="J467" i="5"/>
  <c r="E467" i="5"/>
  <c r="J466" i="5"/>
  <c r="E466" i="5"/>
  <c r="J465" i="5"/>
  <c r="H465" i="5"/>
  <c r="F465" i="5"/>
  <c r="D465" i="5"/>
  <c r="C465" i="5"/>
  <c r="B465" i="5"/>
  <c r="A465" i="5"/>
  <c r="J464" i="5"/>
  <c r="H464" i="5"/>
  <c r="F464" i="5"/>
  <c r="D464" i="5"/>
  <c r="C464" i="5"/>
  <c r="B464" i="5"/>
  <c r="A464" i="5"/>
  <c r="J463" i="5"/>
  <c r="H463" i="5"/>
  <c r="F463" i="5"/>
  <c r="D463" i="5"/>
  <c r="C463" i="5"/>
  <c r="B463" i="5"/>
  <c r="A463" i="5"/>
  <c r="J462" i="5"/>
  <c r="H462" i="5"/>
  <c r="F462" i="5"/>
  <c r="D462" i="5"/>
  <c r="C462" i="5"/>
  <c r="B462" i="5"/>
  <c r="A462" i="5"/>
  <c r="J461" i="5"/>
  <c r="H461" i="5"/>
  <c r="F461" i="5"/>
  <c r="D461" i="5"/>
  <c r="C461" i="5"/>
  <c r="B461" i="5"/>
  <c r="A461" i="5"/>
  <c r="J460" i="5"/>
  <c r="H460" i="5"/>
  <c r="G460" i="5"/>
  <c r="F460" i="5"/>
  <c r="J459" i="5"/>
  <c r="H459" i="5"/>
  <c r="G459" i="5"/>
  <c r="F459" i="5"/>
  <c r="J458" i="5"/>
  <c r="H458" i="5"/>
  <c r="G458" i="5"/>
  <c r="F458" i="5"/>
  <c r="J457" i="5"/>
  <c r="H457" i="5"/>
  <c r="G457" i="5"/>
  <c r="F457" i="5"/>
  <c r="D456" i="5"/>
  <c r="C456" i="5"/>
  <c r="B456" i="5"/>
  <c r="A456" i="5"/>
  <c r="H453" i="5"/>
  <c r="G453" i="5"/>
  <c r="E453" i="5"/>
  <c r="J452" i="5"/>
  <c r="E452" i="5"/>
  <c r="J451" i="5"/>
  <c r="E451" i="5"/>
  <c r="J450" i="5"/>
  <c r="E450" i="5"/>
  <c r="J449" i="5"/>
  <c r="H449" i="5"/>
  <c r="F449" i="5"/>
  <c r="D449" i="5"/>
  <c r="C449" i="5"/>
  <c r="B449" i="5"/>
  <c r="A449" i="5"/>
  <c r="J448" i="5"/>
  <c r="H448" i="5"/>
  <c r="G448" i="5"/>
  <c r="F448" i="5"/>
  <c r="J447" i="5"/>
  <c r="H447" i="5"/>
  <c r="G447" i="5"/>
  <c r="F447" i="5"/>
  <c r="J446" i="5"/>
  <c r="H446" i="5"/>
  <c r="G446" i="5"/>
  <c r="F446" i="5"/>
  <c r="D444" i="5"/>
  <c r="C444" i="5"/>
  <c r="B444" i="5"/>
  <c r="A444" i="5"/>
  <c r="H441" i="5"/>
  <c r="G441" i="5"/>
  <c r="E441" i="5"/>
  <c r="J440" i="5"/>
  <c r="E440" i="5"/>
  <c r="J439" i="5"/>
  <c r="E439" i="5"/>
  <c r="J438" i="5"/>
  <c r="E438" i="5"/>
  <c r="J437" i="5"/>
  <c r="H437" i="5"/>
  <c r="F437" i="5"/>
  <c r="D437" i="5"/>
  <c r="C437" i="5"/>
  <c r="B437" i="5"/>
  <c r="A437" i="5"/>
  <c r="J436" i="5"/>
  <c r="H436" i="5"/>
  <c r="G436" i="5"/>
  <c r="F436" i="5"/>
  <c r="J435" i="5"/>
  <c r="H435" i="5"/>
  <c r="G435" i="5"/>
  <c r="F435" i="5"/>
  <c r="J434" i="5"/>
  <c r="H434" i="5"/>
  <c r="G434" i="5"/>
  <c r="F434" i="5"/>
  <c r="D432" i="5"/>
  <c r="C432" i="5"/>
  <c r="B432" i="5"/>
  <c r="A432" i="5"/>
  <c r="A431" i="5"/>
  <c r="H429" i="5"/>
  <c r="J429" i="5"/>
  <c r="H424" i="5"/>
  <c r="G424" i="5"/>
  <c r="E424" i="5"/>
  <c r="J423" i="5"/>
  <c r="E423" i="5"/>
  <c r="J422" i="5"/>
  <c r="E422" i="5"/>
  <c r="J421" i="5"/>
  <c r="E421" i="5"/>
  <c r="J420" i="5"/>
  <c r="H420" i="5"/>
  <c r="F420" i="5"/>
  <c r="D420" i="5"/>
  <c r="C420" i="5"/>
  <c r="B420" i="5"/>
  <c r="A420" i="5"/>
  <c r="J419" i="5"/>
  <c r="H419" i="5"/>
  <c r="F419" i="5"/>
  <c r="D419" i="5"/>
  <c r="C419" i="5"/>
  <c r="B419" i="5"/>
  <c r="A419" i="5"/>
  <c r="J418" i="5"/>
  <c r="H418" i="5"/>
  <c r="F418" i="5"/>
  <c r="D418" i="5"/>
  <c r="C418" i="5"/>
  <c r="B418" i="5"/>
  <c r="A418" i="5"/>
  <c r="J417" i="5"/>
  <c r="H417" i="5"/>
  <c r="G417" i="5"/>
  <c r="F417" i="5"/>
  <c r="J416" i="5"/>
  <c r="H416" i="5"/>
  <c r="G416" i="5"/>
  <c r="F416" i="5"/>
  <c r="J415" i="5"/>
  <c r="H415" i="5"/>
  <c r="G415" i="5"/>
  <c r="F415" i="5"/>
  <c r="J414" i="5"/>
  <c r="H414" i="5"/>
  <c r="G414" i="5"/>
  <c r="F414" i="5"/>
  <c r="D412" i="5"/>
  <c r="C412" i="5"/>
  <c r="B412" i="5"/>
  <c r="A412" i="5"/>
  <c r="H409" i="5"/>
  <c r="G409" i="5"/>
  <c r="E409" i="5"/>
  <c r="J408" i="5"/>
  <c r="E408" i="5"/>
  <c r="J407" i="5"/>
  <c r="E407" i="5"/>
  <c r="J406" i="5"/>
  <c r="E406" i="5"/>
  <c r="J405" i="5"/>
  <c r="H405" i="5"/>
  <c r="F405" i="5"/>
  <c r="D405" i="5"/>
  <c r="C405" i="5"/>
  <c r="B405" i="5"/>
  <c r="A405" i="5"/>
  <c r="J404" i="5"/>
  <c r="H404" i="5"/>
  <c r="G404" i="5"/>
  <c r="F404" i="5"/>
  <c r="J403" i="5"/>
  <c r="H403" i="5"/>
  <c r="G403" i="5"/>
  <c r="F403" i="5"/>
  <c r="J402" i="5"/>
  <c r="H402" i="5"/>
  <c r="G402" i="5"/>
  <c r="F402" i="5"/>
  <c r="J401" i="5"/>
  <c r="H401" i="5"/>
  <c r="G401" i="5"/>
  <c r="F401" i="5"/>
  <c r="D399" i="5"/>
  <c r="C399" i="5"/>
  <c r="B399" i="5"/>
  <c r="A399" i="5"/>
  <c r="H396" i="5"/>
  <c r="G396" i="5"/>
  <c r="E396" i="5"/>
  <c r="J395" i="5"/>
  <c r="E395" i="5"/>
  <c r="J394" i="5"/>
  <c r="E394" i="5"/>
  <c r="J393" i="5"/>
  <c r="E393" i="5"/>
  <c r="J392" i="5"/>
  <c r="H392" i="5"/>
  <c r="F392" i="5"/>
  <c r="D392" i="5"/>
  <c r="C392" i="5"/>
  <c r="B392" i="5"/>
  <c r="A392" i="5"/>
  <c r="J391" i="5"/>
  <c r="H391" i="5"/>
  <c r="G391" i="5"/>
  <c r="F391" i="5"/>
  <c r="J390" i="5"/>
  <c r="H390" i="5"/>
  <c r="G390" i="5"/>
  <c r="F390" i="5"/>
  <c r="J389" i="5"/>
  <c r="H389" i="5"/>
  <c r="G389" i="5"/>
  <c r="F389" i="5"/>
  <c r="D387" i="5"/>
  <c r="C387" i="5"/>
  <c r="B387" i="5"/>
  <c r="A387" i="5"/>
  <c r="H384" i="5"/>
  <c r="G384" i="5"/>
  <c r="E384" i="5"/>
  <c r="J383" i="5"/>
  <c r="E383" i="5"/>
  <c r="J382" i="5"/>
  <c r="E382" i="5"/>
  <c r="J381" i="5"/>
  <c r="E381" i="5"/>
  <c r="J380" i="5"/>
  <c r="H380" i="5"/>
  <c r="F380" i="5"/>
  <c r="D380" i="5"/>
  <c r="C380" i="5"/>
  <c r="B380" i="5"/>
  <c r="A380" i="5"/>
  <c r="J379" i="5"/>
  <c r="H379" i="5"/>
  <c r="F379" i="5"/>
  <c r="D379" i="5"/>
  <c r="C379" i="5"/>
  <c r="B379" i="5"/>
  <c r="A379" i="5"/>
  <c r="J378" i="5"/>
  <c r="H378" i="5"/>
  <c r="G378" i="5"/>
  <c r="F378" i="5"/>
  <c r="J377" i="5"/>
  <c r="H377" i="5"/>
  <c r="G377" i="5"/>
  <c r="F377" i="5"/>
  <c r="J376" i="5"/>
  <c r="H376" i="5"/>
  <c r="G376" i="5"/>
  <c r="F376" i="5"/>
  <c r="J375" i="5"/>
  <c r="H375" i="5"/>
  <c r="G375" i="5"/>
  <c r="F375" i="5"/>
  <c r="D373" i="5"/>
  <c r="C373" i="5"/>
  <c r="B373" i="5"/>
  <c r="A373" i="5"/>
  <c r="H370" i="5"/>
  <c r="G370" i="5"/>
  <c r="E370" i="5"/>
  <c r="J369" i="5"/>
  <c r="E369" i="5"/>
  <c r="J368" i="5"/>
  <c r="E368" i="5"/>
  <c r="J367" i="5"/>
  <c r="E367" i="5"/>
  <c r="J366" i="5"/>
  <c r="H366" i="5"/>
  <c r="F366" i="5"/>
  <c r="D366" i="5"/>
  <c r="C366" i="5"/>
  <c r="B366" i="5"/>
  <c r="A366" i="5"/>
  <c r="J365" i="5"/>
  <c r="H365" i="5"/>
  <c r="G365" i="5"/>
  <c r="F365" i="5"/>
  <c r="J364" i="5"/>
  <c r="H364" i="5"/>
  <c r="G364" i="5"/>
  <c r="F364" i="5"/>
  <c r="J363" i="5"/>
  <c r="H363" i="5"/>
  <c r="G363" i="5"/>
  <c r="F363" i="5"/>
  <c r="J362" i="5"/>
  <c r="H362" i="5"/>
  <c r="G362" i="5"/>
  <c r="F362" i="5"/>
  <c r="D361" i="5"/>
  <c r="C361" i="5"/>
  <c r="B361" i="5"/>
  <c r="A361" i="5"/>
  <c r="H358" i="5"/>
  <c r="G358" i="5"/>
  <c r="E358" i="5"/>
  <c r="J357" i="5"/>
  <c r="E357" i="5"/>
  <c r="J356" i="5"/>
  <c r="E356" i="5"/>
  <c r="J355" i="5"/>
  <c r="E355" i="5"/>
  <c r="J354" i="5"/>
  <c r="H354" i="5"/>
  <c r="F354" i="5"/>
  <c r="D354" i="5"/>
  <c r="C354" i="5"/>
  <c r="B354" i="5"/>
  <c r="A354" i="5"/>
  <c r="J353" i="5"/>
  <c r="H353" i="5"/>
  <c r="G353" i="5"/>
  <c r="F353" i="5"/>
  <c r="J352" i="5"/>
  <c r="H352" i="5"/>
  <c r="G352" i="5"/>
  <c r="F352" i="5"/>
  <c r="J351" i="5"/>
  <c r="H351" i="5"/>
  <c r="G351" i="5"/>
  <c r="F351" i="5"/>
  <c r="J350" i="5"/>
  <c r="H350" i="5"/>
  <c r="G350" i="5"/>
  <c r="F350" i="5"/>
  <c r="D348" i="5"/>
  <c r="C348" i="5"/>
  <c r="B348" i="5"/>
  <c r="A348" i="5"/>
  <c r="H345" i="5"/>
  <c r="G345" i="5"/>
  <c r="E345" i="5"/>
  <c r="J344" i="5"/>
  <c r="E344" i="5"/>
  <c r="J343" i="5"/>
  <c r="E343" i="5"/>
  <c r="J342" i="5"/>
  <c r="E342" i="5"/>
  <c r="J341" i="5"/>
  <c r="H341" i="5"/>
  <c r="G341" i="5"/>
  <c r="F341" i="5"/>
  <c r="J340" i="5"/>
  <c r="H340" i="5"/>
  <c r="G340" i="5"/>
  <c r="F340" i="5"/>
  <c r="J339" i="5"/>
  <c r="H339" i="5"/>
  <c r="G339" i="5"/>
  <c r="F339" i="5"/>
  <c r="D337" i="5"/>
  <c r="C337" i="5"/>
  <c r="B337" i="5"/>
  <c r="A337" i="5"/>
  <c r="H334" i="5"/>
  <c r="G334" i="5"/>
  <c r="E334" i="5"/>
  <c r="J333" i="5"/>
  <c r="E333" i="5"/>
  <c r="J332" i="5"/>
  <c r="E332" i="5"/>
  <c r="J331" i="5"/>
  <c r="E331" i="5"/>
  <c r="J330" i="5"/>
  <c r="H330" i="5"/>
  <c r="G330" i="5"/>
  <c r="F330" i="5"/>
  <c r="J329" i="5"/>
  <c r="H329" i="5"/>
  <c r="G329" i="5"/>
  <c r="F329" i="5"/>
  <c r="J328" i="5"/>
  <c r="H328" i="5"/>
  <c r="G328" i="5"/>
  <c r="F328" i="5"/>
  <c r="D326" i="5"/>
  <c r="C326" i="5"/>
  <c r="B326" i="5"/>
  <c r="A326" i="5"/>
  <c r="H323" i="5"/>
  <c r="G323" i="5"/>
  <c r="E323" i="5"/>
  <c r="J322" i="5"/>
  <c r="E322" i="5"/>
  <c r="J321" i="5"/>
  <c r="E321" i="5"/>
  <c r="J320" i="5"/>
  <c r="H320" i="5"/>
  <c r="G320" i="5"/>
  <c r="F320" i="5"/>
  <c r="J319" i="5"/>
  <c r="H319" i="5"/>
  <c r="G319" i="5"/>
  <c r="F319" i="5"/>
  <c r="E318" i="5"/>
  <c r="D318" i="5"/>
  <c r="C318" i="5"/>
  <c r="B318" i="5"/>
  <c r="A318" i="5"/>
  <c r="H315" i="5"/>
  <c r="G315" i="5"/>
  <c r="E315" i="5"/>
  <c r="J314" i="5"/>
  <c r="E314" i="5"/>
  <c r="J313" i="5"/>
  <c r="E313" i="5"/>
  <c r="J312" i="5"/>
  <c r="E312" i="5"/>
  <c r="J311" i="5"/>
  <c r="H311" i="5"/>
  <c r="F311" i="5"/>
  <c r="D311" i="5"/>
  <c r="C311" i="5"/>
  <c r="B311" i="5"/>
  <c r="A311" i="5"/>
  <c r="J310" i="5"/>
  <c r="H310" i="5"/>
  <c r="F310" i="5"/>
  <c r="D310" i="5"/>
  <c r="C310" i="5"/>
  <c r="B310" i="5"/>
  <c r="A310" i="5"/>
  <c r="J309" i="5"/>
  <c r="H309" i="5"/>
  <c r="F309" i="5"/>
  <c r="D309" i="5"/>
  <c r="C309" i="5"/>
  <c r="B309" i="5"/>
  <c r="A309" i="5"/>
  <c r="J308" i="5"/>
  <c r="H308" i="5"/>
  <c r="G308" i="5"/>
  <c r="F308" i="5"/>
  <c r="J307" i="5"/>
  <c r="H307" i="5"/>
  <c r="G307" i="5"/>
  <c r="F307" i="5"/>
  <c r="J306" i="5"/>
  <c r="H306" i="5"/>
  <c r="G306" i="5"/>
  <c r="F306" i="5"/>
  <c r="J305" i="5"/>
  <c r="H305" i="5"/>
  <c r="G305" i="5"/>
  <c r="F305" i="5"/>
  <c r="D303" i="5"/>
  <c r="C303" i="5"/>
  <c r="B303" i="5"/>
  <c r="A303" i="5"/>
  <c r="H300" i="5"/>
  <c r="G300" i="5"/>
  <c r="E300" i="5"/>
  <c r="J299" i="5"/>
  <c r="E299" i="5"/>
  <c r="J298" i="5"/>
  <c r="E298" i="5"/>
  <c r="J297" i="5"/>
  <c r="H297" i="5"/>
  <c r="F297" i="5"/>
  <c r="D297" i="5"/>
  <c r="C297" i="5"/>
  <c r="B297" i="5"/>
  <c r="A297" i="5"/>
  <c r="J296" i="5"/>
  <c r="H296" i="5"/>
  <c r="G296" i="5"/>
  <c r="F296" i="5"/>
  <c r="J295" i="5"/>
  <c r="H295" i="5"/>
  <c r="G295" i="5"/>
  <c r="F295" i="5"/>
  <c r="D293" i="5"/>
  <c r="C293" i="5"/>
  <c r="B293" i="5"/>
  <c r="A293" i="5"/>
  <c r="H290" i="5"/>
  <c r="G290" i="5"/>
  <c r="E290" i="5"/>
  <c r="J289" i="5"/>
  <c r="E289" i="5"/>
  <c r="J288" i="5"/>
  <c r="E288" i="5"/>
  <c r="J287" i="5"/>
  <c r="E287" i="5"/>
  <c r="J286" i="5"/>
  <c r="H286" i="5"/>
  <c r="F286" i="5"/>
  <c r="D286" i="5"/>
  <c r="C286" i="5"/>
  <c r="B286" i="5"/>
  <c r="A286" i="5"/>
  <c r="J285" i="5"/>
  <c r="H285" i="5"/>
  <c r="G285" i="5"/>
  <c r="F285" i="5"/>
  <c r="J284" i="5"/>
  <c r="H284" i="5"/>
  <c r="G284" i="5"/>
  <c r="F284" i="5"/>
  <c r="J283" i="5"/>
  <c r="H283" i="5"/>
  <c r="G283" i="5"/>
  <c r="F283" i="5"/>
  <c r="D281" i="5"/>
  <c r="C281" i="5"/>
  <c r="B281" i="5"/>
  <c r="A281" i="5"/>
  <c r="H278" i="5"/>
  <c r="G278" i="5"/>
  <c r="E278" i="5"/>
  <c r="J277" i="5"/>
  <c r="E277" i="5"/>
  <c r="J276" i="5"/>
  <c r="E276" i="5"/>
  <c r="J275" i="5"/>
  <c r="E275" i="5"/>
  <c r="J274" i="5"/>
  <c r="H274" i="5"/>
  <c r="F274" i="5"/>
  <c r="D274" i="5"/>
  <c r="C274" i="5"/>
  <c r="B274" i="5"/>
  <c r="A274" i="5"/>
  <c r="J273" i="5"/>
  <c r="H273" i="5"/>
  <c r="F273" i="5"/>
  <c r="D273" i="5"/>
  <c r="C273" i="5"/>
  <c r="B273" i="5"/>
  <c r="A273" i="5"/>
  <c r="J272" i="5"/>
  <c r="H272" i="5"/>
  <c r="G272" i="5"/>
  <c r="F272" i="5"/>
  <c r="J271" i="5"/>
  <c r="H271" i="5"/>
  <c r="G271" i="5"/>
  <c r="F271" i="5"/>
  <c r="J270" i="5"/>
  <c r="H270" i="5"/>
  <c r="G270" i="5"/>
  <c r="F270" i="5"/>
  <c r="J269" i="5"/>
  <c r="H269" i="5"/>
  <c r="G269" i="5"/>
  <c r="F269" i="5"/>
  <c r="D267" i="5"/>
  <c r="C267" i="5"/>
  <c r="B267" i="5"/>
  <c r="A267" i="5"/>
  <c r="H264" i="5"/>
  <c r="G264" i="5"/>
  <c r="E264" i="5"/>
  <c r="J263" i="5"/>
  <c r="E263" i="5"/>
  <c r="J262" i="5"/>
  <c r="E262" i="5"/>
  <c r="J261" i="5"/>
  <c r="E261" i="5"/>
  <c r="J260" i="5"/>
  <c r="H260" i="5"/>
  <c r="F260" i="5"/>
  <c r="D260" i="5"/>
  <c r="C260" i="5"/>
  <c r="B260" i="5"/>
  <c r="A260" i="5"/>
  <c r="J259" i="5"/>
  <c r="H259" i="5"/>
  <c r="G259" i="5"/>
  <c r="F259" i="5"/>
  <c r="J258" i="5"/>
  <c r="H258" i="5"/>
  <c r="G258" i="5"/>
  <c r="F258" i="5"/>
  <c r="J257" i="5"/>
  <c r="H257" i="5"/>
  <c r="G257" i="5"/>
  <c r="F257" i="5"/>
  <c r="D255" i="5"/>
  <c r="C255" i="5"/>
  <c r="B255" i="5"/>
  <c r="A255" i="5"/>
  <c r="H252" i="5"/>
  <c r="G252" i="5"/>
  <c r="E252" i="5"/>
  <c r="J251" i="5"/>
  <c r="E251" i="5"/>
  <c r="J250" i="5"/>
  <c r="E250" i="5"/>
  <c r="J249" i="5"/>
  <c r="E249" i="5"/>
  <c r="J248" i="5"/>
  <c r="H248" i="5"/>
  <c r="F248" i="5"/>
  <c r="D248" i="5"/>
  <c r="C248" i="5"/>
  <c r="B248" i="5"/>
  <c r="A248" i="5"/>
  <c r="J247" i="5"/>
  <c r="H247" i="5"/>
  <c r="G247" i="5"/>
  <c r="F247" i="5"/>
  <c r="J246" i="5"/>
  <c r="H246" i="5"/>
  <c r="G246" i="5"/>
  <c r="F246" i="5"/>
  <c r="J245" i="5"/>
  <c r="H245" i="5"/>
  <c r="G245" i="5"/>
  <c r="F245" i="5"/>
  <c r="J244" i="5"/>
  <c r="H244" i="5"/>
  <c r="G244" i="5"/>
  <c r="F244" i="5"/>
  <c r="D242" i="5"/>
  <c r="C242" i="5"/>
  <c r="B242" i="5"/>
  <c r="A242" i="5"/>
  <c r="H239" i="5"/>
  <c r="G239" i="5"/>
  <c r="E239" i="5"/>
  <c r="J238" i="5"/>
  <c r="E238" i="5"/>
  <c r="J237" i="5"/>
  <c r="E237" i="5"/>
  <c r="J236" i="5"/>
  <c r="H236" i="5"/>
  <c r="F236" i="5"/>
  <c r="D236" i="5"/>
  <c r="C236" i="5"/>
  <c r="B236" i="5"/>
  <c r="A236" i="5"/>
  <c r="J235" i="5"/>
  <c r="H235" i="5"/>
  <c r="G235" i="5"/>
  <c r="F235" i="5"/>
  <c r="D233" i="5"/>
  <c r="C233" i="5"/>
  <c r="B233" i="5"/>
  <c r="A233" i="5"/>
  <c r="H230" i="5"/>
  <c r="G230" i="5"/>
  <c r="E230" i="5"/>
  <c r="J229" i="5"/>
  <c r="E229" i="5"/>
  <c r="J228" i="5"/>
  <c r="E228" i="5"/>
  <c r="J227" i="5"/>
  <c r="E227" i="5"/>
  <c r="J226" i="5"/>
  <c r="H226" i="5"/>
  <c r="F226" i="5"/>
  <c r="D226" i="5"/>
  <c r="C226" i="5"/>
  <c r="B226" i="5"/>
  <c r="A226" i="5"/>
  <c r="J225" i="5"/>
  <c r="H225" i="5"/>
  <c r="G225" i="5"/>
  <c r="F225" i="5"/>
  <c r="J224" i="5"/>
  <c r="H224" i="5"/>
  <c r="G224" i="5"/>
  <c r="F224" i="5"/>
  <c r="J223" i="5"/>
  <c r="H223" i="5"/>
  <c r="G223" i="5"/>
  <c r="F223" i="5"/>
  <c r="D221" i="5"/>
  <c r="C221" i="5"/>
  <c r="B221" i="5"/>
  <c r="A221" i="5"/>
  <c r="H218" i="5"/>
  <c r="G218" i="5"/>
  <c r="E218" i="5"/>
  <c r="J217" i="5"/>
  <c r="E217" i="5"/>
  <c r="J216" i="5"/>
  <c r="E216" i="5"/>
  <c r="J215" i="5"/>
  <c r="H215" i="5"/>
  <c r="G215" i="5"/>
  <c r="F215" i="5"/>
  <c r="J214" i="5"/>
  <c r="H214" i="5"/>
  <c r="G214" i="5"/>
  <c r="F214" i="5"/>
  <c r="D213" i="5"/>
  <c r="C213" i="5"/>
  <c r="B213" i="5"/>
  <c r="A213" i="5"/>
  <c r="H210" i="5"/>
  <c r="G210" i="5"/>
  <c r="E210" i="5"/>
  <c r="J209" i="5"/>
  <c r="E209" i="5"/>
  <c r="J208" i="5"/>
  <c r="E208" i="5"/>
  <c r="J207" i="5"/>
  <c r="H207" i="5"/>
  <c r="G207" i="5"/>
  <c r="F207" i="5"/>
  <c r="D206" i="5"/>
  <c r="C206" i="5"/>
  <c r="B206" i="5"/>
  <c r="A206" i="5"/>
  <c r="H203" i="5"/>
  <c r="G203" i="5"/>
  <c r="E203" i="5"/>
  <c r="J202" i="5"/>
  <c r="E202" i="5"/>
  <c r="J201" i="5"/>
  <c r="E201" i="5"/>
  <c r="J200" i="5"/>
  <c r="H200" i="5"/>
  <c r="F200" i="5"/>
  <c r="D200" i="5"/>
  <c r="C200" i="5"/>
  <c r="B200" i="5"/>
  <c r="A200" i="5"/>
  <c r="J199" i="5"/>
  <c r="H199" i="5"/>
  <c r="G199" i="5"/>
  <c r="F199" i="5"/>
  <c r="D197" i="5"/>
  <c r="C197" i="5"/>
  <c r="B197" i="5"/>
  <c r="A197" i="5"/>
  <c r="H194" i="5"/>
  <c r="G194" i="5"/>
  <c r="E194" i="5"/>
  <c r="J193" i="5"/>
  <c r="E193" i="5"/>
  <c r="J192" i="5"/>
  <c r="E192" i="5"/>
  <c r="J191" i="5"/>
  <c r="H191" i="5"/>
  <c r="F191" i="5"/>
  <c r="D191" i="5"/>
  <c r="C191" i="5"/>
  <c r="B191" i="5"/>
  <c r="A191" i="5"/>
  <c r="J190" i="5"/>
  <c r="H190" i="5"/>
  <c r="F190" i="5"/>
  <c r="D190" i="5"/>
  <c r="C190" i="5"/>
  <c r="B190" i="5"/>
  <c r="A190" i="5"/>
  <c r="J189" i="5"/>
  <c r="H189" i="5"/>
  <c r="G189" i="5"/>
  <c r="F189" i="5"/>
  <c r="D187" i="5"/>
  <c r="C187" i="5"/>
  <c r="B187" i="5"/>
  <c r="A187" i="5"/>
  <c r="H184" i="5"/>
  <c r="G184" i="5"/>
  <c r="E184" i="5"/>
  <c r="J183" i="5"/>
  <c r="E183" i="5"/>
  <c r="J182" i="5"/>
  <c r="E182" i="5"/>
  <c r="J181" i="5"/>
  <c r="E181" i="5"/>
  <c r="J180" i="5"/>
  <c r="H180" i="5"/>
  <c r="G180" i="5"/>
  <c r="F180" i="5"/>
  <c r="J179" i="5"/>
  <c r="H179" i="5"/>
  <c r="G179" i="5"/>
  <c r="F179" i="5"/>
  <c r="J178" i="5"/>
  <c r="H178" i="5"/>
  <c r="G178" i="5"/>
  <c r="F178" i="5"/>
  <c r="J177" i="5"/>
  <c r="H177" i="5"/>
  <c r="G177" i="5"/>
  <c r="F177" i="5"/>
  <c r="D175" i="5"/>
  <c r="C175" i="5"/>
  <c r="B175" i="5"/>
  <c r="A175" i="5"/>
  <c r="H172" i="5"/>
  <c r="G172" i="5"/>
  <c r="E172" i="5"/>
  <c r="J171" i="5"/>
  <c r="E171" i="5"/>
  <c r="J170" i="5"/>
  <c r="E170" i="5"/>
  <c r="J169" i="5"/>
  <c r="H169" i="5"/>
  <c r="G169" i="5"/>
  <c r="F169" i="5"/>
  <c r="D167" i="5"/>
  <c r="C167" i="5"/>
  <c r="B167" i="5"/>
  <c r="A167" i="5"/>
  <c r="H164" i="5"/>
  <c r="G164" i="5"/>
  <c r="E164" i="5"/>
  <c r="J163" i="5"/>
  <c r="E163" i="5"/>
  <c r="J162" i="5"/>
  <c r="E162" i="5"/>
  <c r="J161" i="5"/>
  <c r="H161" i="5"/>
  <c r="G161" i="5"/>
  <c r="F161" i="5"/>
  <c r="D159" i="5"/>
  <c r="C159" i="5"/>
  <c r="B159" i="5"/>
  <c r="A159" i="5"/>
  <c r="H156" i="5"/>
  <c r="G156" i="5"/>
  <c r="E156" i="5"/>
  <c r="J155" i="5"/>
  <c r="E155" i="5"/>
  <c r="J154" i="5"/>
  <c r="E154" i="5"/>
  <c r="J153" i="5"/>
  <c r="H153" i="5"/>
  <c r="F153" i="5"/>
  <c r="D153" i="5"/>
  <c r="C153" i="5"/>
  <c r="B153" i="5"/>
  <c r="A153" i="5"/>
  <c r="J152" i="5"/>
  <c r="H152" i="5"/>
  <c r="G152" i="5"/>
  <c r="F152" i="5"/>
  <c r="J151" i="5"/>
  <c r="H151" i="5"/>
  <c r="G151" i="5"/>
  <c r="F151" i="5"/>
  <c r="D149" i="5"/>
  <c r="C149" i="5"/>
  <c r="B149" i="5"/>
  <c r="A149" i="5"/>
  <c r="H146" i="5"/>
  <c r="G146" i="5"/>
  <c r="E146" i="5"/>
  <c r="J145" i="5"/>
  <c r="E145" i="5"/>
  <c r="J144" i="5"/>
  <c r="E144" i="5"/>
  <c r="J143" i="5"/>
  <c r="E143" i="5"/>
  <c r="J142" i="5"/>
  <c r="H142" i="5"/>
  <c r="F142" i="5"/>
  <c r="D142" i="5"/>
  <c r="C142" i="5"/>
  <c r="B142" i="5"/>
  <c r="A142" i="5"/>
  <c r="J141" i="5"/>
  <c r="H141" i="5"/>
  <c r="G141" i="5"/>
  <c r="F141" i="5"/>
  <c r="J140" i="5"/>
  <c r="H140" i="5"/>
  <c r="G140" i="5"/>
  <c r="F140" i="5"/>
  <c r="J139" i="5"/>
  <c r="H139" i="5"/>
  <c r="G139" i="5"/>
  <c r="F139" i="5"/>
  <c r="J138" i="5"/>
  <c r="H138" i="5"/>
  <c r="G138" i="5"/>
  <c r="F138" i="5"/>
  <c r="D136" i="5"/>
  <c r="C136" i="5"/>
  <c r="B136" i="5"/>
  <c r="A136" i="5"/>
  <c r="H133" i="5"/>
  <c r="G133" i="5"/>
  <c r="E133" i="5"/>
  <c r="J132" i="5"/>
  <c r="E132" i="5"/>
  <c r="J131" i="5"/>
  <c r="E131" i="5"/>
  <c r="J130" i="5"/>
  <c r="H130" i="5"/>
  <c r="F130" i="5"/>
  <c r="D130" i="5"/>
  <c r="C130" i="5"/>
  <c r="B130" i="5"/>
  <c r="A130" i="5"/>
  <c r="J129" i="5"/>
  <c r="H129" i="5"/>
  <c r="G129" i="5"/>
  <c r="F129" i="5"/>
  <c r="D128" i="5"/>
  <c r="C128" i="5"/>
  <c r="B128" i="5"/>
  <c r="A128" i="5"/>
  <c r="H125" i="5"/>
  <c r="G125" i="5"/>
  <c r="E125" i="5"/>
  <c r="J124" i="5"/>
  <c r="E124" i="5"/>
  <c r="J123" i="5"/>
  <c r="E123" i="5"/>
  <c r="J122" i="5"/>
  <c r="E122" i="5"/>
  <c r="J121" i="5"/>
  <c r="H121" i="5"/>
  <c r="F121" i="5"/>
  <c r="D121" i="5"/>
  <c r="C121" i="5"/>
  <c r="B121" i="5"/>
  <c r="A121" i="5"/>
  <c r="J120" i="5"/>
  <c r="H120" i="5"/>
  <c r="G120" i="5"/>
  <c r="F120" i="5"/>
  <c r="J119" i="5"/>
  <c r="H119" i="5"/>
  <c r="G119" i="5"/>
  <c r="F119" i="5"/>
  <c r="J118" i="5"/>
  <c r="H118" i="5"/>
  <c r="G118" i="5"/>
  <c r="F118" i="5"/>
  <c r="J117" i="5"/>
  <c r="H117" i="5"/>
  <c r="G117" i="5"/>
  <c r="F117" i="5"/>
  <c r="D115" i="5"/>
  <c r="C115" i="5"/>
  <c r="B115" i="5"/>
  <c r="A115" i="5"/>
  <c r="H112" i="5"/>
  <c r="G112" i="5"/>
  <c r="E112" i="5"/>
  <c r="J111" i="5"/>
  <c r="E111" i="5"/>
  <c r="J110" i="5"/>
  <c r="E110" i="5"/>
  <c r="J109" i="5"/>
  <c r="E109" i="5"/>
  <c r="J108" i="5"/>
  <c r="H108" i="5"/>
  <c r="G108" i="5"/>
  <c r="F108" i="5"/>
  <c r="J107" i="5"/>
  <c r="H107" i="5"/>
  <c r="G107" i="5"/>
  <c r="F107" i="5"/>
  <c r="J106" i="5"/>
  <c r="H106" i="5"/>
  <c r="G106" i="5"/>
  <c r="F106" i="5"/>
  <c r="D104" i="5"/>
  <c r="C104" i="5"/>
  <c r="B104" i="5"/>
  <c r="A104" i="5"/>
  <c r="H101" i="5"/>
  <c r="G101" i="5"/>
  <c r="E101" i="5"/>
  <c r="J100" i="5"/>
  <c r="E100" i="5"/>
  <c r="J99" i="5"/>
  <c r="E99" i="5"/>
  <c r="J98" i="5"/>
  <c r="E98" i="5"/>
  <c r="J97" i="5"/>
  <c r="H97" i="5"/>
  <c r="F97" i="5"/>
  <c r="D97" i="5"/>
  <c r="C97" i="5"/>
  <c r="B97" i="5"/>
  <c r="A97" i="5"/>
  <c r="J96" i="5"/>
  <c r="H96" i="5"/>
  <c r="F96" i="5"/>
  <c r="D96" i="5"/>
  <c r="C96" i="5"/>
  <c r="B96" i="5"/>
  <c r="A96" i="5"/>
  <c r="J95" i="5"/>
  <c r="H95" i="5"/>
  <c r="F95" i="5"/>
  <c r="D95" i="5"/>
  <c r="C95" i="5"/>
  <c r="B95" i="5"/>
  <c r="A95" i="5"/>
  <c r="J94" i="5"/>
  <c r="H94" i="5"/>
  <c r="F94" i="5"/>
  <c r="D94" i="5"/>
  <c r="C94" i="5"/>
  <c r="B94" i="5"/>
  <c r="A94" i="5"/>
  <c r="J93" i="5"/>
  <c r="H93" i="5"/>
  <c r="G93" i="5"/>
  <c r="F93" i="5"/>
  <c r="J92" i="5"/>
  <c r="H92" i="5"/>
  <c r="G92" i="5"/>
  <c r="F92" i="5"/>
  <c r="J91" i="5"/>
  <c r="H91" i="5"/>
  <c r="G91" i="5"/>
  <c r="F91" i="5"/>
  <c r="J90" i="5"/>
  <c r="H90" i="5"/>
  <c r="G90" i="5"/>
  <c r="F90" i="5"/>
  <c r="D88" i="5"/>
  <c r="C88" i="5"/>
  <c r="B88" i="5"/>
  <c r="A88" i="5"/>
  <c r="H85" i="5"/>
  <c r="G85" i="5"/>
  <c r="E85" i="5"/>
  <c r="J84" i="5"/>
  <c r="E84" i="5"/>
  <c r="J83" i="5"/>
  <c r="E83" i="5"/>
  <c r="J82" i="5"/>
  <c r="H82" i="5"/>
  <c r="F82" i="5"/>
  <c r="D82" i="5"/>
  <c r="C82" i="5"/>
  <c r="B82" i="5"/>
  <c r="A82" i="5"/>
  <c r="J81" i="5"/>
  <c r="H81" i="5"/>
  <c r="G81" i="5"/>
  <c r="F81" i="5"/>
  <c r="J80" i="5"/>
  <c r="H80" i="5"/>
  <c r="G80" i="5"/>
  <c r="F80" i="5"/>
  <c r="J79" i="5"/>
  <c r="H79" i="5"/>
  <c r="G79" i="5"/>
  <c r="F79" i="5"/>
  <c r="D77" i="5"/>
  <c r="C77" i="5"/>
  <c r="B77" i="5"/>
  <c r="A77" i="5"/>
  <c r="H74" i="5"/>
  <c r="G74" i="5"/>
  <c r="E74" i="5"/>
  <c r="J73" i="5"/>
  <c r="E73" i="5"/>
  <c r="J72" i="5"/>
  <c r="E72" i="5"/>
  <c r="J71" i="5"/>
  <c r="H71" i="5"/>
  <c r="G71" i="5"/>
  <c r="F71" i="5"/>
  <c r="J70" i="5"/>
  <c r="H70" i="5"/>
  <c r="G70" i="5"/>
  <c r="F70" i="5"/>
  <c r="D69" i="5"/>
  <c r="C69" i="5"/>
  <c r="B69" i="5"/>
  <c r="A69" i="5"/>
  <c r="H66" i="5"/>
  <c r="G66" i="5"/>
  <c r="E66" i="5"/>
  <c r="J65" i="5"/>
  <c r="E65" i="5"/>
  <c r="J64" i="5"/>
  <c r="E64" i="5"/>
  <c r="J63" i="5"/>
  <c r="H63" i="5"/>
  <c r="G63" i="5"/>
  <c r="F63" i="5"/>
  <c r="D61" i="5"/>
  <c r="C61" i="5"/>
  <c r="B61" i="5"/>
  <c r="A61" i="5"/>
  <c r="H58" i="5"/>
  <c r="G58" i="5"/>
  <c r="E58" i="5"/>
  <c r="J57" i="5"/>
  <c r="E57" i="5"/>
  <c r="J56" i="5"/>
  <c r="E56" i="5"/>
  <c r="J55" i="5"/>
  <c r="H55" i="5"/>
  <c r="G55" i="5"/>
  <c r="F55" i="5"/>
  <c r="D53" i="5"/>
  <c r="C53" i="5"/>
  <c r="B53" i="5"/>
  <c r="A53" i="5"/>
  <c r="H50" i="5"/>
  <c r="G50" i="5"/>
  <c r="E50" i="5"/>
  <c r="J49" i="5"/>
  <c r="E49" i="5"/>
  <c r="J48" i="5"/>
  <c r="E48" i="5"/>
  <c r="J47" i="5"/>
  <c r="H47" i="5"/>
  <c r="G47" i="5"/>
  <c r="F47" i="5"/>
  <c r="D45" i="5"/>
  <c r="C45" i="5"/>
  <c r="B45" i="5"/>
  <c r="A45" i="5"/>
  <c r="H42" i="5"/>
  <c r="G42" i="5"/>
  <c r="E42" i="5"/>
  <c r="J41" i="5"/>
  <c r="E41" i="5"/>
  <c r="J40" i="5"/>
  <c r="E40" i="5"/>
  <c r="J39" i="5"/>
  <c r="H39" i="5"/>
  <c r="G39" i="5"/>
  <c r="F39" i="5"/>
  <c r="D37" i="5"/>
  <c r="C37" i="5"/>
  <c r="B37" i="5"/>
  <c r="A37" i="5"/>
  <c r="A36" i="5"/>
  <c r="A34" i="5"/>
  <c r="A32" i="5"/>
  <c r="A18" i="5"/>
  <c r="A13" i="5"/>
  <c r="A10" i="5"/>
  <c r="G6" i="5"/>
  <c r="A1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1" i="3"/>
  <c r="CY1" i="3"/>
  <c r="CZ1" i="3"/>
  <c r="DA1" i="3"/>
  <c r="A2" i="3"/>
  <c r="CY2" i="3"/>
  <c r="CZ2" i="3"/>
  <c r="DA2" i="3"/>
  <c r="A3" i="3"/>
  <c r="CY3" i="3"/>
  <c r="CZ3" i="3"/>
  <c r="DA3" i="3"/>
  <c r="A4" i="3"/>
  <c r="CY4" i="3"/>
  <c r="CZ4" i="3"/>
  <c r="DA4" i="3"/>
  <c r="A5" i="3"/>
  <c r="CY5" i="3"/>
  <c r="CZ5" i="3"/>
  <c r="DA5" i="3"/>
  <c r="A6" i="3"/>
  <c r="CY6" i="3"/>
  <c r="CZ6" i="3"/>
  <c r="DA6" i="3"/>
  <c r="A7" i="3"/>
  <c r="CY7" i="3"/>
  <c r="CZ7" i="3"/>
  <c r="DA7" i="3"/>
  <c r="A8" i="3"/>
  <c r="CY8" i="3"/>
  <c r="CZ8" i="3"/>
  <c r="DA8" i="3"/>
  <c r="A9" i="3"/>
  <c r="CY9" i="3"/>
  <c r="CZ9" i="3"/>
  <c r="DA9" i="3"/>
  <c r="A10" i="3"/>
  <c r="CY10" i="3"/>
  <c r="CZ10" i="3"/>
  <c r="DA10" i="3"/>
  <c r="A11" i="3"/>
  <c r="CY11" i="3"/>
  <c r="CZ11" i="3"/>
  <c r="DA11" i="3"/>
  <c r="A12" i="3"/>
  <c r="CY12" i="3"/>
  <c r="CZ12" i="3"/>
  <c r="DA12" i="3"/>
  <c r="A13" i="3"/>
  <c r="CY13" i="3"/>
  <c r="CZ13" i="3"/>
  <c r="DA13" i="3"/>
  <c r="A14" i="3"/>
  <c r="CY14" i="3"/>
  <c r="CZ14" i="3"/>
  <c r="DA14" i="3"/>
  <c r="A15" i="3"/>
  <c r="CY15" i="3"/>
  <c r="CZ15" i="3"/>
  <c r="DA15" i="3"/>
  <c r="A16" i="3"/>
  <c r="CY16" i="3"/>
  <c r="CZ16" i="3"/>
  <c r="DA16" i="3"/>
  <c r="A17" i="3"/>
  <c r="CY17" i="3"/>
  <c r="CZ17" i="3"/>
  <c r="DA17" i="3"/>
  <c r="A18" i="3"/>
  <c r="CY18" i="3"/>
  <c r="CZ18" i="3"/>
  <c r="DA18" i="3"/>
  <c r="A19" i="3"/>
  <c r="CY19" i="3"/>
  <c r="CZ19" i="3"/>
  <c r="DA19" i="3"/>
  <c r="A20" i="3"/>
  <c r="CY20" i="3"/>
  <c r="CZ20" i="3"/>
  <c r="DA20" i="3"/>
  <c r="A21" i="3"/>
  <c r="CY21" i="3"/>
  <c r="CZ21" i="3"/>
  <c r="DA21" i="3"/>
  <c r="A22" i="3"/>
  <c r="CY22" i="3"/>
  <c r="CZ22" i="3"/>
  <c r="DA22" i="3"/>
  <c r="A23" i="3"/>
  <c r="CY23" i="3"/>
  <c r="CZ23" i="3"/>
  <c r="DA23" i="3"/>
  <c r="A24" i="3"/>
  <c r="CY24" i="3"/>
  <c r="CZ24" i="3"/>
  <c r="DA24" i="3"/>
  <c r="A25" i="3"/>
  <c r="CY25" i="3"/>
  <c r="CZ25" i="3"/>
  <c r="DA25" i="3"/>
  <c r="A26" i="3"/>
  <c r="CY26" i="3"/>
  <c r="CZ26" i="3"/>
  <c r="DA26" i="3"/>
  <c r="A27" i="3"/>
  <c r="CY27" i="3"/>
  <c r="CZ27" i="3"/>
  <c r="DA27" i="3"/>
  <c r="A28" i="3"/>
  <c r="CY28" i="3"/>
  <c r="CZ28" i="3"/>
  <c r="DA28" i="3"/>
  <c r="A29" i="3"/>
  <c r="CY29" i="3"/>
  <c r="CZ29" i="3"/>
  <c r="DA29" i="3"/>
  <c r="A30" i="3"/>
  <c r="CY30" i="3"/>
  <c r="CZ30" i="3"/>
  <c r="DA30" i="3"/>
  <c r="A31" i="3"/>
  <c r="CY31" i="3"/>
  <c r="CZ31" i="3"/>
  <c r="DA31" i="3"/>
  <c r="A32" i="3"/>
  <c r="CY32" i="3"/>
  <c r="CZ32" i="3"/>
  <c r="DA32" i="3"/>
  <c r="A33" i="3"/>
  <c r="CY33" i="3"/>
  <c r="CZ33" i="3"/>
  <c r="DA33" i="3"/>
  <c r="A34" i="3"/>
  <c r="CY34" i="3"/>
  <c r="CZ34" i="3"/>
  <c r="DA34" i="3"/>
  <c r="A35" i="3"/>
  <c r="CY35" i="3"/>
  <c r="CZ35" i="3"/>
  <c r="DA35" i="3"/>
  <c r="A36" i="3"/>
  <c r="CY36" i="3"/>
  <c r="CZ36" i="3"/>
  <c r="DA36" i="3"/>
  <c r="A37" i="3"/>
  <c r="CY37" i="3"/>
  <c r="CZ37" i="3"/>
  <c r="DA37" i="3"/>
  <c r="A38" i="3"/>
  <c r="CY38" i="3"/>
  <c r="CZ38" i="3"/>
  <c r="DA38" i="3"/>
  <c r="A39" i="3"/>
  <c r="CY39" i="3"/>
  <c r="CZ39" i="3"/>
  <c r="DA39" i="3"/>
  <c r="A40" i="3"/>
  <c r="CY40" i="3"/>
  <c r="CZ40" i="3"/>
  <c r="DA40" i="3"/>
  <c r="A41" i="3"/>
  <c r="CY41" i="3"/>
  <c r="CZ41" i="3"/>
  <c r="DA41" i="3"/>
  <c r="A42" i="3"/>
  <c r="CY42" i="3"/>
  <c r="CZ42" i="3"/>
  <c r="DA42" i="3"/>
  <c r="A43" i="3"/>
  <c r="CY43" i="3"/>
  <c r="CZ43" i="3"/>
  <c r="DA43" i="3"/>
  <c r="A44" i="3"/>
  <c r="CY44" i="3"/>
  <c r="CZ44" i="3"/>
  <c r="DA44" i="3"/>
  <c r="A45" i="3"/>
  <c r="CY45" i="3"/>
  <c r="CZ45" i="3"/>
  <c r="DA45" i="3"/>
  <c r="A46" i="3"/>
  <c r="CY46" i="3"/>
  <c r="CZ46" i="3"/>
  <c r="DA46" i="3"/>
  <c r="A47" i="3"/>
  <c r="CY47" i="3"/>
  <c r="CZ47" i="3"/>
  <c r="DA47" i="3"/>
  <c r="A48" i="3"/>
  <c r="CY48" i="3"/>
  <c r="CZ48" i="3"/>
  <c r="DA48" i="3"/>
  <c r="A49" i="3"/>
  <c r="CY49" i="3"/>
  <c r="CZ49" i="3"/>
  <c r="DA49" i="3"/>
  <c r="A50" i="3"/>
  <c r="CY50" i="3"/>
  <c r="CZ50" i="3"/>
  <c r="DA50" i="3"/>
  <c r="A51" i="3"/>
  <c r="CY51" i="3"/>
  <c r="CZ51" i="3"/>
  <c r="DA51" i="3"/>
  <c r="A52" i="3"/>
  <c r="CY52" i="3"/>
  <c r="CZ52" i="3"/>
  <c r="DA52" i="3"/>
  <c r="A53" i="3"/>
  <c r="CY53" i="3"/>
  <c r="CZ53" i="3"/>
  <c r="DA53" i="3"/>
  <c r="A54" i="3"/>
  <c r="CY54" i="3"/>
  <c r="CZ54" i="3"/>
  <c r="DA54" i="3"/>
  <c r="A55" i="3"/>
  <c r="CY55" i="3"/>
  <c r="CZ55" i="3"/>
  <c r="DA55" i="3"/>
  <c r="A56" i="3"/>
  <c r="CY56" i="3"/>
  <c r="CZ56" i="3"/>
  <c r="DA56" i="3"/>
  <c r="A57" i="3"/>
  <c r="CY57" i="3"/>
  <c r="CZ57" i="3"/>
  <c r="DA57" i="3"/>
  <c r="A58" i="3"/>
  <c r="CY58" i="3"/>
  <c r="CZ58" i="3"/>
  <c r="DA58" i="3"/>
  <c r="A59" i="3"/>
  <c r="CY59" i="3"/>
  <c r="CZ59" i="3"/>
  <c r="DA59" i="3"/>
  <c r="A60" i="3"/>
  <c r="CY60" i="3"/>
  <c r="CZ60" i="3"/>
  <c r="DA60" i="3"/>
  <c r="A61" i="3"/>
  <c r="CY61" i="3"/>
  <c r="CZ61" i="3"/>
  <c r="DA61" i="3"/>
  <c r="A62" i="3"/>
  <c r="CY62" i="3"/>
  <c r="CZ62" i="3"/>
  <c r="DA62" i="3"/>
  <c r="A63" i="3"/>
  <c r="CY63" i="3"/>
  <c r="CZ63" i="3"/>
  <c r="DA63" i="3"/>
  <c r="A64" i="3"/>
  <c r="CY64" i="3"/>
  <c r="CZ64" i="3"/>
  <c r="DA64" i="3"/>
  <c r="A65" i="3"/>
  <c r="CY65" i="3"/>
  <c r="CZ65" i="3"/>
  <c r="DA65" i="3"/>
  <c r="A66" i="3"/>
  <c r="CY66" i="3"/>
  <c r="CZ66" i="3"/>
  <c r="DA66" i="3"/>
  <c r="A67" i="3"/>
  <c r="CY67" i="3"/>
  <c r="CZ67" i="3"/>
  <c r="DA67" i="3"/>
  <c r="A68" i="3"/>
  <c r="CY68" i="3"/>
  <c r="CZ68" i="3"/>
  <c r="DA68" i="3"/>
  <c r="A69" i="3"/>
  <c r="CY69" i="3"/>
  <c r="CZ69" i="3"/>
  <c r="DA69" i="3"/>
  <c r="A70" i="3"/>
  <c r="CY70" i="3"/>
  <c r="CZ70" i="3"/>
  <c r="DA70" i="3"/>
  <c r="A71" i="3"/>
  <c r="CY71" i="3"/>
  <c r="CZ71" i="3"/>
  <c r="DA71" i="3"/>
  <c r="A72" i="3"/>
  <c r="CY72" i="3"/>
  <c r="CZ72" i="3"/>
  <c r="DA72" i="3"/>
  <c r="A73" i="3"/>
  <c r="CY73" i="3"/>
  <c r="CZ73" i="3"/>
  <c r="DA73" i="3"/>
  <c r="A74" i="3"/>
  <c r="CY74" i="3"/>
  <c r="CZ74" i="3"/>
  <c r="DA74" i="3"/>
  <c r="A75" i="3"/>
  <c r="CY75" i="3"/>
  <c r="CZ75" i="3"/>
  <c r="DA75" i="3"/>
  <c r="A76" i="3"/>
  <c r="CY76" i="3"/>
  <c r="CZ76" i="3"/>
  <c r="DA76" i="3"/>
  <c r="A77" i="3"/>
  <c r="CY77" i="3"/>
  <c r="CZ77" i="3"/>
  <c r="DA77" i="3"/>
  <c r="A78" i="3"/>
  <c r="CY78" i="3"/>
  <c r="CZ78" i="3"/>
  <c r="DA78" i="3"/>
  <c r="A79" i="3"/>
  <c r="CY79" i="3"/>
  <c r="CZ79" i="3"/>
  <c r="DA79" i="3"/>
  <c r="A80" i="3"/>
  <c r="CY80" i="3"/>
  <c r="CZ80" i="3"/>
  <c r="DA80" i="3"/>
  <c r="A81" i="3"/>
  <c r="CY81" i="3"/>
  <c r="CZ81" i="3"/>
  <c r="DA81" i="3"/>
  <c r="A82" i="3"/>
  <c r="CY82" i="3"/>
  <c r="CZ82" i="3"/>
  <c r="DA82" i="3"/>
  <c r="A83" i="3"/>
  <c r="CY83" i="3"/>
  <c r="CZ83" i="3"/>
  <c r="DA83" i="3"/>
  <c r="A84" i="3"/>
  <c r="CY84" i="3"/>
  <c r="CZ84" i="3"/>
  <c r="DA84" i="3"/>
  <c r="A85" i="3"/>
  <c r="CY85" i="3"/>
  <c r="CZ85" i="3"/>
  <c r="DA85" i="3"/>
  <c r="A86" i="3"/>
  <c r="CY86" i="3"/>
  <c r="CZ86" i="3"/>
  <c r="DA86" i="3"/>
  <c r="A87" i="3"/>
  <c r="CY87" i="3"/>
  <c r="CZ87" i="3"/>
  <c r="DA87" i="3"/>
  <c r="A88" i="3"/>
  <c r="CY88" i="3"/>
  <c r="CZ88" i="3"/>
  <c r="DA88" i="3"/>
  <c r="A89" i="3"/>
  <c r="CY89" i="3"/>
  <c r="CZ89" i="3"/>
  <c r="DA89" i="3"/>
  <c r="A90" i="3"/>
  <c r="CY90" i="3"/>
  <c r="CZ90" i="3"/>
  <c r="DA90" i="3"/>
  <c r="A91" i="3"/>
  <c r="CY91" i="3"/>
  <c r="CZ91" i="3"/>
  <c r="DA91" i="3"/>
  <c r="A92" i="3"/>
  <c r="CY92" i="3"/>
  <c r="CZ92" i="3"/>
  <c r="DA92" i="3"/>
  <c r="A93" i="3"/>
  <c r="CY93" i="3"/>
  <c r="CZ93" i="3"/>
  <c r="DA93" i="3"/>
  <c r="A94" i="3"/>
  <c r="CY94" i="3"/>
  <c r="CZ94" i="3"/>
  <c r="DA94" i="3"/>
  <c r="A95" i="3"/>
  <c r="CY95" i="3"/>
  <c r="CZ95" i="3"/>
  <c r="DA95" i="3"/>
  <c r="A96" i="3"/>
  <c r="CY96" i="3"/>
  <c r="CZ96" i="3"/>
  <c r="DA96" i="3"/>
  <c r="A97" i="3"/>
  <c r="CY97" i="3"/>
  <c r="CZ97" i="3"/>
  <c r="DA97" i="3"/>
  <c r="A98" i="3"/>
  <c r="CY98" i="3"/>
  <c r="CZ98" i="3"/>
  <c r="DA98" i="3"/>
  <c r="A99" i="3"/>
  <c r="CY99" i="3"/>
  <c r="CZ99" i="3"/>
  <c r="DA99" i="3"/>
  <c r="A100" i="3"/>
  <c r="CY100" i="3"/>
  <c r="CZ100" i="3"/>
  <c r="DA100" i="3"/>
  <c r="A101" i="3"/>
  <c r="CY101" i="3"/>
  <c r="CZ101" i="3"/>
  <c r="DA101" i="3"/>
  <c r="A102" i="3"/>
  <c r="CY102" i="3"/>
  <c r="CZ102" i="3"/>
  <c r="DA102" i="3"/>
  <c r="A103" i="3"/>
  <c r="CY103" i="3"/>
  <c r="CZ103" i="3"/>
  <c r="DA103" i="3"/>
  <c r="A104" i="3"/>
  <c r="CY104" i="3"/>
  <c r="CZ104" i="3"/>
  <c r="DA104" i="3"/>
  <c r="A105" i="3"/>
  <c r="CY105" i="3"/>
  <c r="CZ105" i="3"/>
  <c r="DA105" i="3"/>
  <c r="A106" i="3"/>
  <c r="CY106" i="3"/>
  <c r="CZ106" i="3"/>
  <c r="DA106" i="3"/>
  <c r="A107" i="3"/>
  <c r="CY107" i="3"/>
  <c r="CZ107" i="3"/>
  <c r="DA107" i="3"/>
  <c r="A108" i="3"/>
  <c r="CY108" i="3"/>
  <c r="CZ108" i="3"/>
  <c r="DA108" i="3"/>
  <c r="A109" i="3"/>
  <c r="CY109" i="3"/>
  <c r="CZ109" i="3"/>
  <c r="DA109" i="3"/>
  <c r="A110" i="3"/>
  <c r="CY110" i="3"/>
  <c r="CZ110" i="3"/>
  <c r="DA110" i="3"/>
  <c r="A111" i="3"/>
  <c r="CY111" i="3"/>
  <c r="CZ111" i="3"/>
  <c r="DA111" i="3"/>
  <c r="A112" i="3"/>
  <c r="CY112" i="3"/>
  <c r="CZ112" i="3"/>
  <c r="DA112" i="3"/>
  <c r="A113" i="3"/>
  <c r="CY113" i="3"/>
  <c r="CZ113" i="3"/>
  <c r="DA113" i="3"/>
  <c r="A114" i="3"/>
  <c r="CY114" i="3"/>
  <c r="CZ114" i="3"/>
  <c r="DA114" i="3"/>
  <c r="A115" i="3"/>
  <c r="CY115" i="3"/>
  <c r="CZ115" i="3"/>
  <c r="DA115" i="3"/>
  <c r="A116" i="3"/>
  <c r="CY116" i="3"/>
  <c r="CZ116" i="3"/>
  <c r="DA116" i="3"/>
  <c r="A117" i="3"/>
  <c r="CY117" i="3"/>
  <c r="CZ117" i="3"/>
  <c r="DA117" i="3"/>
  <c r="A118" i="3"/>
  <c r="CY118" i="3"/>
  <c r="CZ118" i="3"/>
  <c r="DA118" i="3"/>
  <c r="A119" i="3"/>
  <c r="CY119" i="3"/>
  <c r="CZ119" i="3"/>
  <c r="DA119" i="3"/>
  <c r="A120" i="3"/>
  <c r="CY120" i="3"/>
  <c r="CZ120" i="3"/>
  <c r="DA120" i="3"/>
  <c r="A121" i="3"/>
  <c r="CY121" i="3"/>
  <c r="CZ121" i="3"/>
  <c r="DA121" i="3"/>
  <c r="A122" i="3"/>
  <c r="CY122" i="3"/>
  <c r="CZ122" i="3"/>
  <c r="DA122" i="3"/>
  <c r="A123" i="3"/>
  <c r="CY123" i="3"/>
  <c r="CZ123" i="3"/>
  <c r="DA123" i="3"/>
  <c r="A124" i="3"/>
  <c r="CY124" i="3"/>
  <c r="CZ124" i="3"/>
  <c r="DA124" i="3"/>
  <c r="A125" i="3"/>
  <c r="CY125" i="3"/>
  <c r="CZ125" i="3"/>
  <c r="DA125" i="3"/>
  <c r="A126" i="3"/>
  <c r="CY126" i="3"/>
  <c r="CZ126" i="3"/>
  <c r="DA126" i="3"/>
  <c r="A127" i="3"/>
  <c r="CY127" i="3"/>
  <c r="CZ127" i="3"/>
  <c r="DA127" i="3"/>
  <c r="A128" i="3"/>
  <c r="CY128" i="3"/>
  <c r="CZ128" i="3"/>
  <c r="DA128" i="3"/>
  <c r="A129" i="3"/>
  <c r="CY129" i="3"/>
  <c r="CZ129" i="3"/>
  <c r="DA129" i="3"/>
  <c r="A130" i="3"/>
  <c r="CY130" i="3"/>
  <c r="CZ130" i="3"/>
  <c r="DA130" i="3"/>
  <c r="A131" i="3"/>
  <c r="CY131" i="3"/>
  <c r="CZ131" i="3"/>
  <c r="DA131" i="3"/>
  <c r="A132" i="3"/>
  <c r="CY132" i="3"/>
  <c r="CZ132" i="3"/>
  <c r="DA132" i="3"/>
  <c r="A133" i="3"/>
  <c r="CY133" i="3"/>
  <c r="CZ133" i="3"/>
  <c r="DA133" i="3"/>
  <c r="A134" i="3"/>
  <c r="CY134" i="3"/>
  <c r="CZ134" i="3"/>
  <c r="DA134" i="3"/>
  <c r="A135" i="3"/>
  <c r="CY135" i="3"/>
  <c r="CZ135" i="3"/>
  <c r="DA135" i="3"/>
  <c r="A136" i="3"/>
  <c r="CY136" i="3"/>
  <c r="CZ136" i="3"/>
  <c r="DA136" i="3"/>
  <c r="A137" i="3"/>
  <c r="CY137" i="3"/>
  <c r="CZ137" i="3"/>
  <c r="DA137" i="3"/>
  <c r="A138" i="3"/>
  <c r="CY138" i="3"/>
  <c r="CZ138" i="3"/>
  <c r="DA138" i="3"/>
  <c r="A139" i="3"/>
  <c r="CY139" i="3"/>
  <c r="CZ139" i="3"/>
  <c r="DA139" i="3"/>
  <c r="A140" i="3"/>
  <c r="CY140" i="3"/>
  <c r="CZ140" i="3"/>
  <c r="DA140" i="3"/>
  <c r="A141" i="3"/>
  <c r="CY141" i="3"/>
  <c r="CZ141" i="3"/>
  <c r="DA141" i="3"/>
  <c r="A142" i="3"/>
  <c r="CY142" i="3"/>
  <c r="CZ142" i="3"/>
  <c r="DA142" i="3"/>
  <c r="A143" i="3"/>
  <c r="CY143" i="3"/>
  <c r="CZ143" i="3"/>
  <c r="DA143" i="3"/>
  <c r="A144" i="3"/>
  <c r="CY144" i="3"/>
  <c r="CZ144" i="3"/>
  <c r="DA144" i="3"/>
  <c r="A145" i="3"/>
  <c r="CY145" i="3"/>
  <c r="CZ145" i="3"/>
  <c r="DA145" i="3"/>
  <c r="A146" i="3"/>
  <c r="CY146" i="3"/>
  <c r="CZ146" i="3"/>
  <c r="DA146" i="3"/>
  <c r="A147" i="3"/>
  <c r="CY147" i="3"/>
  <c r="CZ147" i="3"/>
  <c r="DA147" i="3"/>
  <c r="A148" i="3"/>
  <c r="CY148" i="3"/>
  <c r="CZ148" i="3"/>
  <c r="DA148" i="3"/>
  <c r="A149" i="3"/>
  <c r="CY149" i="3"/>
  <c r="CZ149" i="3"/>
  <c r="DA149" i="3"/>
  <c r="A150" i="3"/>
  <c r="CY150" i="3"/>
  <c r="CZ150" i="3"/>
  <c r="DA150" i="3"/>
  <c r="A151" i="3"/>
  <c r="CY151" i="3"/>
  <c r="CZ151" i="3"/>
  <c r="DA151" i="3"/>
  <c r="A152" i="3"/>
  <c r="CY152" i="3"/>
  <c r="CZ152" i="3"/>
  <c r="DA152" i="3"/>
  <c r="A153" i="3"/>
  <c r="CY153" i="3"/>
  <c r="CZ153" i="3"/>
  <c r="DA153" i="3"/>
  <c r="A154" i="3"/>
  <c r="CY154" i="3"/>
  <c r="CZ154" i="3"/>
  <c r="DA154" i="3"/>
  <c r="A155" i="3"/>
  <c r="CY155" i="3"/>
  <c r="CZ155" i="3"/>
  <c r="DA155" i="3"/>
  <c r="A156" i="3"/>
  <c r="CY156" i="3"/>
  <c r="CZ156" i="3"/>
  <c r="DA156" i="3"/>
  <c r="A157" i="3"/>
  <c r="CY157" i="3"/>
  <c r="CZ157" i="3"/>
  <c r="DA157" i="3"/>
  <c r="A158" i="3"/>
  <c r="CY158" i="3"/>
  <c r="CZ158" i="3"/>
  <c r="DA158" i="3"/>
  <c r="A159" i="3"/>
  <c r="CY159" i="3"/>
  <c r="CZ159" i="3"/>
  <c r="DA159" i="3"/>
  <c r="A160" i="3"/>
  <c r="CY160" i="3"/>
  <c r="CZ160" i="3"/>
  <c r="DA160" i="3"/>
  <c r="A161" i="3"/>
  <c r="CY161" i="3"/>
  <c r="CZ161" i="3"/>
  <c r="DA161" i="3"/>
  <c r="A162" i="3"/>
  <c r="CY162" i="3"/>
  <c r="CZ162" i="3"/>
  <c r="DA162" i="3"/>
  <c r="A163" i="3"/>
  <c r="CY163" i="3"/>
  <c r="CZ163" i="3"/>
  <c r="DA163" i="3"/>
  <c r="A164" i="3"/>
  <c r="CY164" i="3"/>
  <c r="CZ164" i="3"/>
  <c r="DA164" i="3"/>
  <c r="A165" i="3"/>
  <c r="CY165" i="3"/>
  <c r="CZ165" i="3"/>
  <c r="DA165" i="3"/>
  <c r="A166" i="3"/>
  <c r="CY166" i="3"/>
  <c r="CZ166" i="3"/>
  <c r="DA166" i="3"/>
  <c r="A167" i="3"/>
  <c r="CY167" i="3"/>
  <c r="CZ167" i="3"/>
  <c r="DA167" i="3"/>
  <c r="A168" i="3"/>
  <c r="CY168" i="3"/>
  <c r="CZ168" i="3"/>
  <c r="DA168" i="3"/>
  <c r="A169" i="3"/>
  <c r="CY169" i="3"/>
  <c r="CZ169" i="3"/>
  <c r="DA169" i="3"/>
  <c r="A170" i="3"/>
  <c r="CY170" i="3"/>
  <c r="CZ170" i="3"/>
  <c r="DA170" i="3"/>
  <c r="A171" i="3"/>
  <c r="CY171" i="3"/>
  <c r="CZ171" i="3"/>
  <c r="DA171" i="3"/>
  <c r="A172" i="3"/>
  <c r="CY172" i="3"/>
  <c r="CZ172" i="3"/>
  <c r="DA172" i="3"/>
  <c r="A173" i="3"/>
  <c r="CY173" i="3"/>
  <c r="CZ173" i="3"/>
  <c r="DA173" i="3"/>
  <c r="A174" i="3"/>
  <c r="CY174" i="3"/>
  <c r="CZ174" i="3"/>
  <c r="DA174" i="3"/>
  <c r="A175" i="3"/>
  <c r="CY175" i="3"/>
  <c r="CZ175" i="3"/>
  <c r="DA175" i="3"/>
  <c r="A176" i="3"/>
  <c r="CY176" i="3"/>
  <c r="CZ176" i="3"/>
  <c r="DA176" i="3"/>
  <c r="A177" i="3"/>
  <c r="CY177" i="3"/>
  <c r="CZ177" i="3"/>
  <c r="DA177" i="3"/>
  <c r="A178" i="3"/>
  <c r="CY178" i="3"/>
  <c r="CZ178" i="3"/>
  <c r="DA178" i="3"/>
  <c r="A179" i="3"/>
  <c r="CY179" i="3"/>
  <c r="CZ179" i="3"/>
  <c r="DA179" i="3"/>
  <c r="A180" i="3"/>
  <c r="CY180" i="3"/>
  <c r="CZ180" i="3"/>
  <c r="DA180" i="3"/>
  <c r="A181" i="3"/>
  <c r="CY181" i="3"/>
  <c r="CZ181" i="3"/>
  <c r="DA181" i="3"/>
  <c r="A182" i="3"/>
  <c r="CY182" i="3"/>
  <c r="CZ182" i="3"/>
  <c r="DA182" i="3"/>
  <c r="A183" i="3"/>
  <c r="CY183" i="3"/>
  <c r="CZ183" i="3"/>
  <c r="DA183" i="3"/>
  <c r="A184" i="3"/>
  <c r="CY184" i="3"/>
  <c r="CZ184" i="3"/>
  <c r="DA184" i="3"/>
  <c r="A185" i="3"/>
  <c r="CY185" i="3"/>
  <c r="CZ185" i="3"/>
  <c r="DA185" i="3"/>
  <c r="A186" i="3"/>
  <c r="CY186" i="3"/>
  <c r="CZ186" i="3"/>
  <c r="DA186" i="3"/>
  <c r="A187" i="3"/>
  <c r="CY187" i="3"/>
  <c r="CZ187" i="3"/>
  <c r="DA187" i="3"/>
  <c r="A188" i="3"/>
  <c r="CY188" i="3"/>
  <c r="CZ188" i="3"/>
  <c r="DA188" i="3"/>
  <c r="A189" i="3"/>
  <c r="CY189" i="3"/>
  <c r="CZ189" i="3"/>
  <c r="DA189" i="3"/>
  <c r="A190" i="3"/>
  <c r="CY190" i="3"/>
  <c r="CZ190" i="3"/>
  <c r="DA190" i="3"/>
  <c r="A191" i="3"/>
  <c r="CY191" i="3"/>
  <c r="CZ191" i="3"/>
  <c r="DA191" i="3"/>
  <c r="A192" i="3"/>
  <c r="CY192" i="3"/>
  <c r="CZ192" i="3"/>
  <c r="DA192" i="3"/>
  <c r="A193" i="3"/>
  <c r="CY193" i="3"/>
  <c r="CZ193" i="3"/>
  <c r="DA193" i="3"/>
  <c r="A194" i="3"/>
  <c r="CY194" i="3"/>
  <c r="CZ194" i="3"/>
  <c r="DA194" i="3"/>
  <c r="A195" i="3"/>
  <c r="CY195" i="3"/>
  <c r="CZ195" i="3"/>
  <c r="DA195" i="3"/>
  <c r="A196" i="3"/>
  <c r="CY196" i="3"/>
  <c r="CZ196" i="3"/>
  <c r="DA196" i="3"/>
  <c r="A197" i="3"/>
  <c r="CY197" i="3"/>
  <c r="CZ197" i="3"/>
  <c r="DA197" i="3"/>
  <c r="A198" i="3"/>
  <c r="CY198" i="3"/>
  <c r="CZ198" i="3"/>
  <c r="DA198" i="3"/>
  <c r="A199" i="3"/>
  <c r="CY199" i="3"/>
  <c r="CZ199" i="3"/>
  <c r="DA199" i="3"/>
  <c r="A200" i="3"/>
  <c r="CY200" i="3"/>
  <c r="CZ200" i="3"/>
  <c r="DA200" i="3"/>
  <c r="A201" i="3"/>
  <c r="CY201" i="3"/>
  <c r="CZ201" i="3"/>
  <c r="DA201" i="3"/>
  <c r="A202" i="3"/>
  <c r="CY202" i="3"/>
  <c r="CZ202" i="3"/>
  <c r="DA202" i="3"/>
  <c r="A203" i="3"/>
  <c r="CY203" i="3"/>
  <c r="CZ203" i="3"/>
  <c r="DA203" i="3"/>
  <c r="A204" i="3"/>
  <c r="CY204" i="3"/>
  <c r="CZ204" i="3"/>
  <c r="DA204" i="3"/>
  <c r="A205" i="3"/>
  <c r="CY205" i="3"/>
  <c r="CZ205" i="3"/>
  <c r="DA205" i="3"/>
  <c r="A206" i="3"/>
  <c r="CY206" i="3"/>
  <c r="CZ206" i="3"/>
  <c r="DA206" i="3"/>
  <c r="A207" i="3"/>
  <c r="CY207" i="3"/>
  <c r="CZ207" i="3"/>
  <c r="DA207" i="3"/>
  <c r="A208" i="3"/>
  <c r="CY208" i="3"/>
  <c r="CZ208" i="3"/>
  <c r="DA208" i="3"/>
  <c r="A209" i="3"/>
  <c r="CY209" i="3"/>
  <c r="CZ209" i="3"/>
  <c r="DA209" i="3"/>
  <c r="A210" i="3"/>
  <c r="CY210" i="3"/>
  <c r="CZ210" i="3"/>
  <c r="DA210" i="3"/>
  <c r="A211" i="3"/>
  <c r="CY211" i="3"/>
  <c r="CZ211" i="3"/>
  <c r="DA211" i="3"/>
  <c r="A212" i="3"/>
  <c r="CY212" i="3"/>
  <c r="CZ212" i="3"/>
  <c r="DA212" i="3"/>
  <c r="A213" i="3"/>
  <c r="CY213" i="3"/>
  <c r="CZ213" i="3"/>
  <c r="DA213" i="3"/>
  <c r="A214" i="3"/>
  <c r="CY214" i="3"/>
  <c r="CZ214" i="3"/>
  <c r="DA214" i="3"/>
  <c r="A215" i="3"/>
  <c r="CY215" i="3"/>
  <c r="CZ215" i="3"/>
  <c r="DA215" i="3"/>
  <c r="A216" i="3"/>
  <c r="CY216" i="3"/>
  <c r="CZ216" i="3"/>
  <c r="DA216" i="3"/>
  <c r="A217" i="3"/>
  <c r="CY217" i="3"/>
  <c r="CZ217" i="3"/>
  <c r="DA217" i="3"/>
  <c r="A218" i="3"/>
  <c r="CY218" i="3"/>
  <c r="CZ218" i="3"/>
  <c r="DA218" i="3"/>
  <c r="A219" i="3"/>
  <c r="CY219" i="3"/>
  <c r="CZ219" i="3"/>
  <c r="DA219" i="3"/>
  <c r="A220" i="3"/>
  <c r="CY220" i="3"/>
  <c r="CZ220" i="3"/>
  <c r="DA220" i="3"/>
  <c r="A221" i="3"/>
  <c r="CY221" i="3"/>
  <c r="CZ221" i="3"/>
  <c r="DA221" i="3"/>
  <c r="A222" i="3"/>
  <c r="CY222" i="3"/>
  <c r="CZ222" i="3"/>
  <c r="DA222" i="3"/>
  <c r="A223" i="3"/>
  <c r="CY223" i="3"/>
  <c r="CZ223" i="3"/>
  <c r="DA223" i="3"/>
  <c r="A224" i="3"/>
  <c r="CY224" i="3"/>
  <c r="CZ224" i="3"/>
  <c r="DA224" i="3"/>
  <c r="A225" i="3"/>
  <c r="CY225" i="3"/>
  <c r="CZ225" i="3"/>
  <c r="DA225" i="3"/>
  <c r="A226" i="3"/>
  <c r="CY226" i="3"/>
  <c r="CZ226" i="3"/>
  <c r="DA226" i="3"/>
  <c r="A227" i="3"/>
  <c r="CY227" i="3"/>
  <c r="CZ227" i="3"/>
  <c r="DA227" i="3"/>
  <c r="A228" i="3"/>
  <c r="CY228" i="3"/>
  <c r="CZ228" i="3"/>
  <c r="DA228" i="3"/>
  <c r="A229" i="3"/>
  <c r="CY229" i="3"/>
  <c r="CZ229" i="3"/>
  <c r="DA229" i="3"/>
  <c r="A230" i="3"/>
  <c r="CY230" i="3"/>
  <c r="CZ230" i="3"/>
  <c r="DA230" i="3"/>
  <c r="A231" i="3"/>
  <c r="CY231" i="3"/>
  <c r="CZ231" i="3"/>
  <c r="DA231" i="3"/>
  <c r="A232" i="3"/>
  <c r="CY232" i="3"/>
  <c r="CZ232" i="3"/>
  <c r="DA232" i="3"/>
  <c r="A233" i="3"/>
  <c r="CY233" i="3"/>
  <c r="CZ233" i="3"/>
  <c r="DA233" i="3"/>
  <c r="A234" i="3"/>
  <c r="CY234" i="3"/>
  <c r="CZ234" i="3"/>
  <c r="DA234" i="3"/>
  <c r="A235" i="3"/>
  <c r="CY235" i="3"/>
  <c r="CZ235" i="3"/>
  <c r="DA235" i="3"/>
  <c r="A236" i="3"/>
  <c r="CY236" i="3"/>
  <c r="CZ236" i="3"/>
  <c r="DA236" i="3"/>
  <c r="A237" i="3"/>
  <c r="CY237" i="3"/>
  <c r="CZ237" i="3"/>
  <c r="DA237" i="3"/>
  <c r="A238" i="3"/>
  <c r="CY238" i="3"/>
  <c r="CZ238" i="3"/>
  <c r="DA238" i="3"/>
  <c r="A239" i="3"/>
  <c r="CY239" i="3"/>
  <c r="CZ239" i="3"/>
  <c r="DA239" i="3"/>
  <c r="A240" i="3"/>
  <c r="CY240" i="3"/>
  <c r="CZ240" i="3"/>
  <c r="DA240" i="3"/>
  <c r="A241" i="3"/>
  <c r="CY241" i="3"/>
  <c r="CZ241" i="3"/>
  <c r="DA241" i="3"/>
  <c r="A242" i="3"/>
  <c r="CY242" i="3"/>
  <c r="CZ242" i="3"/>
  <c r="DA242" i="3"/>
  <c r="A243" i="3"/>
  <c r="CY243" i="3"/>
  <c r="CZ243" i="3"/>
  <c r="DA243" i="3"/>
  <c r="A244" i="3"/>
  <c r="CY244" i="3"/>
  <c r="CZ244" i="3"/>
  <c r="DA244" i="3"/>
  <c r="A245" i="3"/>
  <c r="CY245" i="3"/>
  <c r="CZ245" i="3"/>
  <c r="DA245" i="3"/>
  <c r="A246" i="3"/>
  <c r="CY246" i="3"/>
  <c r="CZ246" i="3"/>
  <c r="DA246" i="3"/>
  <c r="A247" i="3"/>
  <c r="CY247" i="3"/>
  <c r="CZ247" i="3"/>
  <c r="DA247" i="3"/>
  <c r="A248" i="3"/>
  <c r="CY248" i="3"/>
  <c r="CZ248" i="3"/>
  <c r="DA248" i="3"/>
  <c r="A249" i="3"/>
  <c r="CY249" i="3"/>
  <c r="CZ249" i="3"/>
  <c r="DA249" i="3"/>
  <c r="A250" i="3"/>
  <c r="CY250" i="3"/>
  <c r="CZ250" i="3"/>
  <c r="DA250" i="3"/>
  <c r="A251" i="3"/>
  <c r="CY251" i="3"/>
  <c r="CZ251" i="3"/>
  <c r="DA251" i="3"/>
  <c r="A252" i="3"/>
  <c r="CY252" i="3"/>
  <c r="CZ252" i="3"/>
  <c r="DA252" i="3"/>
  <c r="A253" i="3"/>
  <c r="CY253" i="3"/>
  <c r="CZ253" i="3"/>
  <c r="DA253" i="3"/>
  <c r="A254" i="3"/>
  <c r="CY254" i="3"/>
  <c r="CZ254" i="3"/>
  <c r="DA254" i="3"/>
  <c r="A255" i="3"/>
  <c r="CY255" i="3"/>
  <c r="CZ255" i="3"/>
  <c r="DA255" i="3"/>
  <c r="A256" i="3"/>
  <c r="CY256" i="3"/>
  <c r="CZ256" i="3"/>
  <c r="DA256" i="3"/>
  <c r="A257" i="3"/>
  <c r="CY257" i="3"/>
  <c r="CZ257" i="3"/>
  <c r="DA257" i="3"/>
  <c r="A258" i="3"/>
  <c r="CY258" i="3"/>
  <c r="CZ258" i="3"/>
  <c r="DA258" i="3"/>
  <c r="A259" i="3"/>
  <c r="CY259" i="3"/>
  <c r="CZ259" i="3"/>
  <c r="DA259" i="3"/>
  <c r="A260" i="3"/>
  <c r="CY260" i="3"/>
  <c r="CZ260" i="3"/>
  <c r="DA260" i="3"/>
  <c r="A261" i="3"/>
  <c r="CY261" i="3"/>
  <c r="CZ261" i="3"/>
  <c r="DA261" i="3"/>
  <c r="A262" i="3"/>
  <c r="CY262" i="3"/>
  <c r="CZ262" i="3"/>
  <c r="DA262" i="3"/>
  <c r="A263" i="3"/>
  <c r="CY263" i="3"/>
  <c r="CZ263" i="3"/>
  <c r="DA263" i="3"/>
  <c r="A264" i="3"/>
  <c r="CY264" i="3"/>
  <c r="CZ264" i="3"/>
  <c r="DA264" i="3"/>
  <c r="A265" i="3"/>
  <c r="CY265" i="3"/>
  <c r="CZ265" i="3"/>
  <c r="DA265" i="3"/>
  <c r="A266" i="3"/>
  <c r="CY266" i="3"/>
  <c r="CZ266" i="3"/>
  <c r="DA266" i="3"/>
  <c r="A267" i="3"/>
  <c r="CY267" i="3"/>
  <c r="CZ267" i="3"/>
  <c r="DA267" i="3"/>
  <c r="A268" i="3"/>
  <c r="CY268" i="3"/>
  <c r="CZ268" i="3"/>
  <c r="DA268" i="3"/>
  <c r="A269" i="3"/>
  <c r="CY269" i="3"/>
  <c r="CZ269" i="3"/>
  <c r="DA269" i="3"/>
  <c r="A270" i="3"/>
  <c r="CY270" i="3"/>
  <c r="CZ270" i="3"/>
  <c r="DA270" i="3"/>
  <c r="A271" i="3"/>
  <c r="CY271" i="3"/>
  <c r="CZ271" i="3"/>
  <c r="DA271" i="3"/>
  <c r="A272" i="3"/>
  <c r="CY272" i="3"/>
  <c r="CZ272" i="3"/>
  <c r="DA272" i="3"/>
  <c r="A273" i="3"/>
  <c r="CY273" i="3"/>
  <c r="CZ273" i="3"/>
  <c r="DA273" i="3"/>
  <c r="A274" i="3"/>
  <c r="CY274" i="3"/>
  <c r="CZ274" i="3"/>
  <c r="DA274" i="3"/>
  <c r="A275" i="3"/>
  <c r="CY275" i="3"/>
  <c r="CZ275" i="3"/>
  <c r="DA275" i="3"/>
  <c r="A276" i="3"/>
  <c r="CY276" i="3"/>
  <c r="CZ276" i="3"/>
  <c r="DA276" i="3"/>
  <c r="A277" i="3"/>
  <c r="CY277" i="3"/>
  <c r="CZ277" i="3"/>
  <c r="DA277" i="3"/>
  <c r="A278" i="3"/>
  <c r="CY278" i="3"/>
  <c r="CZ278" i="3"/>
  <c r="DA278" i="3"/>
  <c r="A279" i="3"/>
  <c r="CY279" i="3"/>
  <c r="CZ279" i="3"/>
  <c r="DA279" i="3"/>
  <c r="A280" i="3"/>
  <c r="CY280" i="3"/>
  <c r="CZ280" i="3"/>
  <c r="DA280" i="3"/>
  <c r="A281" i="3"/>
  <c r="CY281" i="3"/>
  <c r="CZ281" i="3"/>
  <c r="DA281" i="3"/>
  <c r="A282" i="3"/>
  <c r="CY282" i="3"/>
  <c r="CZ282" i="3"/>
  <c r="DA282" i="3"/>
  <c r="A283" i="3"/>
  <c r="CY283" i="3"/>
  <c r="CZ283" i="3"/>
  <c r="DA283" i="3"/>
  <c r="A284" i="3"/>
  <c r="CY284" i="3"/>
  <c r="CZ284" i="3"/>
  <c r="DA284" i="3"/>
  <c r="A285" i="3"/>
  <c r="CY285" i="3"/>
  <c r="CZ285" i="3"/>
  <c r="DA285" i="3"/>
  <c r="A286" i="3"/>
  <c r="CY286" i="3"/>
  <c r="CZ286" i="3"/>
  <c r="DA286" i="3"/>
  <c r="A287" i="3"/>
  <c r="CY287" i="3"/>
  <c r="CZ287" i="3"/>
  <c r="DA287" i="3"/>
  <c r="A288" i="3"/>
  <c r="CY288" i="3"/>
  <c r="CZ288" i="3"/>
  <c r="DA288" i="3"/>
  <c r="A289" i="3"/>
  <c r="CY289" i="3"/>
  <c r="CZ289" i="3"/>
  <c r="DA289" i="3"/>
  <c r="A290" i="3"/>
  <c r="CY290" i="3"/>
  <c r="CZ290" i="3"/>
  <c r="DA290" i="3"/>
  <c r="A291" i="3"/>
  <c r="CY291" i="3"/>
  <c r="CZ291" i="3"/>
  <c r="DA291" i="3"/>
  <c r="A292" i="3"/>
  <c r="CY292" i="3"/>
  <c r="CZ292" i="3"/>
  <c r="DA292" i="3"/>
  <c r="A293" i="3"/>
  <c r="CY293" i="3"/>
  <c r="CZ293" i="3"/>
  <c r="DA293" i="3"/>
  <c r="A294" i="3"/>
  <c r="CY294" i="3"/>
  <c r="CZ294" i="3"/>
  <c r="DA294" i="3"/>
  <c r="A295" i="3"/>
  <c r="CY295" i="3"/>
  <c r="CZ295" i="3"/>
  <c r="DA295" i="3"/>
  <c r="A296" i="3"/>
  <c r="CY296" i="3"/>
  <c r="CZ296" i="3"/>
  <c r="DA296" i="3"/>
  <c r="A297" i="3"/>
  <c r="CY297" i="3"/>
  <c r="CZ297" i="3"/>
  <c r="DA297" i="3"/>
  <c r="A298" i="3"/>
  <c r="CY298" i="3"/>
  <c r="CZ298" i="3"/>
  <c r="DA298" i="3"/>
  <c r="A299" i="3"/>
  <c r="CY299" i="3"/>
  <c r="CZ299" i="3"/>
  <c r="DA299" i="3"/>
  <c r="A300" i="3"/>
  <c r="CY300" i="3"/>
  <c r="CZ300" i="3"/>
  <c r="DA300" i="3"/>
  <c r="A301" i="3"/>
  <c r="CY301" i="3"/>
  <c r="CZ301" i="3"/>
  <c r="DA301" i="3"/>
  <c r="A302" i="3"/>
  <c r="CY302" i="3"/>
  <c r="CZ302" i="3"/>
  <c r="DA302" i="3"/>
  <c r="A303" i="3"/>
  <c r="CY303" i="3"/>
  <c r="CZ303" i="3"/>
  <c r="DA303" i="3"/>
  <c r="A304" i="3"/>
  <c r="CY304" i="3"/>
  <c r="CZ304" i="3"/>
  <c r="DA304" i="3"/>
  <c r="A305" i="3"/>
  <c r="CY305" i="3"/>
  <c r="CZ305" i="3"/>
  <c r="DA305" i="3"/>
  <c r="A306" i="3"/>
  <c r="CY306" i="3"/>
  <c r="CZ306" i="3"/>
  <c r="DA306" i="3"/>
  <c r="A307" i="3"/>
  <c r="CY307" i="3"/>
  <c r="CZ307" i="3"/>
  <c r="DA307" i="3"/>
  <c r="A308" i="3"/>
  <c r="CY308" i="3"/>
  <c r="CZ308" i="3"/>
  <c r="DA308" i="3"/>
  <c r="A309" i="3"/>
  <c r="CY309" i="3"/>
  <c r="CZ309" i="3"/>
  <c r="DA309" i="3"/>
  <c r="A310" i="3"/>
  <c r="CY310" i="3"/>
  <c r="CZ310" i="3"/>
  <c r="DA310" i="3"/>
  <c r="A311" i="3"/>
  <c r="CY311" i="3"/>
  <c r="CZ311" i="3"/>
  <c r="DA311" i="3"/>
  <c r="A312" i="3"/>
  <c r="CY312" i="3"/>
  <c r="CZ312" i="3"/>
  <c r="DA312" i="3"/>
  <c r="A313" i="3"/>
  <c r="CY313" i="3"/>
  <c r="CZ313" i="3"/>
  <c r="DA313" i="3"/>
  <c r="A314" i="3"/>
  <c r="CY314" i="3"/>
  <c r="CZ314" i="3"/>
  <c r="DA314" i="3"/>
  <c r="A315" i="3"/>
  <c r="CY315" i="3"/>
  <c r="CZ315" i="3"/>
  <c r="DA315" i="3"/>
  <c r="A316" i="3"/>
  <c r="CY316" i="3"/>
  <c r="CZ316" i="3"/>
  <c r="DA316" i="3"/>
  <c r="A317" i="3"/>
  <c r="CY317" i="3"/>
  <c r="CZ317" i="3"/>
  <c r="DA317" i="3"/>
  <c r="A318" i="3"/>
  <c r="CY318" i="3"/>
  <c r="CZ318" i="3"/>
  <c r="DA318" i="3"/>
  <c r="A319" i="3"/>
  <c r="CY319" i="3"/>
  <c r="CZ319" i="3"/>
  <c r="DA319" i="3"/>
  <c r="A320" i="3"/>
  <c r="CY320" i="3"/>
  <c r="CZ320" i="3"/>
  <c r="DA320" i="3"/>
  <c r="A321" i="3"/>
  <c r="CY321" i="3"/>
  <c r="CZ321" i="3"/>
  <c r="DA321" i="3"/>
  <c r="A322" i="3"/>
  <c r="CY322" i="3"/>
  <c r="CZ322" i="3"/>
  <c r="DA322" i="3"/>
  <c r="A323" i="3"/>
  <c r="CY323" i="3"/>
  <c r="CZ323" i="3"/>
  <c r="DA323" i="3"/>
  <c r="A324" i="3"/>
  <c r="CY324" i="3"/>
  <c r="CZ324" i="3"/>
  <c r="DA324" i="3"/>
  <c r="A325" i="3"/>
  <c r="CY325" i="3"/>
  <c r="CZ325" i="3"/>
  <c r="DA325" i="3"/>
  <c r="A326" i="3"/>
  <c r="CY326" i="3"/>
  <c r="CZ326" i="3"/>
  <c r="DA326" i="3"/>
  <c r="A327" i="3"/>
  <c r="CY327" i="3"/>
  <c r="CZ327" i="3"/>
  <c r="DA327" i="3"/>
  <c r="A328" i="3"/>
  <c r="CY328" i="3"/>
  <c r="CZ328" i="3"/>
  <c r="DA328" i="3"/>
  <c r="A329" i="3"/>
  <c r="CY329" i="3"/>
  <c r="CZ329" i="3"/>
  <c r="DA329" i="3"/>
  <c r="A330" i="3"/>
  <c r="CY330" i="3"/>
  <c r="CZ330" i="3"/>
  <c r="DA330" i="3"/>
  <c r="A331" i="3"/>
  <c r="CY331" i="3"/>
  <c r="CZ331" i="3"/>
  <c r="DA331" i="3"/>
  <c r="A332" i="3"/>
  <c r="CY332" i="3"/>
  <c r="CZ332" i="3"/>
  <c r="DA332" i="3"/>
  <c r="A333" i="3"/>
  <c r="CY333" i="3"/>
  <c r="CZ333" i="3"/>
  <c r="DA333" i="3"/>
  <c r="A334" i="3"/>
  <c r="CY334" i="3"/>
  <c r="CZ334" i="3"/>
  <c r="DA334" i="3"/>
  <c r="A335" i="3"/>
  <c r="CY335" i="3"/>
  <c r="CZ335" i="3"/>
  <c r="DA335" i="3"/>
  <c r="A336" i="3"/>
  <c r="CY336" i="3"/>
  <c r="CZ336" i="3"/>
  <c r="DA336" i="3"/>
  <c r="A337" i="3"/>
  <c r="CY337" i="3"/>
  <c r="CZ337" i="3"/>
  <c r="DA337" i="3"/>
  <c r="A338" i="3"/>
  <c r="CY338" i="3"/>
  <c r="CZ338" i="3"/>
  <c r="DA338" i="3"/>
  <c r="A339" i="3"/>
  <c r="CY339" i="3"/>
  <c r="CZ339" i="3"/>
  <c r="DA339" i="3"/>
  <c r="A340" i="3"/>
  <c r="CY340" i="3"/>
  <c r="CZ340" i="3"/>
  <c r="DA340" i="3"/>
  <c r="A341" i="3"/>
  <c r="CY341" i="3"/>
  <c r="CZ341" i="3"/>
  <c r="DA341" i="3"/>
  <c r="A342" i="3"/>
  <c r="CY342" i="3"/>
  <c r="CZ342" i="3"/>
  <c r="DA342" i="3"/>
  <c r="A343" i="3"/>
  <c r="CY343" i="3"/>
  <c r="CZ343" i="3"/>
  <c r="DA343" i="3"/>
  <c r="A344" i="3"/>
  <c r="CY344" i="3"/>
  <c r="CZ344" i="3"/>
  <c r="DA344" i="3"/>
  <c r="A345" i="3"/>
  <c r="CY345" i="3"/>
  <c r="CZ345" i="3"/>
  <c r="DA345" i="3"/>
  <c r="A346" i="3"/>
  <c r="CY346" i="3"/>
  <c r="CZ346" i="3"/>
  <c r="DA346" i="3"/>
  <c r="A347" i="3"/>
  <c r="CY347" i="3"/>
  <c r="CZ347" i="3"/>
  <c r="DA347" i="3"/>
  <c r="A348" i="3"/>
  <c r="CY348" i="3"/>
  <c r="CZ348" i="3"/>
  <c r="DA348" i="3"/>
  <c r="A349" i="3"/>
  <c r="CY349" i="3"/>
  <c r="CZ349" i="3"/>
  <c r="DA349" i="3"/>
  <c r="A350" i="3"/>
  <c r="CY350" i="3"/>
  <c r="CZ350" i="3"/>
  <c r="DA350" i="3"/>
  <c r="A351" i="3"/>
  <c r="CY351" i="3"/>
  <c r="CZ351" i="3"/>
  <c r="DA351" i="3"/>
  <c r="A352" i="3"/>
  <c r="CY352" i="3"/>
  <c r="CZ352" i="3"/>
  <c r="DA352" i="3"/>
  <c r="A353" i="3"/>
  <c r="CY353" i="3"/>
  <c r="CZ353" i="3"/>
  <c r="DA353" i="3"/>
  <c r="A354" i="3"/>
  <c r="CY354" i="3"/>
  <c r="CZ354" i="3"/>
  <c r="DA354" i="3"/>
  <c r="A355" i="3"/>
  <c r="CY355" i="3"/>
  <c r="CZ355" i="3"/>
  <c r="DA355" i="3"/>
  <c r="A356" i="3"/>
  <c r="CY356" i="3"/>
  <c r="CZ356" i="3"/>
  <c r="DA356" i="3"/>
  <c r="A357" i="3"/>
  <c r="CY357" i="3"/>
  <c r="CZ357" i="3"/>
  <c r="DA357" i="3"/>
  <c r="A358" i="3"/>
  <c r="CY358" i="3"/>
  <c r="CZ358" i="3"/>
  <c r="DA358" i="3"/>
  <c r="A359" i="3"/>
  <c r="CY359" i="3"/>
  <c r="CZ359" i="3"/>
  <c r="DA359" i="3"/>
  <c r="A360" i="3"/>
  <c r="CY360" i="3"/>
  <c r="CZ360" i="3"/>
  <c r="DA360" i="3"/>
  <c r="A361" i="3"/>
  <c r="CY361" i="3"/>
  <c r="CZ361" i="3"/>
  <c r="DA361" i="3"/>
  <c r="A362" i="3"/>
  <c r="CY362" i="3"/>
  <c r="CZ362" i="3"/>
  <c r="DA362" i="3"/>
  <c r="A363" i="3"/>
  <c r="CY363" i="3"/>
  <c r="CZ363" i="3"/>
  <c r="DA363" i="3"/>
  <c r="A364" i="3"/>
  <c r="CY364" i="3"/>
  <c r="CZ364" i="3"/>
  <c r="DA364" i="3"/>
  <c r="A365" i="3"/>
  <c r="CY365" i="3"/>
  <c r="CZ365" i="3"/>
  <c r="DA365" i="3"/>
  <c r="A366" i="3"/>
  <c r="CY366" i="3"/>
  <c r="CZ366" i="3"/>
  <c r="DA366" i="3"/>
  <c r="A367" i="3"/>
  <c r="CY367" i="3"/>
  <c r="CZ367" i="3"/>
  <c r="DA367" i="3"/>
  <c r="A368" i="3"/>
  <c r="CY368" i="3"/>
  <c r="CZ368" i="3"/>
  <c r="DA368" i="3"/>
  <c r="A369" i="3"/>
  <c r="CY369" i="3"/>
  <c r="CZ369" i="3"/>
  <c r="DA369" i="3"/>
  <c r="A370" i="3"/>
  <c r="CY370" i="3"/>
  <c r="CZ370" i="3"/>
  <c r="DA370" i="3"/>
  <c r="A371" i="3"/>
  <c r="CY371" i="3"/>
  <c r="CZ371" i="3"/>
  <c r="DA371" i="3"/>
  <c r="A372" i="3"/>
  <c r="CY372" i="3"/>
  <c r="CZ372" i="3"/>
  <c r="DA372" i="3"/>
  <c r="A373" i="3"/>
  <c r="CX373" i="3"/>
  <c r="CY373" i="3"/>
  <c r="CZ373" i="3"/>
  <c r="DA373" i="3"/>
  <c r="A374" i="3"/>
  <c r="CX374" i="3"/>
  <c r="CY374" i="3"/>
  <c r="CZ374" i="3"/>
  <c r="DA374" i="3"/>
  <c r="A375" i="3"/>
  <c r="CX375" i="3"/>
  <c r="CY375" i="3"/>
  <c r="CZ375" i="3"/>
  <c r="DA375" i="3"/>
  <c r="A376" i="3"/>
  <c r="CX376" i="3"/>
  <c r="CY376" i="3"/>
  <c r="CZ376" i="3"/>
  <c r="DA376" i="3"/>
  <c r="A377" i="3"/>
  <c r="CX377" i="3"/>
  <c r="CY377" i="3"/>
  <c r="CZ377" i="3"/>
  <c r="DA377" i="3"/>
  <c r="A378" i="3"/>
  <c r="CX378" i="3"/>
  <c r="CY378" i="3"/>
  <c r="CZ378" i="3"/>
  <c r="DA378" i="3"/>
  <c r="A379" i="3"/>
  <c r="CX379" i="3"/>
  <c r="CY379" i="3"/>
  <c r="CZ379" i="3"/>
  <c r="DA379" i="3"/>
  <c r="A380" i="3"/>
  <c r="CX380" i="3"/>
  <c r="CY380" i="3"/>
  <c r="CZ380" i="3"/>
  <c r="DA380" i="3"/>
  <c r="A381" i="3"/>
  <c r="CX381" i="3"/>
  <c r="CY381" i="3"/>
  <c r="CZ381" i="3"/>
  <c r="DA381" i="3"/>
  <c r="A382" i="3"/>
  <c r="CX382" i="3"/>
  <c r="CY382" i="3"/>
  <c r="CZ382" i="3"/>
  <c r="DA382" i="3"/>
  <c r="A383" i="3"/>
  <c r="CX383" i="3"/>
  <c r="CY383" i="3"/>
  <c r="CZ383" i="3"/>
  <c r="DA383" i="3"/>
  <c r="A384" i="3"/>
  <c r="CX384" i="3"/>
  <c r="CY384" i="3"/>
  <c r="CZ384" i="3"/>
  <c r="DA384" i="3"/>
  <c r="A385" i="3"/>
  <c r="CY385" i="3"/>
  <c r="CZ385" i="3"/>
  <c r="DA385" i="3"/>
  <c r="A386" i="3"/>
  <c r="CY386" i="3"/>
  <c r="CZ386" i="3"/>
  <c r="DA386" i="3"/>
  <c r="A387" i="3"/>
  <c r="CY387" i="3"/>
  <c r="CZ387" i="3"/>
  <c r="DA387" i="3"/>
  <c r="A388" i="3"/>
  <c r="CY388" i="3"/>
  <c r="CZ388" i="3"/>
  <c r="DA388" i="3"/>
  <c r="A389" i="3"/>
  <c r="CY389" i="3"/>
  <c r="CZ389" i="3"/>
  <c r="DA389" i="3"/>
  <c r="A390" i="3"/>
  <c r="CY390" i="3"/>
  <c r="CZ390" i="3"/>
  <c r="DA390" i="3"/>
  <c r="A391" i="3"/>
  <c r="CY391" i="3"/>
  <c r="CZ391" i="3"/>
  <c r="DA391" i="3"/>
  <c r="A392" i="3"/>
  <c r="CY392" i="3"/>
  <c r="CZ392" i="3"/>
  <c r="DA392" i="3"/>
  <c r="A393" i="3"/>
  <c r="CY393" i="3"/>
  <c r="CZ393" i="3"/>
  <c r="DA393" i="3"/>
  <c r="A394" i="3"/>
  <c r="CY394" i="3"/>
  <c r="CZ394" i="3"/>
  <c r="DA394" i="3"/>
  <c r="A395" i="3"/>
  <c r="CY395" i="3"/>
  <c r="CZ395" i="3"/>
  <c r="DA395" i="3"/>
  <c r="A396" i="3"/>
  <c r="CY396" i="3"/>
  <c r="CZ396" i="3"/>
  <c r="DA396" i="3"/>
  <c r="A397" i="3"/>
  <c r="CY397" i="3"/>
  <c r="CZ397" i="3"/>
  <c r="DA397" i="3"/>
  <c r="A398" i="3"/>
  <c r="CY398" i="3"/>
  <c r="CZ398" i="3"/>
  <c r="DA398" i="3"/>
  <c r="A399" i="3"/>
  <c r="CY399" i="3"/>
  <c r="CZ399" i="3"/>
  <c r="DA399" i="3"/>
  <c r="A400" i="3"/>
  <c r="CY400" i="3"/>
  <c r="CZ400" i="3"/>
  <c r="DA400" i="3"/>
  <c r="A401" i="3"/>
  <c r="CY401" i="3"/>
  <c r="CZ401" i="3"/>
  <c r="DA401" i="3"/>
  <c r="A402" i="3"/>
  <c r="CY402" i="3"/>
  <c r="CZ402" i="3"/>
  <c r="DA402" i="3"/>
  <c r="A403" i="3"/>
  <c r="CY403" i="3"/>
  <c r="CZ403" i="3"/>
  <c r="DA403" i="3"/>
  <c r="A404" i="3"/>
  <c r="CY404" i="3"/>
  <c r="CZ404" i="3"/>
  <c r="DA404" i="3"/>
  <c r="A405" i="3"/>
  <c r="CY405" i="3"/>
  <c r="CZ405" i="3"/>
  <c r="DA405" i="3"/>
  <c r="A406" i="3"/>
  <c r="CY406" i="3"/>
  <c r="CZ406" i="3"/>
  <c r="DA406" i="3"/>
  <c r="A407" i="3"/>
  <c r="CY407" i="3"/>
  <c r="CZ407" i="3"/>
  <c r="DA407" i="3"/>
  <c r="A408" i="3"/>
  <c r="CY408" i="3"/>
  <c r="CZ408" i="3"/>
  <c r="DA408" i="3"/>
  <c r="A409" i="3"/>
  <c r="CY409" i="3"/>
  <c r="CZ409" i="3"/>
  <c r="DA409" i="3"/>
  <c r="A410" i="3"/>
  <c r="CY410" i="3"/>
  <c r="CZ410" i="3"/>
  <c r="DA410" i="3"/>
  <c r="A411" i="3"/>
  <c r="CY411" i="3"/>
  <c r="CZ411" i="3"/>
  <c r="DA411" i="3"/>
  <c r="A412" i="3"/>
  <c r="CY412" i="3"/>
  <c r="CZ412" i="3"/>
  <c r="DA412" i="3"/>
  <c r="A413" i="3"/>
  <c r="CY413" i="3"/>
  <c r="CZ413" i="3"/>
  <c r="DA413" i="3"/>
  <c r="A414" i="3"/>
  <c r="CY414" i="3"/>
  <c r="CZ414" i="3"/>
  <c r="DA414" i="3"/>
  <c r="A415" i="3"/>
  <c r="CY415" i="3"/>
  <c r="CZ415" i="3"/>
  <c r="DA415" i="3"/>
  <c r="A416" i="3"/>
  <c r="CY416" i="3"/>
  <c r="CZ416" i="3"/>
  <c r="DA416" i="3"/>
  <c r="A417" i="3"/>
  <c r="CY417" i="3"/>
  <c r="CZ417" i="3"/>
  <c r="DA417" i="3"/>
  <c r="A418" i="3"/>
  <c r="CY418" i="3"/>
  <c r="CZ418" i="3"/>
  <c r="DA418" i="3"/>
  <c r="A419" i="3"/>
  <c r="CY419" i="3"/>
  <c r="CZ419" i="3"/>
  <c r="DA419" i="3"/>
  <c r="A420" i="3"/>
  <c r="CY420" i="3"/>
  <c r="CZ420" i="3"/>
  <c r="DA420" i="3"/>
  <c r="A421" i="3"/>
  <c r="CY421" i="3"/>
  <c r="CZ421" i="3"/>
  <c r="DA421" i="3"/>
  <c r="A422" i="3"/>
  <c r="CY422" i="3"/>
  <c r="CZ422" i="3"/>
  <c r="DA422" i="3"/>
  <c r="A423" i="3"/>
  <c r="CX423" i="3"/>
  <c r="CY423" i="3"/>
  <c r="CZ423" i="3"/>
  <c r="DA423" i="3"/>
  <c r="A424" i="3"/>
  <c r="CX424" i="3"/>
  <c r="CY424" i="3"/>
  <c r="CZ424" i="3"/>
  <c r="DA424" i="3"/>
  <c r="A425" i="3"/>
  <c r="CX425" i="3"/>
  <c r="CY425" i="3"/>
  <c r="CZ425" i="3"/>
  <c r="DA425" i="3"/>
  <c r="A426" i="3"/>
  <c r="CX426" i="3"/>
  <c r="CY426" i="3"/>
  <c r="CZ426" i="3"/>
  <c r="DA426" i="3"/>
  <c r="A427" i="3"/>
  <c r="CX427" i="3"/>
  <c r="CY427" i="3"/>
  <c r="CZ427" i="3"/>
  <c r="DA427" i="3"/>
  <c r="A428" i="3"/>
  <c r="CX428" i="3"/>
  <c r="CY428" i="3"/>
  <c r="CZ428" i="3"/>
  <c r="DA428" i="3"/>
  <c r="A429" i="3"/>
  <c r="CX429" i="3"/>
  <c r="CY429" i="3"/>
  <c r="CZ429" i="3"/>
  <c r="DA429" i="3"/>
  <c r="A430" i="3"/>
  <c r="CX430" i="3"/>
  <c r="CY430" i="3"/>
  <c r="CZ430" i="3"/>
  <c r="DA430" i="3"/>
  <c r="A431" i="3"/>
  <c r="CX431" i="3"/>
  <c r="CY431" i="3"/>
  <c r="CZ431" i="3"/>
  <c r="DA431" i="3"/>
  <c r="A432" i="3"/>
  <c r="CX432" i="3"/>
  <c r="CY432" i="3"/>
  <c r="CZ432" i="3"/>
  <c r="DA432" i="3"/>
  <c r="A433" i="3"/>
  <c r="CY433" i="3"/>
  <c r="CZ433" i="3"/>
  <c r="DA433" i="3"/>
  <c r="A434" i="3"/>
  <c r="CY434" i="3"/>
  <c r="CZ434" i="3"/>
  <c r="DA434" i="3"/>
  <c r="A435" i="3"/>
  <c r="CY435" i="3"/>
  <c r="CZ435" i="3"/>
  <c r="DA435" i="3"/>
  <c r="A436" i="3"/>
  <c r="CY436" i="3"/>
  <c r="CZ436" i="3"/>
  <c r="DA436" i="3"/>
  <c r="A437" i="3"/>
  <c r="CY437" i="3"/>
  <c r="CZ437" i="3"/>
  <c r="DA437" i="3"/>
  <c r="A438" i="3"/>
  <c r="CY438" i="3"/>
  <c r="CZ438" i="3"/>
  <c r="DA438" i="3"/>
  <c r="A439" i="3"/>
  <c r="CY439" i="3"/>
  <c r="CZ439" i="3"/>
  <c r="DA439" i="3"/>
  <c r="A440" i="3"/>
  <c r="CY440" i="3"/>
  <c r="CZ440" i="3"/>
  <c r="DA440" i="3"/>
  <c r="A441" i="3"/>
  <c r="CY441" i="3"/>
  <c r="CZ441" i="3"/>
  <c r="DA441" i="3"/>
  <c r="A442" i="3"/>
  <c r="CY442" i="3"/>
  <c r="CZ442" i="3"/>
  <c r="DA442" i="3"/>
  <c r="A443" i="3"/>
  <c r="CY443" i="3"/>
  <c r="CZ443" i="3"/>
  <c r="DA443" i="3"/>
  <c r="A444" i="3"/>
  <c r="CY444" i="3"/>
  <c r="CZ444" i="3"/>
  <c r="DA444" i="3"/>
  <c r="A445" i="3"/>
  <c r="CY445" i="3"/>
  <c r="CZ445" i="3"/>
  <c r="DA445" i="3"/>
  <c r="A446" i="3"/>
  <c r="CY446" i="3"/>
  <c r="CZ446" i="3"/>
  <c r="DA446" i="3"/>
  <c r="A447" i="3"/>
  <c r="CY447" i="3"/>
  <c r="CZ447" i="3"/>
  <c r="DA447" i="3"/>
  <c r="A448" i="3"/>
  <c r="CY448" i="3"/>
  <c r="CZ448" i="3"/>
  <c r="DA448" i="3"/>
  <c r="A449" i="3"/>
  <c r="CY449" i="3"/>
  <c r="CZ449" i="3"/>
  <c r="DA449" i="3"/>
  <c r="A450" i="3"/>
  <c r="CY450" i="3"/>
  <c r="CZ450" i="3"/>
  <c r="DA450" i="3"/>
  <c r="A451" i="3"/>
  <c r="CY451" i="3"/>
  <c r="CZ451" i="3"/>
  <c r="DA451" i="3"/>
  <c r="A452" i="3"/>
  <c r="CY452" i="3"/>
  <c r="CZ452" i="3"/>
  <c r="DA452" i="3"/>
  <c r="A453" i="3"/>
  <c r="CY453" i="3"/>
  <c r="CZ453" i="3"/>
  <c r="DA453" i="3"/>
  <c r="A454" i="3"/>
  <c r="CY454" i="3"/>
  <c r="CZ454" i="3"/>
  <c r="DA454" i="3"/>
  <c r="A455" i="3"/>
  <c r="CY455" i="3"/>
  <c r="CZ455" i="3"/>
  <c r="DA455" i="3"/>
  <c r="A456" i="3"/>
  <c r="CY456" i="3"/>
  <c r="CZ456" i="3"/>
  <c r="DA456" i="3"/>
  <c r="A457" i="3"/>
  <c r="CY457" i="3"/>
  <c r="CZ457" i="3"/>
  <c r="DA457" i="3"/>
  <c r="A458" i="3"/>
  <c r="CY458" i="3"/>
  <c r="CZ458" i="3"/>
  <c r="DA458" i="3"/>
  <c r="A459" i="3"/>
  <c r="CY459" i="3"/>
  <c r="CZ459" i="3"/>
  <c r="DA459" i="3"/>
  <c r="A460" i="3"/>
  <c r="CY460" i="3"/>
  <c r="CZ460" i="3"/>
  <c r="DA460" i="3"/>
  <c r="A461" i="3"/>
  <c r="CY461" i="3"/>
  <c r="CZ461" i="3"/>
  <c r="DA461" i="3"/>
  <c r="A462" i="3"/>
  <c r="CY462" i="3"/>
  <c r="CZ462" i="3"/>
  <c r="DA462" i="3"/>
  <c r="A463" i="3"/>
  <c r="CY463" i="3"/>
  <c r="CZ463" i="3"/>
  <c r="DA463" i="3"/>
  <c r="A464" i="3"/>
  <c r="CY464" i="3"/>
  <c r="CZ464" i="3"/>
  <c r="DA464" i="3"/>
  <c r="A465" i="3"/>
  <c r="CY465" i="3"/>
  <c r="CZ465" i="3"/>
  <c r="DA465" i="3"/>
  <c r="A466" i="3"/>
  <c r="CY466" i="3"/>
  <c r="CZ466" i="3"/>
  <c r="DA466" i="3"/>
  <c r="A467" i="3"/>
  <c r="CY467" i="3"/>
  <c r="CZ467" i="3"/>
  <c r="DA467" i="3"/>
  <c r="A468" i="3"/>
  <c r="CY468" i="3"/>
  <c r="CZ468" i="3"/>
  <c r="DA468" i="3"/>
  <c r="A469" i="3"/>
  <c r="CY469" i="3"/>
  <c r="CZ469" i="3"/>
  <c r="DA469" i="3"/>
  <c r="A470" i="3"/>
  <c r="CY470" i="3"/>
  <c r="CZ470" i="3"/>
  <c r="DA470" i="3"/>
  <c r="A471" i="3"/>
  <c r="CY471" i="3"/>
  <c r="CZ471" i="3"/>
  <c r="DA471" i="3"/>
  <c r="A472" i="3"/>
  <c r="CY472" i="3"/>
  <c r="CZ472" i="3"/>
  <c r="DA472" i="3"/>
  <c r="A473" i="3"/>
  <c r="CY473" i="3"/>
  <c r="CZ473" i="3"/>
  <c r="DA473" i="3"/>
  <c r="A474" i="3"/>
  <c r="CY474" i="3"/>
  <c r="CZ474" i="3"/>
  <c r="DA474" i="3"/>
  <c r="A475" i="3"/>
  <c r="CY475" i="3"/>
  <c r="CZ475" i="3"/>
  <c r="DA475" i="3"/>
  <c r="A476" i="3"/>
  <c r="CY476" i="3"/>
  <c r="CZ476" i="3"/>
  <c r="DA476" i="3"/>
  <c r="A477" i="3"/>
  <c r="CY477" i="3"/>
  <c r="CZ477" i="3"/>
  <c r="DA477" i="3"/>
  <c r="A478" i="3"/>
  <c r="CY478" i="3"/>
  <c r="CZ478" i="3"/>
  <c r="DA478" i="3"/>
  <c r="A479" i="3"/>
  <c r="CY479" i="3"/>
  <c r="CZ479" i="3"/>
  <c r="DA479" i="3"/>
  <c r="A480" i="3"/>
  <c r="CY480" i="3"/>
  <c r="CZ480" i="3"/>
  <c r="DA480" i="3"/>
  <c r="A481" i="3"/>
  <c r="CY481" i="3"/>
  <c r="CZ481" i="3"/>
  <c r="DA481" i="3"/>
  <c r="A482" i="3"/>
  <c r="CY482" i="3"/>
  <c r="CZ482" i="3"/>
  <c r="DA482" i="3"/>
  <c r="A483" i="3"/>
  <c r="CY483" i="3"/>
  <c r="CZ483" i="3"/>
  <c r="DA483" i="3"/>
  <c r="A484" i="3"/>
  <c r="CY484" i="3"/>
  <c r="CZ484" i="3"/>
  <c r="DA484" i="3"/>
  <c r="A485" i="3"/>
  <c r="CY485" i="3"/>
  <c r="CZ485" i="3"/>
  <c r="DA485" i="3"/>
  <c r="A486" i="3"/>
  <c r="CY486" i="3"/>
  <c r="CZ486" i="3"/>
  <c r="DA486" i="3"/>
  <c r="A487" i="3"/>
  <c r="CY487" i="3"/>
  <c r="CZ487" i="3"/>
  <c r="DA487" i="3"/>
  <c r="A488" i="3"/>
  <c r="CY488" i="3"/>
  <c r="CZ488" i="3"/>
  <c r="DA488" i="3"/>
  <c r="A489" i="3"/>
  <c r="CY489" i="3"/>
  <c r="CZ489" i="3"/>
  <c r="DA489" i="3"/>
  <c r="A490" i="3"/>
  <c r="CY490" i="3"/>
  <c r="CZ490" i="3"/>
  <c r="DA490" i="3"/>
  <c r="A491" i="3"/>
  <c r="CY491" i="3"/>
  <c r="CZ491" i="3"/>
  <c r="DA491" i="3"/>
  <c r="A492" i="3"/>
  <c r="CY492" i="3"/>
  <c r="CZ492" i="3"/>
  <c r="DA492" i="3"/>
  <c r="A493" i="3"/>
  <c r="CY493" i="3"/>
  <c r="CZ493" i="3"/>
  <c r="DA493" i="3"/>
  <c r="A494" i="3"/>
  <c r="CY494" i="3"/>
  <c r="CZ494" i="3"/>
  <c r="DA494" i="3"/>
  <c r="A495" i="3"/>
  <c r="CY495" i="3"/>
  <c r="CZ495" i="3"/>
  <c r="DA495" i="3"/>
  <c r="A496" i="3"/>
  <c r="CY496" i="3"/>
  <c r="CZ496" i="3"/>
  <c r="DA496" i="3"/>
  <c r="A497" i="3"/>
  <c r="CY497" i="3"/>
  <c r="CZ497" i="3"/>
  <c r="DA497" i="3"/>
  <c r="A498" i="3"/>
  <c r="CY498" i="3"/>
  <c r="CZ498" i="3"/>
  <c r="DA498" i="3"/>
  <c r="A499" i="3"/>
  <c r="CY499" i="3"/>
  <c r="CZ499" i="3"/>
  <c r="DA499" i="3"/>
  <c r="A500" i="3"/>
  <c r="CY500" i="3"/>
  <c r="CZ500" i="3"/>
  <c r="DA500" i="3"/>
  <c r="A501" i="3"/>
  <c r="CY501" i="3"/>
  <c r="CZ501" i="3"/>
  <c r="DA501" i="3"/>
  <c r="A502" i="3"/>
  <c r="CY502" i="3"/>
  <c r="CZ502" i="3"/>
  <c r="DA502" i="3"/>
  <c r="A503" i="3"/>
  <c r="CY503" i="3"/>
  <c r="CZ503" i="3"/>
  <c r="DA503" i="3"/>
  <c r="A504" i="3"/>
  <c r="CY504" i="3"/>
  <c r="CZ504" i="3"/>
  <c r="DA504" i="3"/>
  <c r="A505" i="3"/>
  <c r="CY505" i="3"/>
  <c r="CZ505" i="3"/>
  <c r="DA505" i="3"/>
  <c r="A506" i="3"/>
  <c r="CY506" i="3"/>
  <c r="CZ506" i="3"/>
  <c r="DA506" i="3"/>
  <c r="A507" i="3"/>
  <c r="CX507" i="3"/>
  <c r="CY507" i="3"/>
  <c r="CZ507" i="3"/>
  <c r="DA507" i="3"/>
  <c r="A508" i="3"/>
  <c r="CX508" i="3"/>
  <c r="CY508" i="3"/>
  <c r="CZ508" i="3"/>
  <c r="DA508" i="3"/>
  <c r="A509" i="3"/>
  <c r="CX509" i="3"/>
  <c r="CY509" i="3"/>
  <c r="CZ509" i="3"/>
  <c r="DA509" i="3"/>
  <c r="A510" i="3"/>
  <c r="CX510" i="3"/>
  <c r="CY510" i="3"/>
  <c r="CZ510" i="3"/>
  <c r="DA510" i="3"/>
  <c r="A511" i="3"/>
  <c r="CX511" i="3"/>
  <c r="CY511" i="3"/>
  <c r="CZ511" i="3"/>
  <c r="DA511" i="3"/>
  <c r="A512" i="3"/>
  <c r="CX512" i="3"/>
  <c r="CY512" i="3"/>
  <c r="CZ512" i="3"/>
  <c r="DA512" i="3"/>
  <c r="A513" i="3"/>
  <c r="CX513" i="3"/>
  <c r="CY513" i="3"/>
  <c r="CZ513" i="3"/>
  <c r="DA513" i="3"/>
  <c r="A514" i="3"/>
  <c r="CX514" i="3"/>
  <c r="CY514" i="3"/>
  <c r="CZ514" i="3"/>
  <c r="DA514" i="3"/>
  <c r="A515" i="3"/>
  <c r="CX515" i="3"/>
  <c r="CY515" i="3"/>
  <c r="CZ515" i="3"/>
  <c r="DA515" i="3"/>
  <c r="A516" i="3"/>
  <c r="CX516" i="3"/>
  <c r="CY516" i="3"/>
  <c r="CZ516" i="3"/>
  <c r="DA516" i="3"/>
  <c r="A517" i="3"/>
  <c r="CX517" i="3"/>
  <c r="CY517" i="3"/>
  <c r="CZ517" i="3"/>
  <c r="DA517" i="3"/>
  <c r="A518" i="3"/>
  <c r="CX518" i="3"/>
  <c r="CY518" i="3"/>
  <c r="CZ518" i="3"/>
  <c r="DA518" i="3"/>
  <c r="A519" i="3"/>
  <c r="CY519" i="3"/>
  <c r="CZ519" i="3"/>
  <c r="DA519" i="3"/>
  <c r="A520" i="3"/>
  <c r="CY520" i="3"/>
  <c r="CZ520" i="3"/>
  <c r="DA520" i="3"/>
  <c r="A521" i="3"/>
  <c r="CY521" i="3"/>
  <c r="CZ521" i="3"/>
  <c r="DA521" i="3"/>
  <c r="A522" i="3"/>
  <c r="CY522" i="3"/>
  <c r="CZ522" i="3"/>
  <c r="DA522" i="3"/>
  <c r="A523" i="3"/>
  <c r="CY523" i="3"/>
  <c r="CZ523" i="3"/>
  <c r="DA523" i="3"/>
  <c r="A524" i="3"/>
  <c r="CY524" i="3"/>
  <c r="CZ524" i="3"/>
  <c r="DA524" i="3"/>
  <c r="A525" i="3"/>
  <c r="CY525" i="3"/>
  <c r="CZ525" i="3"/>
  <c r="DA525" i="3"/>
  <c r="A526" i="3"/>
  <c r="CY526" i="3"/>
  <c r="CZ526" i="3"/>
  <c r="DA526" i="3"/>
  <c r="A527" i="3"/>
  <c r="CY527" i="3"/>
  <c r="CZ527" i="3"/>
  <c r="DA527" i="3"/>
  <c r="A528" i="3"/>
  <c r="CY528" i="3"/>
  <c r="CZ528" i="3"/>
  <c r="DA528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D28" i="1"/>
  <c r="E30" i="1"/>
  <c r="Z30" i="1"/>
  <c r="AA30" i="1"/>
  <c r="AM30" i="1"/>
  <c r="AN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R30" i="1"/>
  <c r="DS30" i="1"/>
  <c r="EE30" i="1"/>
  <c r="EF30" i="1"/>
  <c r="EV30" i="1"/>
  <c r="EW30" i="1"/>
  <c r="EX30" i="1"/>
  <c r="EY30" i="1"/>
  <c r="EZ30" i="1"/>
  <c r="FA30" i="1"/>
  <c r="FB30" i="1"/>
  <c r="FC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GE30" i="1"/>
  <c r="GF30" i="1"/>
  <c r="GG30" i="1"/>
  <c r="GH30" i="1"/>
  <c r="GI30" i="1"/>
  <c r="GJ30" i="1"/>
  <c r="GK30" i="1"/>
  <c r="GL30" i="1"/>
  <c r="GM30" i="1"/>
  <c r="GN30" i="1"/>
  <c r="GO30" i="1"/>
  <c r="GP30" i="1"/>
  <c r="GQ30" i="1"/>
  <c r="GR30" i="1"/>
  <c r="GS30" i="1"/>
  <c r="GT30" i="1"/>
  <c r="GU30" i="1"/>
  <c r="GV30" i="1"/>
  <c r="GW30" i="1"/>
  <c r="GX30" i="1"/>
  <c r="C32" i="1"/>
  <c r="D32" i="1"/>
  <c r="I32" i="1"/>
  <c r="D22" i="6" s="1"/>
  <c r="AC32" i="1"/>
  <c r="CQ32" i="1" s="1"/>
  <c r="P32" i="1" s="1"/>
  <c r="AD32" i="1"/>
  <c r="AE32" i="1"/>
  <c r="CS32" i="1" s="1"/>
  <c r="R32" i="1" s="1"/>
  <c r="AF32" i="1"/>
  <c r="CT32" i="1" s="1"/>
  <c r="AG32" i="1"/>
  <c r="AH32" i="1"/>
  <c r="CV32" i="1" s="1"/>
  <c r="U32" i="1" s="1"/>
  <c r="I42" i="5" s="1"/>
  <c r="AI32" i="1"/>
  <c r="CW32" i="1" s="1"/>
  <c r="V32" i="1" s="1"/>
  <c r="AJ32" i="1"/>
  <c r="CX32" i="1" s="1"/>
  <c r="W32" i="1" s="1"/>
  <c r="CU32" i="1"/>
  <c r="FR32" i="1"/>
  <c r="GL32" i="1"/>
  <c r="GO32" i="1"/>
  <c r="GP32" i="1"/>
  <c r="GV32" i="1"/>
  <c r="GX32" i="1"/>
  <c r="C33" i="1"/>
  <c r="D33" i="1"/>
  <c r="I33" i="1"/>
  <c r="AC33" i="1"/>
  <c r="AD33" i="1"/>
  <c r="AE33" i="1"/>
  <c r="AF33" i="1"/>
  <c r="CT33" i="1" s="1"/>
  <c r="S33" i="1" s="1"/>
  <c r="K39" i="5" s="1"/>
  <c r="AG33" i="1"/>
  <c r="CU33" i="1" s="1"/>
  <c r="T33" i="1" s="1"/>
  <c r="AH33" i="1"/>
  <c r="CV33" i="1" s="1"/>
  <c r="U33" i="1" s="1"/>
  <c r="AI33" i="1"/>
  <c r="AJ33" i="1"/>
  <c r="CQ33" i="1"/>
  <c r="CR33" i="1"/>
  <c r="Q33" i="1" s="1"/>
  <c r="CS33" i="1"/>
  <c r="R33" i="1" s="1"/>
  <c r="GK33" i="1" s="1"/>
  <c r="CW33" i="1"/>
  <c r="CX33" i="1"/>
  <c r="W33" i="1" s="1"/>
  <c r="FR33" i="1"/>
  <c r="GL33" i="1"/>
  <c r="GO33" i="1"/>
  <c r="GP33" i="1"/>
  <c r="GV33" i="1"/>
  <c r="GX33" i="1"/>
  <c r="C34" i="1"/>
  <c r="D34" i="1"/>
  <c r="I34" i="1"/>
  <c r="D23" i="6" s="1"/>
  <c r="AC34" i="1"/>
  <c r="AD34" i="1"/>
  <c r="AE34" i="1"/>
  <c r="CS34" i="1" s="1"/>
  <c r="R34" i="1" s="1"/>
  <c r="AF34" i="1"/>
  <c r="AG34" i="1"/>
  <c r="CU34" i="1" s="1"/>
  <c r="T34" i="1" s="1"/>
  <c r="AH34" i="1"/>
  <c r="AI34" i="1"/>
  <c r="CW34" i="1" s="1"/>
  <c r="AJ34" i="1"/>
  <c r="CX34" i="1" s="1"/>
  <c r="W34" i="1" s="1"/>
  <c r="CR34" i="1"/>
  <c r="Q34" i="1" s="1"/>
  <c r="CT34" i="1"/>
  <c r="S34" i="1" s="1"/>
  <c r="I47" i="5" s="1"/>
  <c r="CV34" i="1"/>
  <c r="U34" i="1" s="1"/>
  <c r="I50" i="5" s="1"/>
  <c r="FR34" i="1"/>
  <c r="GL34" i="1"/>
  <c r="GO34" i="1"/>
  <c r="GP34" i="1"/>
  <c r="GV34" i="1"/>
  <c r="GX34" i="1" s="1"/>
  <c r="C35" i="1"/>
  <c r="D35" i="1"/>
  <c r="I35" i="1"/>
  <c r="GX35" i="1" s="1"/>
  <c r="AC35" i="1"/>
  <c r="CQ35" i="1" s="1"/>
  <c r="AD35" i="1"/>
  <c r="CR35" i="1" s="1"/>
  <c r="Q35" i="1" s="1"/>
  <c r="AE35" i="1"/>
  <c r="AF35" i="1"/>
  <c r="CT35" i="1" s="1"/>
  <c r="AG35" i="1"/>
  <c r="CU35" i="1" s="1"/>
  <c r="T35" i="1" s="1"/>
  <c r="AH35" i="1"/>
  <c r="CV35" i="1" s="1"/>
  <c r="U35" i="1" s="1"/>
  <c r="AI35" i="1"/>
  <c r="AJ35" i="1"/>
  <c r="CX35" i="1" s="1"/>
  <c r="CS35" i="1"/>
  <c r="CW35" i="1"/>
  <c r="FR35" i="1"/>
  <c r="GL35" i="1"/>
  <c r="GO35" i="1"/>
  <c r="GP35" i="1"/>
  <c r="GV35" i="1"/>
  <c r="C36" i="1"/>
  <c r="D36" i="1"/>
  <c r="I36" i="1"/>
  <c r="C54" i="5" s="1"/>
  <c r="AC36" i="1"/>
  <c r="AD36" i="1"/>
  <c r="AE36" i="1"/>
  <c r="CS36" i="1" s="1"/>
  <c r="R36" i="1" s="1"/>
  <c r="AF36" i="1"/>
  <c r="AG36" i="1"/>
  <c r="CU36" i="1" s="1"/>
  <c r="T36" i="1" s="1"/>
  <c r="AH36" i="1"/>
  <c r="AI36" i="1"/>
  <c r="CW36" i="1" s="1"/>
  <c r="V36" i="1" s="1"/>
  <c r="AJ36" i="1"/>
  <c r="CX36" i="1" s="1"/>
  <c r="W36" i="1" s="1"/>
  <c r="CR36" i="1"/>
  <c r="Q36" i="1" s="1"/>
  <c r="CT36" i="1"/>
  <c r="S36" i="1" s="1"/>
  <c r="I55" i="5" s="1"/>
  <c r="CV36" i="1"/>
  <c r="U36" i="1" s="1"/>
  <c r="I58" i="5" s="1"/>
  <c r="FR36" i="1"/>
  <c r="GL36" i="1"/>
  <c r="GO36" i="1"/>
  <c r="GP36" i="1"/>
  <c r="GV36" i="1"/>
  <c r="GX36" i="1" s="1"/>
  <c r="C37" i="1"/>
  <c r="D37" i="1"/>
  <c r="I37" i="1"/>
  <c r="AC37" i="1"/>
  <c r="CQ37" i="1" s="1"/>
  <c r="P37" i="1" s="1"/>
  <c r="AD37" i="1"/>
  <c r="CR37" i="1" s="1"/>
  <c r="Q37" i="1" s="1"/>
  <c r="AE37" i="1"/>
  <c r="AF37" i="1"/>
  <c r="AG37" i="1"/>
  <c r="AH37" i="1"/>
  <c r="CV37" i="1" s="1"/>
  <c r="U37" i="1" s="1"/>
  <c r="AI37" i="1"/>
  <c r="CW37" i="1" s="1"/>
  <c r="V37" i="1" s="1"/>
  <c r="AJ37" i="1"/>
  <c r="CX37" i="1" s="1"/>
  <c r="W37" i="1" s="1"/>
  <c r="CS37" i="1"/>
  <c r="R37" i="1" s="1"/>
  <c r="CT37" i="1"/>
  <c r="S37" i="1" s="1"/>
  <c r="K55" i="5" s="1"/>
  <c r="CU37" i="1"/>
  <c r="T37" i="1" s="1"/>
  <c r="FR37" i="1"/>
  <c r="GL37" i="1"/>
  <c r="GO37" i="1"/>
  <c r="GP37" i="1"/>
  <c r="GV37" i="1"/>
  <c r="C38" i="1"/>
  <c r="D38" i="1"/>
  <c r="I38" i="1"/>
  <c r="AC38" i="1"/>
  <c r="AD38" i="1"/>
  <c r="CR38" i="1" s="1"/>
  <c r="Q38" i="1" s="1"/>
  <c r="AE38" i="1"/>
  <c r="AF38" i="1"/>
  <c r="AG38" i="1"/>
  <c r="AH38" i="1"/>
  <c r="CV38" i="1" s="1"/>
  <c r="U38" i="1" s="1"/>
  <c r="I66" i="5" s="1"/>
  <c r="AI38" i="1"/>
  <c r="CW38" i="1" s="1"/>
  <c r="V38" i="1" s="1"/>
  <c r="AJ38" i="1"/>
  <c r="CX38" i="1" s="1"/>
  <c r="W38" i="1" s="1"/>
  <c r="CS38" i="1"/>
  <c r="R38" i="1" s="1"/>
  <c r="CT38" i="1"/>
  <c r="S38" i="1" s="1"/>
  <c r="I63" i="5" s="1"/>
  <c r="CU38" i="1"/>
  <c r="FR38" i="1"/>
  <c r="GL38" i="1"/>
  <c r="GO38" i="1"/>
  <c r="GP38" i="1"/>
  <c r="GV38" i="1"/>
  <c r="GX38" i="1" s="1"/>
  <c r="C39" i="1"/>
  <c r="D39" i="1"/>
  <c r="I39" i="1"/>
  <c r="AC39" i="1"/>
  <c r="CQ39" i="1" s="1"/>
  <c r="P39" i="1" s="1"/>
  <c r="AD39" i="1"/>
  <c r="AE39" i="1"/>
  <c r="AF39" i="1"/>
  <c r="AG39" i="1"/>
  <c r="CU39" i="1" s="1"/>
  <c r="AH39" i="1"/>
  <c r="CV39" i="1" s="1"/>
  <c r="U39" i="1" s="1"/>
  <c r="AI39" i="1"/>
  <c r="CW39" i="1" s="1"/>
  <c r="V39" i="1" s="1"/>
  <c r="AJ39" i="1"/>
  <c r="CR39" i="1"/>
  <c r="Q39" i="1" s="1"/>
  <c r="CS39" i="1"/>
  <c r="CT39" i="1"/>
  <c r="CX39" i="1"/>
  <c r="W39" i="1" s="1"/>
  <c r="FR39" i="1"/>
  <c r="GL39" i="1"/>
  <c r="GO39" i="1"/>
  <c r="GP39" i="1"/>
  <c r="GV39" i="1"/>
  <c r="GX39" i="1"/>
  <c r="C40" i="1"/>
  <c r="D40" i="1"/>
  <c r="I40" i="1"/>
  <c r="D26" i="6" s="1"/>
  <c r="AC40" i="1"/>
  <c r="AD40" i="1"/>
  <c r="AE40" i="1"/>
  <c r="CS40" i="1" s="1"/>
  <c r="R40" i="1" s="1"/>
  <c r="AF40" i="1"/>
  <c r="CT40" i="1" s="1"/>
  <c r="S40" i="1" s="1"/>
  <c r="I70" i="5" s="1"/>
  <c r="AG40" i="1"/>
  <c r="CU40" i="1" s="1"/>
  <c r="T40" i="1" s="1"/>
  <c r="AH40" i="1"/>
  <c r="CV40" i="1" s="1"/>
  <c r="U40" i="1" s="1"/>
  <c r="I74" i="5" s="1"/>
  <c r="AI40" i="1"/>
  <c r="AJ40" i="1"/>
  <c r="CQ40" i="1"/>
  <c r="P40" i="1" s="1"/>
  <c r="I71" i="5" s="1"/>
  <c r="CR40" i="1"/>
  <c r="Q40" i="1" s="1"/>
  <c r="CW40" i="1"/>
  <c r="V40" i="1" s="1"/>
  <c r="CX40" i="1"/>
  <c r="W40" i="1" s="1"/>
  <c r="FR40" i="1"/>
  <c r="GL40" i="1"/>
  <c r="GO40" i="1"/>
  <c r="GP40" i="1"/>
  <c r="GV40" i="1"/>
  <c r="GX40" i="1" s="1"/>
  <c r="C41" i="1"/>
  <c r="D41" i="1"/>
  <c r="I41" i="1"/>
  <c r="AC41" i="1"/>
  <c r="AD41" i="1"/>
  <c r="CR41" i="1" s="1"/>
  <c r="Q41" i="1" s="1"/>
  <c r="AE41" i="1"/>
  <c r="CS41" i="1" s="1"/>
  <c r="R41" i="1" s="1"/>
  <c r="AF41" i="1"/>
  <c r="CT41" i="1" s="1"/>
  <c r="S41" i="1" s="1"/>
  <c r="K70" i="5" s="1"/>
  <c r="AG41" i="1"/>
  <c r="CU41" i="1" s="1"/>
  <c r="T41" i="1" s="1"/>
  <c r="AH41" i="1"/>
  <c r="AI41" i="1"/>
  <c r="AJ41" i="1"/>
  <c r="CX41" i="1" s="1"/>
  <c r="W41" i="1" s="1"/>
  <c r="CQ41" i="1"/>
  <c r="P41" i="1" s="1"/>
  <c r="CV41" i="1"/>
  <c r="U41" i="1" s="1"/>
  <c r="CW41" i="1"/>
  <c r="V41" i="1" s="1"/>
  <c r="FR41" i="1"/>
  <c r="GL41" i="1"/>
  <c r="GO41" i="1"/>
  <c r="GP41" i="1"/>
  <c r="GV41" i="1"/>
  <c r="GX41" i="1" s="1"/>
  <c r="C42" i="1"/>
  <c r="D42" i="1"/>
  <c r="I42" i="1"/>
  <c r="AC42" i="1"/>
  <c r="AD42" i="1"/>
  <c r="CR42" i="1" s="1"/>
  <c r="Q42" i="1" s="1"/>
  <c r="I80" i="5" s="1"/>
  <c r="AE42" i="1"/>
  <c r="CS42" i="1" s="1"/>
  <c r="R42" i="1" s="1"/>
  <c r="AF42" i="1"/>
  <c r="CT42" i="1" s="1"/>
  <c r="S42" i="1" s="1"/>
  <c r="I79" i="5" s="1"/>
  <c r="AG42" i="1"/>
  <c r="AH42" i="1"/>
  <c r="AI42" i="1"/>
  <c r="CW42" i="1" s="1"/>
  <c r="V42" i="1" s="1"/>
  <c r="AJ42" i="1"/>
  <c r="CX42" i="1" s="1"/>
  <c r="W42" i="1" s="1"/>
  <c r="CU42" i="1"/>
  <c r="T42" i="1" s="1"/>
  <c r="CV42" i="1"/>
  <c r="U42" i="1" s="1"/>
  <c r="I85" i="5" s="1"/>
  <c r="FR42" i="1"/>
  <c r="GL42" i="1"/>
  <c r="GO42" i="1"/>
  <c r="GP42" i="1"/>
  <c r="GV42" i="1"/>
  <c r="GX42" i="1" s="1"/>
  <c r="C43" i="1"/>
  <c r="D43" i="1"/>
  <c r="I43" i="1"/>
  <c r="AC43" i="1"/>
  <c r="AD43" i="1"/>
  <c r="CR43" i="1" s="1"/>
  <c r="Q43" i="1" s="1"/>
  <c r="K80" i="5" s="1"/>
  <c r="AE43" i="1"/>
  <c r="CS43" i="1" s="1"/>
  <c r="AF43" i="1"/>
  <c r="AG43" i="1"/>
  <c r="AH43" i="1"/>
  <c r="CV43" i="1" s="1"/>
  <c r="U43" i="1" s="1"/>
  <c r="AI43" i="1"/>
  <c r="CW43" i="1" s="1"/>
  <c r="AJ43" i="1"/>
  <c r="CX43" i="1" s="1"/>
  <c r="W43" i="1" s="1"/>
  <c r="CT43" i="1"/>
  <c r="CU43" i="1"/>
  <c r="FR43" i="1"/>
  <c r="GL43" i="1"/>
  <c r="GO43" i="1"/>
  <c r="GP43" i="1"/>
  <c r="GV43" i="1"/>
  <c r="I44" i="1"/>
  <c r="E82" i="5" s="1"/>
  <c r="AC44" i="1"/>
  <c r="AB44" i="1" s="1"/>
  <c r="AD44" i="1"/>
  <c r="CR44" i="1" s="1"/>
  <c r="Q44" i="1" s="1"/>
  <c r="AE44" i="1"/>
  <c r="CS44" i="1" s="1"/>
  <c r="R44" i="1" s="1"/>
  <c r="AF44" i="1"/>
  <c r="CT44" i="1" s="1"/>
  <c r="S44" i="1" s="1"/>
  <c r="AG44" i="1"/>
  <c r="AH44" i="1"/>
  <c r="AI44" i="1"/>
  <c r="CW44" i="1" s="1"/>
  <c r="V44" i="1" s="1"/>
  <c r="AJ44" i="1"/>
  <c r="CX44" i="1" s="1"/>
  <c r="W44" i="1" s="1"/>
  <c r="CQ44" i="1"/>
  <c r="P44" i="1" s="1"/>
  <c r="CU44" i="1"/>
  <c r="T44" i="1" s="1"/>
  <c r="CV44" i="1"/>
  <c r="U44" i="1" s="1"/>
  <c r="FR44" i="1"/>
  <c r="GL44" i="1"/>
  <c r="GO44" i="1"/>
  <c r="GP44" i="1"/>
  <c r="GV44" i="1"/>
  <c r="GX44" i="1" s="1"/>
  <c r="AC45" i="1"/>
  <c r="AD45" i="1"/>
  <c r="CR45" i="1" s="1"/>
  <c r="AE45" i="1"/>
  <c r="CS45" i="1" s="1"/>
  <c r="AF45" i="1"/>
  <c r="CT45" i="1" s="1"/>
  <c r="AG45" i="1"/>
  <c r="AH45" i="1"/>
  <c r="CV45" i="1" s="1"/>
  <c r="AI45" i="1"/>
  <c r="CW45" i="1" s="1"/>
  <c r="AJ45" i="1"/>
  <c r="CX45" i="1" s="1"/>
  <c r="CQ45" i="1"/>
  <c r="CU45" i="1"/>
  <c r="FR45" i="1"/>
  <c r="GL45" i="1"/>
  <c r="GO45" i="1"/>
  <c r="GP45" i="1"/>
  <c r="GV45" i="1"/>
  <c r="C46" i="1"/>
  <c r="D46" i="1"/>
  <c r="I46" i="1"/>
  <c r="AC46" i="1"/>
  <c r="AD46" i="1"/>
  <c r="CR46" i="1" s="1"/>
  <c r="AE46" i="1"/>
  <c r="CS46" i="1" s="1"/>
  <c r="AF46" i="1"/>
  <c r="AG46" i="1"/>
  <c r="CU46" i="1" s="1"/>
  <c r="AH46" i="1"/>
  <c r="CV46" i="1" s="1"/>
  <c r="U46" i="1" s="1"/>
  <c r="I101" i="5" s="1"/>
  <c r="AI46" i="1"/>
  <c r="CW46" i="1" s="1"/>
  <c r="AJ46" i="1"/>
  <c r="CT46" i="1"/>
  <c r="S46" i="1" s="1"/>
  <c r="I90" i="5" s="1"/>
  <c r="CX46" i="1"/>
  <c r="FR46" i="1"/>
  <c r="GL46" i="1"/>
  <c r="GO46" i="1"/>
  <c r="GP46" i="1"/>
  <c r="GV46" i="1"/>
  <c r="C47" i="1"/>
  <c r="D47" i="1"/>
  <c r="I47" i="1"/>
  <c r="I49" i="1" s="1"/>
  <c r="AC47" i="1"/>
  <c r="AD47" i="1"/>
  <c r="CR47" i="1" s="1"/>
  <c r="Q47" i="1" s="1"/>
  <c r="K91" i="5" s="1"/>
  <c r="AE47" i="1"/>
  <c r="AF47" i="1"/>
  <c r="CT47" i="1" s="1"/>
  <c r="S47" i="1" s="1"/>
  <c r="K90" i="5" s="1"/>
  <c r="AG47" i="1"/>
  <c r="AH47" i="1"/>
  <c r="CV47" i="1" s="1"/>
  <c r="U47" i="1" s="1"/>
  <c r="AI47" i="1"/>
  <c r="AJ47" i="1"/>
  <c r="CX47" i="1" s="1"/>
  <c r="W47" i="1" s="1"/>
  <c r="CQ47" i="1"/>
  <c r="P47" i="1" s="1"/>
  <c r="CS47" i="1"/>
  <c r="R47" i="1" s="1"/>
  <c r="CU47" i="1"/>
  <c r="CW47" i="1"/>
  <c r="V47" i="1" s="1"/>
  <c r="FR47" i="1"/>
  <c r="GL47" i="1"/>
  <c r="GO47" i="1"/>
  <c r="GP47" i="1"/>
  <c r="GV47" i="1"/>
  <c r="GX47" i="1"/>
  <c r="AC48" i="1"/>
  <c r="AD48" i="1"/>
  <c r="CR48" i="1" s="1"/>
  <c r="AE48" i="1"/>
  <c r="CS48" i="1" s="1"/>
  <c r="AF48" i="1"/>
  <c r="AG48" i="1"/>
  <c r="CU48" i="1" s="1"/>
  <c r="AH48" i="1"/>
  <c r="AI48" i="1"/>
  <c r="CW48" i="1" s="1"/>
  <c r="AJ48" i="1"/>
  <c r="CX48" i="1" s="1"/>
  <c r="CT48" i="1"/>
  <c r="CV48" i="1"/>
  <c r="FR48" i="1"/>
  <c r="GL48" i="1"/>
  <c r="GO48" i="1"/>
  <c r="GP48" i="1"/>
  <c r="GV48" i="1"/>
  <c r="AC49" i="1"/>
  <c r="CQ49" i="1" s="1"/>
  <c r="AD49" i="1"/>
  <c r="CR49" i="1" s="1"/>
  <c r="Q49" i="1" s="1"/>
  <c r="AE49" i="1"/>
  <c r="CS49" i="1" s="1"/>
  <c r="AF49" i="1"/>
  <c r="CT49" i="1" s="1"/>
  <c r="AG49" i="1"/>
  <c r="AH49" i="1"/>
  <c r="CV49" i="1" s="1"/>
  <c r="AI49" i="1"/>
  <c r="CW49" i="1" s="1"/>
  <c r="AJ49" i="1"/>
  <c r="CX49" i="1" s="1"/>
  <c r="W49" i="1" s="1"/>
  <c r="CU49" i="1"/>
  <c r="FR49" i="1"/>
  <c r="GL49" i="1"/>
  <c r="GO49" i="1"/>
  <c r="GP49" i="1"/>
  <c r="GV49" i="1"/>
  <c r="I50" i="1"/>
  <c r="E95" i="5" s="1"/>
  <c r="AC50" i="1"/>
  <c r="AD50" i="1"/>
  <c r="CR50" i="1" s="1"/>
  <c r="AE50" i="1"/>
  <c r="CS50" i="1" s="1"/>
  <c r="AF50" i="1"/>
  <c r="AG50" i="1"/>
  <c r="CU50" i="1" s="1"/>
  <c r="AH50" i="1"/>
  <c r="CV50" i="1" s="1"/>
  <c r="U50" i="1" s="1"/>
  <c r="AI50" i="1"/>
  <c r="CW50" i="1" s="1"/>
  <c r="AJ50" i="1"/>
  <c r="CT50" i="1"/>
  <c r="CX50" i="1"/>
  <c r="FR50" i="1"/>
  <c r="GL50" i="1"/>
  <c r="GO50" i="1"/>
  <c r="GP50" i="1"/>
  <c r="GV50" i="1"/>
  <c r="I51" i="1"/>
  <c r="AC51" i="1"/>
  <c r="CQ51" i="1" s="1"/>
  <c r="AD51" i="1"/>
  <c r="CR51" i="1" s="1"/>
  <c r="Q51" i="1" s="1"/>
  <c r="AE51" i="1"/>
  <c r="AF51" i="1"/>
  <c r="CT51" i="1" s="1"/>
  <c r="AG51" i="1"/>
  <c r="AH51" i="1"/>
  <c r="CV51" i="1" s="1"/>
  <c r="U51" i="1" s="1"/>
  <c r="AI51" i="1"/>
  <c r="AJ51" i="1"/>
  <c r="CX51" i="1" s="1"/>
  <c r="W51" i="1" s="1"/>
  <c r="CS51" i="1"/>
  <c r="CU51" i="1"/>
  <c r="CW51" i="1"/>
  <c r="V51" i="1" s="1"/>
  <c r="FR51" i="1"/>
  <c r="GL51" i="1"/>
  <c r="GO51" i="1"/>
  <c r="GP51" i="1"/>
  <c r="GV51" i="1"/>
  <c r="GX51" i="1"/>
  <c r="AC52" i="1"/>
  <c r="AB52" i="1" s="1"/>
  <c r="AD52" i="1"/>
  <c r="AE52" i="1"/>
  <c r="CS52" i="1" s="1"/>
  <c r="AF52" i="1"/>
  <c r="AG52" i="1"/>
  <c r="CU52" i="1" s="1"/>
  <c r="AH52" i="1"/>
  <c r="AI52" i="1"/>
  <c r="CW52" i="1" s="1"/>
  <c r="AJ52" i="1"/>
  <c r="CR52" i="1"/>
  <c r="CT52" i="1"/>
  <c r="CV52" i="1"/>
  <c r="CX52" i="1"/>
  <c r="FR52" i="1"/>
  <c r="GL52" i="1"/>
  <c r="GO52" i="1"/>
  <c r="GP52" i="1"/>
  <c r="GV52" i="1"/>
  <c r="I53" i="1"/>
  <c r="GX53" i="1" s="1"/>
  <c r="AC53" i="1"/>
  <c r="CQ53" i="1" s="1"/>
  <c r="AD53" i="1"/>
  <c r="CR53" i="1" s="1"/>
  <c r="AE53" i="1"/>
  <c r="CS53" i="1" s="1"/>
  <c r="AF53" i="1"/>
  <c r="CT53" i="1" s="1"/>
  <c r="AG53" i="1"/>
  <c r="CU53" i="1" s="1"/>
  <c r="T53" i="1" s="1"/>
  <c r="AH53" i="1"/>
  <c r="CV53" i="1" s="1"/>
  <c r="U53" i="1" s="1"/>
  <c r="AI53" i="1"/>
  <c r="CW53" i="1" s="1"/>
  <c r="V53" i="1" s="1"/>
  <c r="AJ53" i="1"/>
  <c r="CX53" i="1" s="1"/>
  <c r="FR53" i="1"/>
  <c r="GL53" i="1"/>
  <c r="GO53" i="1"/>
  <c r="GP53" i="1"/>
  <c r="GV53" i="1"/>
  <c r="I54" i="1"/>
  <c r="E97" i="5" s="1"/>
  <c r="AC54" i="1"/>
  <c r="AD54" i="1"/>
  <c r="CR54" i="1" s="1"/>
  <c r="AE54" i="1"/>
  <c r="CS54" i="1" s="1"/>
  <c r="AF54" i="1"/>
  <c r="AG54" i="1"/>
  <c r="CU54" i="1" s="1"/>
  <c r="AH54" i="1"/>
  <c r="CV54" i="1" s="1"/>
  <c r="U54" i="1" s="1"/>
  <c r="AI54" i="1"/>
  <c r="CW54" i="1" s="1"/>
  <c r="AJ54" i="1"/>
  <c r="CT54" i="1"/>
  <c r="S54" i="1" s="1"/>
  <c r="CX54" i="1"/>
  <c r="FR54" i="1"/>
  <c r="GL54" i="1"/>
  <c r="GO54" i="1"/>
  <c r="GP54" i="1"/>
  <c r="GV54" i="1"/>
  <c r="I55" i="1"/>
  <c r="AC55" i="1"/>
  <c r="CQ55" i="1" s="1"/>
  <c r="P55" i="1" s="1"/>
  <c r="AD55" i="1"/>
  <c r="CR55" i="1" s="1"/>
  <c r="AE55" i="1"/>
  <c r="AF55" i="1"/>
  <c r="CT55" i="1" s="1"/>
  <c r="S55" i="1" s="1"/>
  <c r="AG55" i="1"/>
  <c r="AH55" i="1"/>
  <c r="CV55" i="1" s="1"/>
  <c r="U55" i="1" s="1"/>
  <c r="AI55" i="1"/>
  <c r="AJ55" i="1"/>
  <c r="CX55" i="1" s="1"/>
  <c r="CS55" i="1"/>
  <c r="R55" i="1" s="1"/>
  <c r="CU55" i="1"/>
  <c r="T55" i="1" s="1"/>
  <c r="CW55" i="1"/>
  <c r="FR55" i="1"/>
  <c r="GL55" i="1"/>
  <c r="GO55" i="1"/>
  <c r="GP55" i="1"/>
  <c r="GV55" i="1"/>
  <c r="GX55" i="1" s="1"/>
  <c r="C56" i="1"/>
  <c r="D56" i="1"/>
  <c r="I56" i="1"/>
  <c r="AC56" i="1"/>
  <c r="AD56" i="1"/>
  <c r="CR56" i="1" s="1"/>
  <c r="Q56" i="1" s="1"/>
  <c r="I107" i="5" s="1"/>
  <c r="AE56" i="1"/>
  <c r="CS56" i="1" s="1"/>
  <c r="R56" i="1" s="1"/>
  <c r="AF56" i="1"/>
  <c r="AG56" i="1"/>
  <c r="CU56" i="1" s="1"/>
  <c r="T56" i="1" s="1"/>
  <c r="AH56" i="1"/>
  <c r="AI56" i="1"/>
  <c r="CW56" i="1" s="1"/>
  <c r="V56" i="1" s="1"/>
  <c r="AJ56" i="1"/>
  <c r="CX56" i="1" s="1"/>
  <c r="W56" i="1" s="1"/>
  <c r="CT56" i="1"/>
  <c r="S56" i="1" s="1"/>
  <c r="I106" i="5" s="1"/>
  <c r="CV56" i="1"/>
  <c r="U56" i="1" s="1"/>
  <c r="I112" i="5" s="1"/>
  <c r="FR56" i="1"/>
  <c r="GL56" i="1"/>
  <c r="GO56" i="1"/>
  <c r="GP56" i="1"/>
  <c r="GV56" i="1"/>
  <c r="GX56" i="1" s="1"/>
  <c r="C57" i="1"/>
  <c r="D57" i="1"/>
  <c r="I57" i="1"/>
  <c r="AC57" i="1"/>
  <c r="CQ57" i="1" s="1"/>
  <c r="P57" i="1" s="1"/>
  <c r="AD57" i="1"/>
  <c r="CR57" i="1" s="1"/>
  <c r="AE57" i="1"/>
  <c r="CS57" i="1" s="1"/>
  <c r="AF57" i="1"/>
  <c r="CT57" i="1" s="1"/>
  <c r="AG57" i="1"/>
  <c r="CU57" i="1" s="1"/>
  <c r="T57" i="1" s="1"/>
  <c r="AH57" i="1"/>
  <c r="CV57" i="1" s="1"/>
  <c r="U57" i="1" s="1"/>
  <c r="AI57" i="1"/>
  <c r="CW57" i="1" s="1"/>
  <c r="V57" i="1" s="1"/>
  <c r="AJ57" i="1"/>
  <c r="CX57" i="1" s="1"/>
  <c r="FR57" i="1"/>
  <c r="GL57" i="1"/>
  <c r="GO57" i="1"/>
  <c r="GP57" i="1"/>
  <c r="GV57" i="1"/>
  <c r="GX57" i="1"/>
  <c r="C58" i="1"/>
  <c r="D58" i="1"/>
  <c r="I58" i="1"/>
  <c r="AC58" i="1"/>
  <c r="AD58" i="1"/>
  <c r="AE58" i="1"/>
  <c r="CS58" i="1" s="1"/>
  <c r="R58" i="1" s="1"/>
  <c r="AF58" i="1"/>
  <c r="AG58" i="1"/>
  <c r="CU58" i="1" s="1"/>
  <c r="T58" i="1" s="1"/>
  <c r="AH58" i="1"/>
  <c r="AI58" i="1"/>
  <c r="CW58" i="1" s="1"/>
  <c r="AJ58" i="1"/>
  <c r="CX58" i="1" s="1"/>
  <c r="W58" i="1" s="1"/>
  <c r="CR58" i="1"/>
  <c r="Q58" i="1" s="1"/>
  <c r="I118" i="5" s="1"/>
  <c r="CT58" i="1"/>
  <c r="S58" i="1" s="1"/>
  <c r="I117" i="5" s="1"/>
  <c r="CV58" i="1"/>
  <c r="U58" i="1" s="1"/>
  <c r="I125" i="5" s="1"/>
  <c r="FR58" i="1"/>
  <c r="GL58" i="1"/>
  <c r="GO58" i="1"/>
  <c r="GP58" i="1"/>
  <c r="GV58" i="1"/>
  <c r="GX58" i="1" s="1"/>
  <c r="C59" i="1"/>
  <c r="D59" i="1"/>
  <c r="I59" i="1"/>
  <c r="AC59" i="1"/>
  <c r="CQ59" i="1" s="1"/>
  <c r="P59" i="1" s="1"/>
  <c r="AD59" i="1"/>
  <c r="CR59" i="1" s="1"/>
  <c r="Q59" i="1" s="1"/>
  <c r="K118" i="5" s="1"/>
  <c r="AE59" i="1"/>
  <c r="CS59" i="1" s="1"/>
  <c r="R59" i="1" s="1"/>
  <c r="AF59" i="1"/>
  <c r="CT59" i="1" s="1"/>
  <c r="AG59" i="1"/>
  <c r="AH59" i="1"/>
  <c r="CV59" i="1" s="1"/>
  <c r="U59" i="1" s="1"/>
  <c r="AI59" i="1"/>
  <c r="AJ59" i="1"/>
  <c r="CX59" i="1" s="1"/>
  <c r="W59" i="1" s="1"/>
  <c r="CU59" i="1"/>
  <c r="CW59" i="1"/>
  <c r="V59" i="1" s="1"/>
  <c r="FR59" i="1"/>
  <c r="GL59" i="1"/>
  <c r="GO59" i="1"/>
  <c r="GP59" i="1"/>
  <c r="GV59" i="1"/>
  <c r="GX59" i="1"/>
  <c r="I60" i="1"/>
  <c r="E121" i="5" s="1"/>
  <c r="AC60" i="1"/>
  <c r="AB60" i="1" s="1"/>
  <c r="AD60" i="1"/>
  <c r="AE60" i="1"/>
  <c r="CS60" i="1" s="1"/>
  <c r="AF60" i="1"/>
  <c r="AG60" i="1"/>
  <c r="CU60" i="1" s="1"/>
  <c r="AH60" i="1"/>
  <c r="CV60" i="1" s="1"/>
  <c r="U60" i="1" s="1"/>
  <c r="AI60" i="1"/>
  <c r="CW60" i="1" s="1"/>
  <c r="AJ60" i="1"/>
  <c r="CR60" i="1"/>
  <c r="CT60" i="1"/>
  <c r="CX60" i="1"/>
  <c r="FR60" i="1"/>
  <c r="GL60" i="1"/>
  <c r="GO60" i="1"/>
  <c r="GP60" i="1"/>
  <c r="GV60" i="1"/>
  <c r="I61" i="1"/>
  <c r="GX61" i="1" s="1"/>
  <c r="AC61" i="1"/>
  <c r="CQ61" i="1" s="1"/>
  <c r="AD61" i="1"/>
  <c r="CR61" i="1" s="1"/>
  <c r="AE61" i="1"/>
  <c r="CS61" i="1" s="1"/>
  <c r="AF61" i="1"/>
  <c r="CT61" i="1" s="1"/>
  <c r="AG61" i="1"/>
  <c r="AH61" i="1"/>
  <c r="CV61" i="1" s="1"/>
  <c r="U61" i="1" s="1"/>
  <c r="AI61" i="1"/>
  <c r="AJ61" i="1"/>
  <c r="CX61" i="1" s="1"/>
  <c r="CU61" i="1"/>
  <c r="CW61" i="1"/>
  <c r="FR61" i="1"/>
  <c r="GL61" i="1"/>
  <c r="GO61" i="1"/>
  <c r="GP61" i="1"/>
  <c r="GV61" i="1"/>
  <c r="C62" i="1"/>
  <c r="D62" i="1"/>
  <c r="I62" i="1"/>
  <c r="D31" i="6" s="1"/>
  <c r="AC62" i="1"/>
  <c r="AD62" i="1"/>
  <c r="AE62" i="1"/>
  <c r="CS62" i="1" s="1"/>
  <c r="R62" i="1" s="1"/>
  <c r="AF62" i="1"/>
  <c r="AG62" i="1"/>
  <c r="CU62" i="1" s="1"/>
  <c r="T62" i="1" s="1"/>
  <c r="AH62" i="1"/>
  <c r="AI62" i="1"/>
  <c r="CW62" i="1" s="1"/>
  <c r="AJ62" i="1"/>
  <c r="CX62" i="1" s="1"/>
  <c r="W62" i="1" s="1"/>
  <c r="CR62" i="1"/>
  <c r="Q62" i="1" s="1"/>
  <c r="CT62" i="1"/>
  <c r="S62" i="1" s="1"/>
  <c r="I129" i="5" s="1"/>
  <c r="CV62" i="1"/>
  <c r="U62" i="1" s="1"/>
  <c r="I133" i="5" s="1"/>
  <c r="FR62" i="1"/>
  <c r="GL62" i="1"/>
  <c r="GO62" i="1"/>
  <c r="GP62" i="1"/>
  <c r="GV62" i="1"/>
  <c r="GX62" i="1" s="1"/>
  <c r="C63" i="1"/>
  <c r="D63" i="1"/>
  <c r="I63" i="1"/>
  <c r="I65" i="1" s="1"/>
  <c r="AC63" i="1"/>
  <c r="CQ63" i="1" s="1"/>
  <c r="P63" i="1" s="1"/>
  <c r="AD63" i="1"/>
  <c r="AE63" i="1"/>
  <c r="CS63" i="1" s="1"/>
  <c r="R63" i="1" s="1"/>
  <c r="AF63" i="1"/>
  <c r="AG63" i="1"/>
  <c r="AH63" i="1"/>
  <c r="CV63" i="1" s="1"/>
  <c r="U63" i="1" s="1"/>
  <c r="AI63" i="1"/>
  <c r="CW63" i="1" s="1"/>
  <c r="V63" i="1" s="1"/>
  <c r="AJ63" i="1"/>
  <c r="CX63" i="1" s="1"/>
  <c r="W63" i="1" s="1"/>
  <c r="CT63" i="1"/>
  <c r="S63" i="1" s="1"/>
  <c r="K129" i="5" s="1"/>
  <c r="CU63" i="1"/>
  <c r="T63" i="1" s="1"/>
  <c r="FR63" i="1"/>
  <c r="GL63" i="1"/>
  <c r="GO63" i="1"/>
  <c r="GP63" i="1"/>
  <c r="GV63" i="1"/>
  <c r="GX63" i="1" s="1"/>
  <c r="AC64" i="1"/>
  <c r="AD64" i="1"/>
  <c r="AE64" i="1"/>
  <c r="CS64" i="1" s="1"/>
  <c r="AF64" i="1"/>
  <c r="AG64" i="1"/>
  <c r="CU64" i="1" s="1"/>
  <c r="AH64" i="1"/>
  <c r="AI64" i="1"/>
  <c r="CW64" i="1" s="1"/>
  <c r="AJ64" i="1"/>
  <c r="CX64" i="1" s="1"/>
  <c r="CR64" i="1"/>
  <c r="CT64" i="1"/>
  <c r="CV64" i="1"/>
  <c r="FR64" i="1"/>
  <c r="GL64" i="1"/>
  <c r="GO64" i="1"/>
  <c r="GP64" i="1"/>
  <c r="GV64" i="1"/>
  <c r="AC65" i="1"/>
  <c r="AD65" i="1"/>
  <c r="CR65" i="1" s="1"/>
  <c r="Q65" i="1" s="1"/>
  <c r="AE65" i="1"/>
  <c r="CS65" i="1" s="1"/>
  <c r="AF65" i="1"/>
  <c r="CT65" i="1" s="1"/>
  <c r="S65" i="1" s="1"/>
  <c r="AG65" i="1"/>
  <c r="AH65" i="1"/>
  <c r="AI65" i="1"/>
  <c r="AJ65" i="1"/>
  <c r="CX65" i="1" s="1"/>
  <c r="W65" i="1" s="1"/>
  <c r="CU65" i="1"/>
  <c r="T65" i="1" s="1"/>
  <c r="CV65" i="1"/>
  <c r="U65" i="1" s="1"/>
  <c r="CW65" i="1"/>
  <c r="V65" i="1" s="1"/>
  <c r="FR65" i="1"/>
  <c r="GL65" i="1"/>
  <c r="GO65" i="1"/>
  <c r="GP65" i="1"/>
  <c r="GV65" i="1"/>
  <c r="GX65" i="1" s="1"/>
  <c r="C66" i="1"/>
  <c r="D66" i="1"/>
  <c r="I66" i="1"/>
  <c r="AC66" i="1"/>
  <c r="AD66" i="1"/>
  <c r="CR66" i="1" s="1"/>
  <c r="AE66" i="1"/>
  <c r="CS66" i="1" s="1"/>
  <c r="R66" i="1" s="1"/>
  <c r="AF66" i="1"/>
  <c r="AG66" i="1"/>
  <c r="AH66" i="1"/>
  <c r="CV66" i="1" s="1"/>
  <c r="U66" i="1" s="1"/>
  <c r="I146" i="5" s="1"/>
  <c r="AI66" i="1"/>
  <c r="CW66" i="1" s="1"/>
  <c r="AJ66" i="1"/>
  <c r="CX66" i="1" s="1"/>
  <c r="CT66" i="1"/>
  <c r="S66" i="1" s="1"/>
  <c r="I138" i="5" s="1"/>
  <c r="CU66" i="1"/>
  <c r="T66" i="1" s="1"/>
  <c r="FR66" i="1"/>
  <c r="GL66" i="1"/>
  <c r="GO66" i="1"/>
  <c r="GP66" i="1"/>
  <c r="GV66" i="1"/>
  <c r="GX66" i="1" s="1"/>
  <c r="C67" i="1"/>
  <c r="D67" i="1"/>
  <c r="I67" i="1"/>
  <c r="AC67" i="1"/>
  <c r="AD67" i="1"/>
  <c r="CR67" i="1" s="1"/>
  <c r="Q67" i="1" s="1"/>
  <c r="K139" i="5" s="1"/>
  <c r="AE67" i="1"/>
  <c r="AF67" i="1"/>
  <c r="AG67" i="1"/>
  <c r="AH67" i="1"/>
  <c r="CV67" i="1" s="1"/>
  <c r="U67" i="1" s="1"/>
  <c r="AI67" i="1"/>
  <c r="CW67" i="1" s="1"/>
  <c r="V67" i="1" s="1"/>
  <c r="AJ67" i="1"/>
  <c r="CX67" i="1" s="1"/>
  <c r="W67" i="1" s="1"/>
  <c r="CS67" i="1"/>
  <c r="R67" i="1" s="1"/>
  <c r="CT67" i="1"/>
  <c r="S67" i="1" s="1"/>
  <c r="K138" i="5" s="1"/>
  <c r="CU67" i="1"/>
  <c r="T67" i="1" s="1"/>
  <c r="FR67" i="1"/>
  <c r="GL67" i="1"/>
  <c r="GO67" i="1"/>
  <c r="GP67" i="1"/>
  <c r="GV67" i="1"/>
  <c r="GX67" i="1" s="1"/>
  <c r="AC68" i="1"/>
  <c r="AD68" i="1"/>
  <c r="CR68" i="1" s="1"/>
  <c r="AE68" i="1"/>
  <c r="CS68" i="1" s="1"/>
  <c r="AF68" i="1"/>
  <c r="AG68" i="1"/>
  <c r="CU68" i="1" s="1"/>
  <c r="AH68" i="1"/>
  <c r="CV68" i="1" s="1"/>
  <c r="AI68" i="1"/>
  <c r="CW68" i="1" s="1"/>
  <c r="AJ68" i="1"/>
  <c r="CT68" i="1"/>
  <c r="CX68" i="1"/>
  <c r="FR68" i="1"/>
  <c r="GL68" i="1"/>
  <c r="GO68" i="1"/>
  <c r="GP68" i="1"/>
  <c r="GV68" i="1"/>
  <c r="I69" i="1"/>
  <c r="AC69" i="1"/>
  <c r="AD69" i="1"/>
  <c r="CR69" i="1" s="1"/>
  <c r="AE69" i="1"/>
  <c r="CS69" i="1" s="1"/>
  <c r="AF69" i="1"/>
  <c r="AG69" i="1"/>
  <c r="AH69" i="1"/>
  <c r="CV69" i="1" s="1"/>
  <c r="U69" i="1" s="1"/>
  <c r="AI69" i="1"/>
  <c r="CW69" i="1" s="1"/>
  <c r="AJ69" i="1"/>
  <c r="CX69" i="1" s="1"/>
  <c r="CT69" i="1"/>
  <c r="CU69" i="1"/>
  <c r="FR69" i="1"/>
  <c r="GL69" i="1"/>
  <c r="GO69" i="1"/>
  <c r="GP69" i="1"/>
  <c r="GV69" i="1"/>
  <c r="C70" i="1"/>
  <c r="D70" i="1"/>
  <c r="I70" i="1"/>
  <c r="AC70" i="1"/>
  <c r="AD70" i="1"/>
  <c r="CR70" i="1" s="1"/>
  <c r="AE70" i="1"/>
  <c r="AF70" i="1"/>
  <c r="AG70" i="1"/>
  <c r="AH70" i="1"/>
  <c r="CV70" i="1" s="1"/>
  <c r="U70" i="1" s="1"/>
  <c r="I156" i="5" s="1"/>
  <c r="AI70" i="1"/>
  <c r="CW70" i="1" s="1"/>
  <c r="V70" i="1" s="1"/>
  <c r="AJ70" i="1"/>
  <c r="CX70" i="1" s="1"/>
  <c r="CS70" i="1"/>
  <c r="CT70" i="1"/>
  <c r="S70" i="1" s="1"/>
  <c r="I151" i="5" s="1"/>
  <c r="CU70" i="1"/>
  <c r="T70" i="1" s="1"/>
  <c r="FR70" i="1"/>
  <c r="GL70" i="1"/>
  <c r="GO70" i="1"/>
  <c r="GP70" i="1"/>
  <c r="GV70" i="1"/>
  <c r="GX70" i="1" s="1"/>
  <c r="C71" i="1"/>
  <c r="D71" i="1"/>
  <c r="I71" i="1"/>
  <c r="AC71" i="1"/>
  <c r="CQ71" i="1" s="1"/>
  <c r="AD71" i="1"/>
  <c r="AE71" i="1"/>
  <c r="AF71" i="1"/>
  <c r="CT71" i="1" s="1"/>
  <c r="S71" i="1" s="1"/>
  <c r="K151" i="5" s="1"/>
  <c r="AG71" i="1"/>
  <c r="CU71" i="1" s="1"/>
  <c r="AH71" i="1"/>
  <c r="CV71" i="1" s="1"/>
  <c r="U71" i="1" s="1"/>
  <c r="AI71" i="1"/>
  <c r="CW71" i="1" s="1"/>
  <c r="AJ71" i="1"/>
  <c r="CR71" i="1"/>
  <c r="Q71" i="1" s="1"/>
  <c r="CS71" i="1"/>
  <c r="R71" i="1" s="1"/>
  <c r="CX71" i="1"/>
  <c r="W71" i="1" s="1"/>
  <c r="FR71" i="1"/>
  <c r="GL71" i="1"/>
  <c r="GO71" i="1"/>
  <c r="GP71" i="1"/>
  <c r="GV71" i="1"/>
  <c r="GX71" i="1"/>
  <c r="AC72" i="1"/>
  <c r="AB72" i="1" s="1"/>
  <c r="AD72" i="1"/>
  <c r="CR72" i="1" s="1"/>
  <c r="AE72" i="1"/>
  <c r="CS72" i="1" s="1"/>
  <c r="AF72" i="1"/>
  <c r="AG72" i="1"/>
  <c r="CU72" i="1" s="1"/>
  <c r="AH72" i="1"/>
  <c r="AI72" i="1"/>
  <c r="CW72" i="1" s="1"/>
  <c r="AJ72" i="1"/>
  <c r="CT72" i="1"/>
  <c r="CV72" i="1"/>
  <c r="CX72" i="1"/>
  <c r="FR72" i="1"/>
  <c r="GL72" i="1"/>
  <c r="GO72" i="1"/>
  <c r="GP72" i="1"/>
  <c r="GV72" i="1"/>
  <c r="I73" i="1"/>
  <c r="AC73" i="1"/>
  <c r="AD73" i="1"/>
  <c r="CR73" i="1" s="1"/>
  <c r="AE73" i="1"/>
  <c r="AF73" i="1"/>
  <c r="AG73" i="1"/>
  <c r="AH73" i="1"/>
  <c r="CV73" i="1" s="1"/>
  <c r="U73" i="1" s="1"/>
  <c r="AI73" i="1"/>
  <c r="CW73" i="1" s="1"/>
  <c r="AJ73" i="1"/>
  <c r="CX73" i="1" s="1"/>
  <c r="CS73" i="1"/>
  <c r="CT73" i="1"/>
  <c r="CU73" i="1"/>
  <c r="FR73" i="1"/>
  <c r="GL73" i="1"/>
  <c r="GO73" i="1"/>
  <c r="GP73" i="1"/>
  <c r="GV73" i="1"/>
  <c r="I74" i="1"/>
  <c r="AC74" i="1"/>
  <c r="AD74" i="1"/>
  <c r="CR74" i="1" s="1"/>
  <c r="AE74" i="1"/>
  <c r="CS74" i="1" s="1"/>
  <c r="AF74" i="1"/>
  <c r="AG74" i="1"/>
  <c r="AH74" i="1"/>
  <c r="AI74" i="1"/>
  <c r="CW74" i="1" s="1"/>
  <c r="V74" i="1" s="1"/>
  <c r="AJ74" i="1"/>
  <c r="CX74" i="1" s="1"/>
  <c r="CT74" i="1"/>
  <c r="CU74" i="1"/>
  <c r="T74" i="1" s="1"/>
  <c r="CV74" i="1"/>
  <c r="U74" i="1" s="1"/>
  <c r="I164" i="5" s="1"/>
  <c r="FR74" i="1"/>
  <c r="GL74" i="1"/>
  <c r="GO74" i="1"/>
  <c r="GP74" i="1"/>
  <c r="GV74" i="1"/>
  <c r="GX74" i="1" s="1"/>
  <c r="I75" i="1"/>
  <c r="AC75" i="1"/>
  <c r="AD75" i="1"/>
  <c r="CR75" i="1" s="1"/>
  <c r="Q75" i="1" s="1"/>
  <c r="AE75" i="1"/>
  <c r="CS75" i="1" s="1"/>
  <c r="R75" i="1" s="1"/>
  <c r="AF75" i="1"/>
  <c r="CT75" i="1" s="1"/>
  <c r="S75" i="1" s="1"/>
  <c r="K161" i="5" s="1"/>
  <c r="AG75" i="1"/>
  <c r="AH75" i="1"/>
  <c r="AI75" i="1"/>
  <c r="AJ75" i="1"/>
  <c r="CX75" i="1" s="1"/>
  <c r="W75" i="1" s="1"/>
  <c r="CU75" i="1"/>
  <c r="T75" i="1" s="1"/>
  <c r="CV75" i="1"/>
  <c r="U75" i="1" s="1"/>
  <c r="CW75" i="1"/>
  <c r="V75" i="1" s="1"/>
  <c r="FR75" i="1"/>
  <c r="GL75" i="1"/>
  <c r="GO75" i="1"/>
  <c r="GP75" i="1"/>
  <c r="GV75" i="1"/>
  <c r="GX75" i="1" s="1"/>
  <c r="C76" i="1"/>
  <c r="D76" i="1"/>
  <c r="I76" i="1"/>
  <c r="AC76" i="1"/>
  <c r="AD76" i="1"/>
  <c r="CR76" i="1" s="1"/>
  <c r="AE76" i="1"/>
  <c r="CS76" i="1" s="1"/>
  <c r="AF76" i="1"/>
  <c r="AG76" i="1"/>
  <c r="AH76" i="1"/>
  <c r="CV76" i="1" s="1"/>
  <c r="U76" i="1" s="1"/>
  <c r="I172" i="5" s="1"/>
  <c r="AI76" i="1"/>
  <c r="CW76" i="1" s="1"/>
  <c r="AJ76" i="1"/>
  <c r="CX76" i="1" s="1"/>
  <c r="CT76" i="1"/>
  <c r="CU76" i="1"/>
  <c r="FR76" i="1"/>
  <c r="GL76" i="1"/>
  <c r="GO76" i="1"/>
  <c r="GP76" i="1"/>
  <c r="GV76" i="1"/>
  <c r="C77" i="1"/>
  <c r="D77" i="1"/>
  <c r="I77" i="1"/>
  <c r="AC77" i="1"/>
  <c r="AD77" i="1"/>
  <c r="CR77" i="1" s="1"/>
  <c r="Q77" i="1" s="1"/>
  <c r="AE77" i="1"/>
  <c r="AF77" i="1"/>
  <c r="AG77" i="1"/>
  <c r="AH77" i="1"/>
  <c r="CV77" i="1" s="1"/>
  <c r="U77" i="1" s="1"/>
  <c r="AI77" i="1"/>
  <c r="CW77" i="1" s="1"/>
  <c r="V77" i="1" s="1"/>
  <c r="AJ77" i="1"/>
  <c r="CX77" i="1" s="1"/>
  <c r="W77" i="1" s="1"/>
  <c r="CS77" i="1"/>
  <c r="R77" i="1" s="1"/>
  <c r="CT77" i="1"/>
  <c r="S77" i="1" s="1"/>
  <c r="K169" i="5" s="1"/>
  <c r="CU77" i="1"/>
  <c r="T77" i="1" s="1"/>
  <c r="FR77" i="1"/>
  <c r="GL77" i="1"/>
  <c r="GO77" i="1"/>
  <c r="GP77" i="1"/>
  <c r="GV77" i="1"/>
  <c r="GX77" i="1" s="1"/>
  <c r="C78" i="1"/>
  <c r="D78" i="1"/>
  <c r="I78" i="1"/>
  <c r="AC78" i="1"/>
  <c r="CQ78" i="1" s="1"/>
  <c r="P78" i="1" s="1"/>
  <c r="I180" i="5" s="1"/>
  <c r="AD78" i="1"/>
  <c r="AE78" i="1"/>
  <c r="AF78" i="1"/>
  <c r="CT78" i="1" s="1"/>
  <c r="S78" i="1" s="1"/>
  <c r="I177" i="5" s="1"/>
  <c r="AG78" i="1"/>
  <c r="CU78" i="1" s="1"/>
  <c r="AH78" i="1"/>
  <c r="CV78" i="1" s="1"/>
  <c r="U78" i="1" s="1"/>
  <c r="I184" i="5" s="1"/>
  <c r="AI78" i="1"/>
  <c r="CW78" i="1" s="1"/>
  <c r="V78" i="1" s="1"/>
  <c r="AJ78" i="1"/>
  <c r="CR78" i="1"/>
  <c r="Q78" i="1" s="1"/>
  <c r="I178" i="5" s="1"/>
  <c r="CS78" i="1"/>
  <c r="R78" i="1" s="1"/>
  <c r="CX78" i="1"/>
  <c r="W78" i="1" s="1"/>
  <c r="FR78" i="1"/>
  <c r="GL78" i="1"/>
  <c r="GO78" i="1"/>
  <c r="GP78" i="1"/>
  <c r="GV78" i="1"/>
  <c r="GX78" i="1"/>
  <c r="C79" i="1"/>
  <c r="D79" i="1"/>
  <c r="I79" i="1"/>
  <c r="AC79" i="1"/>
  <c r="AD79" i="1"/>
  <c r="AE79" i="1"/>
  <c r="AF79" i="1"/>
  <c r="CT79" i="1" s="1"/>
  <c r="S79" i="1" s="1"/>
  <c r="K177" i="5" s="1"/>
  <c r="AG79" i="1"/>
  <c r="CU79" i="1" s="1"/>
  <c r="T79" i="1" s="1"/>
  <c r="AH79" i="1"/>
  <c r="CV79" i="1" s="1"/>
  <c r="U79" i="1" s="1"/>
  <c r="AI79" i="1"/>
  <c r="AJ79" i="1"/>
  <c r="CQ79" i="1"/>
  <c r="P79" i="1" s="1"/>
  <c r="CR79" i="1"/>
  <c r="Q79" i="1" s="1"/>
  <c r="K178" i="5" s="1"/>
  <c r="CS79" i="1"/>
  <c r="R79" i="1" s="1"/>
  <c r="CW79" i="1"/>
  <c r="V79" i="1" s="1"/>
  <c r="CX79" i="1"/>
  <c r="W79" i="1" s="1"/>
  <c r="FR79" i="1"/>
  <c r="GL79" i="1"/>
  <c r="GO79" i="1"/>
  <c r="GP79" i="1"/>
  <c r="GV79" i="1"/>
  <c r="GX79" i="1"/>
  <c r="C80" i="1"/>
  <c r="D80" i="1"/>
  <c r="I80" i="1"/>
  <c r="AC80" i="1"/>
  <c r="AD80" i="1"/>
  <c r="CR80" i="1" s="1"/>
  <c r="Q80" i="1" s="1"/>
  <c r="AE80" i="1"/>
  <c r="CS80" i="1" s="1"/>
  <c r="R80" i="1" s="1"/>
  <c r="AF80" i="1"/>
  <c r="CT80" i="1" s="1"/>
  <c r="S80" i="1" s="1"/>
  <c r="I189" i="5" s="1"/>
  <c r="AG80" i="1"/>
  <c r="CU80" i="1" s="1"/>
  <c r="T80" i="1" s="1"/>
  <c r="AH80" i="1"/>
  <c r="AI80" i="1"/>
  <c r="AJ80" i="1"/>
  <c r="CQ80" i="1"/>
  <c r="P80" i="1" s="1"/>
  <c r="CV80" i="1"/>
  <c r="U80" i="1" s="1"/>
  <c r="I194" i="5" s="1"/>
  <c r="CW80" i="1"/>
  <c r="V80" i="1" s="1"/>
  <c r="CX80" i="1"/>
  <c r="W80" i="1" s="1"/>
  <c r="FR80" i="1"/>
  <c r="GL80" i="1"/>
  <c r="GO80" i="1"/>
  <c r="GP80" i="1"/>
  <c r="GV80" i="1"/>
  <c r="GX80" i="1" s="1"/>
  <c r="C81" i="1"/>
  <c r="D81" i="1"/>
  <c r="I81" i="1"/>
  <c r="AC81" i="1"/>
  <c r="AD81" i="1"/>
  <c r="CR81" i="1" s="1"/>
  <c r="Q81" i="1" s="1"/>
  <c r="AE81" i="1"/>
  <c r="CS81" i="1" s="1"/>
  <c r="R81" i="1" s="1"/>
  <c r="AF81" i="1"/>
  <c r="CT81" i="1" s="1"/>
  <c r="S81" i="1" s="1"/>
  <c r="K189" i="5" s="1"/>
  <c r="AG81" i="1"/>
  <c r="AH81" i="1"/>
  <c r="AI81" i="1"/>
  <c r="CW81" i="1" s="1"/>
  <c r="V81" i="1" s="1"/>
  <c r="AJ81" i="1"/>
  <c r="CX81" i="1" s="1"/>
  <c r="W81" i="1" s="1"/>
  <c r="CU81" i="1"/>
  <c r="T81" i="1" s="1"/>
  <c r="CV81" i="1"/>
  <c r="U81" i="1" s="1"/>
  <c r="FR81" i="1"/>
  <c r="GL81" i="1"/>
  <c r="GO81" i="1"/>
  <c r="GP81" i="1"/>
  <c r="GV81" i="1"/>
  <c r="GX81" i="1" s="1"/>
  <c r="I82" i="1"/>
  <c r="E190" i="5" s="1"/>
  <c r="AC82" i="1"/>
  <c r="AD82" i="1"/>
  <c r="AE82" i="1"/>
  <c r="CS82" i="1" s="1"/>
  <c r="R82" i="1" s="1"/>
  <c r="AF82" i="1"/>
  <c r="AG82" i="1"/>
  <c r="CU82" i="1" s="1"/>
  <c r="AH82" i="1"/>
  <c r="CV82" i="1" s="1"/>
  <c r="U82" i="1" s="1"/>
  <c r="AI82" i="1"/>
  <c r="CW82" i="1" s="1"/>
  <c r="AJ82" i="1"/>
  <c r="CR82" i="1"/>
  <c r="Q82" i="1" s="1"/>
  <c r="CT82" i="1"/>
  <c r="S82" i="1" s="1"/>
  <c r="CX82" i="1"/>
  <c r="W82" i="1" s="1"/>
  <c r="FR82" i="1"/>
  <c r="GL82" i="1"/>
  <c r="GO82" i="1"/>
  <c r="GP82" i="1"/>
  <c r="GV82" i="1"/>
  <c r="I83" i="1"/>
  <c r="GX83" i="1" s="1"/>
  <c r="AC83" i="1"/>
  <c r="AD83" i="1"/>
  <c r="AE83" i="1"/>
  <c r="CS83" i="1" s="1"/>
  <c r="R83" i="1" s="1"/>
  <c r="AF83" i="1"/>
  <c r="AG83" i="1"/>
  <c r="CU83" i="1" s="1"/>
  <c r="AH83" i="1"/>
  <c r="CV83" i="1" s="1"/>
  <c r="U83" i="1" s="1"/>
  <c r="AI83" i="1"/>
  <c r="AJ83" i="1"/>
  <c r="CQ83" i="1"/>
  <c r="P83" i="1" s="1"/>
  <c r="CR83" i="1"/>
  <c r="CT83" i="1"/>
  <c r="S83" i="1" s="1"/>
  <c r="CW83" i="1"/>
  <c r="CX83" i="1"/>
  <c r="FR83" i="1"/>
  <c r="GL83" i="1"/>
  <c r="GO83" i="1"/>
  <c r="GP83" i="1"/>
  <c r="GV83" i="1"/>
  <c r="I84" i="1"/>
  <c r="E191" i="5" s="1"/>
  <c r="AC84" i="1"/>
  <c r="AB84" i="1" s="1"/>
  <c r="AD84" i="1"/>
  <c r="AE84" i="1"/>
  <c r="CS84" i="1" s="1"/>
  <c r="AF84" i="1"/>
  <c r="AG84" i="1"/>
  <c r="CU84" i="1" s="1"/>
  <c r="AH84" i="1"/>
  <c r="CV84" i="1" s="1"/>
  <c r="U84" i="1" s="1"/>
  <c r="AI84" i="1"/>
  <c r="CW84" i="1" s="1"/>
  <c r="AJ84" i="1"/>
  <c r="CR84" i="1"/>
  <c r="CT84" i="1"/>
  <c r="CX84" i="1"/>
  <c r="W84" i="1" s="1"/>
  <c r="FR84" i="1"/>
  <c r="GL84" i="1"/>
  <c r="GO84" i="1"/>
  <c r="GP84" i="1"/>
  <c r="GV84" i="1"/>
  <c r="I85" i="1"/>
  <c r="AC85" i="1"/>
  <c r="AB85" i="1" s="1"/>
  <c r="AD85" i="1"/>
  <c r="AE85" i="1"/>
  <c r="AF85" i="1"/>
  <c r="AG85" i="1"/>
  <c r="CU85" i="1" s="1"/>
  <c r="AH85" i="1"/>
  <c r="CV85" i="1" s="1"/>
  <c r="U85" i="1" s="1"/>
  <c r="AI85" i="1"/>
  <c r="AJ85" i="1"/>
  <c r="CR85" i="1"/>
  <c r="CS85" i="1"/>
  <c r="R85" i="1" s="1"/>
  <c r="CT85" i="1"/>
  <c r="CW85" i="1"/>
  <c r="V85" i="1" s="1"/>
  <c r="CX85" i="1"/>
  <c r="FR85" i="1"/>
  <c r="GL85" i="1"/>
  <c r="GO85" i="1"/>
  <c r="GP85" i="1"/>
  <c r="GV85" i="1"/>
  <c r="GX85" i="1" s="1"/>
  <c r="C86" i="1"/>
  <c r="D86" i="1"/>
  <c r="I86" i="1"/>
  <c r="AC86" i="1"/>
  <c r="AD86" i="1"/>
  <c r="CR86" i="1" s="1"/>
  <c r="AE86" i="1"/>
  <c r="AF86" i="1"/>
  <c r="AG86" i="1"/>
  <c r="CU86" i="1" s="1"/>
  <c r="AH86" i="1"/>
  <c r="CV86" i="1" s="1"/>
  <c r="U86" i="1" s="1"/>
  <c r="I203" i="5" s="1"/>
  <c r="AI86" i="1"/>
  <c r="AJ86" i="1"/>
  <c r="CX86" i="1" s="1"/>
  <c r="CQ86" i="1"/>
  <c r="CS86" i="1"/>
  <c r="CT86" i="1"/>
  <c r="CW86" i="1"/>
  <c r="V86" i="1" s="1"/>
  <c r="FR86" i="1"/>
  <c r="GL86" i="1"/>
  <c r="GO86" i="1"/>
  <c r="GP86" i="1"/>
  <c r="GV86" i="1"/>
  <c r="C87" i="1"/>
  <c r="D87" i="1"/>
  <c r="I87" i="1"/>
  <c r="AC87" i="1"/>
  <c r="AD87" i="1"/>
  <c r="CR87" i="1" s="1"/>
  <c r="Q87" i="1" s="1"/>
  <c r="AE87" i="1"/>
  <c r="AF87" i="1"/>
  <c r="CT87" i="1" s="1"/>
  <c r="S87" i="1" s="1"/>
  <c r="K199" i="5" s="1"/>
  <c r="AG87" i="1"/>
  <c r="AH87" i="1"/>
  <c r="AI87" i="1"/>
  <c r="AJ87" i="1"/>
  <c r="CX87" i="1" s="1"/>
  <c r="W87" i="1" s="1"/>
  <c r="CS87" i="1"/>
  <c r="R87" i="1" s="1"/>
  <c r="CU87" i="1"/>
  <c r="T87" i="1" s="1"/>
  <c r="CV87" i="1"/>
  <c r="U87" i="1" s="1"/>
  <c r="CW87" i="1"/>
  <c r="V87" i="1" s="1"/>
  <c r="FR87" i="1"/>
  <c r="GL87" i="1"/>
  <c r="GO87" i="1"/>
  <c r="GP87" i="1"/>
  <c r="GV87" i="1"/>
  <c r="GX87" i="1" s="1"/>
  <c r="AC88" i="1"/>
  <c r="AD88" i="1"/>
  <c r="CR88" i="1" s="1"/>
  <c r="AE88" i="1"/>
  <c r="CS88" i="1" s="1"/>
  <c r="AF88" i="1"/>
  <c r="AG88" i="1"/>
  <c r="AH88" i="1"/>
  <c r="AI88" i="1"/>
  <c r="AJ88" i="1"/>
  <c r="CX88" i="1" s="1"/>
  <c r="CT88" i="1"/>
  <c r="CU88" i="1"/>
  <c r="CV88" i="1"/>
  <c r="CW88" i="1"/>
  <c r="FR88" i="1"/>
  <c r="GL88" i="1"/>
  <c r="GO88" i="1"/>
  <c r="GP88" i="1"/>
  <c r="GV88" i="1"/>
  <c r="I89" i="1"/>
  <c r="AC89" i="1"/>
  <c r="AD89" i="1"/>
  <c r="CR89" i="1" s="1"/>
  <c r="Q89" i="1" s="1"/>
  <c r="AE89" i="1"/>
  <c r="CS89" i="1" s="1"/>
  <c r="R89" i="1" s="1"/>
  <c r="AF89" i="1"/>
  <c r="AG89" i="1"/>
  <c r="CU89" i="1" s="1"/>
  <c r="AH89" i="1"/>
  <c r="CV89" i="1" s="1"/>
  <c r="U89" i="1" s="1"/>
  <c r="AI89" i="1"/>
  <c r="CW89" i="1" s="1"/>
  <c r="AJ89" i="1"/>
  <c r="CX89" i="1" s="1"/>
  <c r="W89" i="1" s="1"/>
  <c r="CT89" i="1"/>
  <c r="S89" i="1" s="1"/>
  <c r="FR89" i="1"/>
  <c r="GL89" i="1"/>
  <c r="GO89" i="1"/>
  <c r="GP89" i="1"/>
  <c r="GV89" i="1"/>
  <c r="I90" i="1"/>
  <c r="AC90" i="1"/>
  <c r="AD90" i="1"/>
  <c r="AE90" i="1"/>
  <c r="AF90" i="1"/>
  <c r="CT90" i="1" s="1"/>
  <c r="S90" i="1" s="1"/>
  <c r="I207" i="5" s="1"/>
  <c r="AG90" i="1"/>
  <c r="AH90" i="1"/>
  <c r="CV90" i="1" s="1"/>
  <c r="U90" i="1" s="1"/>
  <c r="I210" i="5" s="1"/>
  <c r="AI90" i="1"/>
  <c r="AJ90" i="1"/>
  <c r="CX90" i="1" s="1"/>
  <c r="W90" i="1" s="1"/>
  <c r="CQ90" i="1"/>
  <c r="P90" i="1" s="1"/>
  <c r="CS90" i="1"/>
  <c r="R90" i="1" s="1"/>
  <c r="CU90" i="1"/>
  <c r="CW90" i="1"/>
  <c r="V90" i="1" s="1"/>
  <c r="FR90" i="1"/>
  <c r="GL90" i="1"/>
  <c r="GO90" i="1"/>
  <c r="GP90" i="1"/>
  <c r="GV90" i="1"/>
  <c r="GX90" i="1"/>
  <c r="I91" i="1"/>
  <c r="AC91" i="1"/>
  <c r="AB91" i="1" s="1"/>
  <c r="AD91" i="1"/>
  <c r="AE91" i="1"/>
  <c r="CS91" i="1" s="1"/>
  <c r="R91" i="1" s="1"/>
  <c r="AF91" i="1"/>
  <c r="AG91" i="1"/>
  <c r="CU91" i="1" s="1"/>
  <c r="T91" i="1" s="1"/>
  <c r="AH91" i="1"/>
  <c r="AI91" i="1"/>
  <c r="CW91" i="1" s="1"/>
  <c r="V91" i="1" s="1"/>
  <c r="AJ91" i="1"/>
  <c r="CX91" i="1" s="1"/>
  <c r="W91" i="1" s="1"/>
  <c r="CR91" i="1"/>
  <c r="Q91" i="1" s="1"/>
  <c r="CT91" i="1"/>
  <c r="S91" i="1" s="1"/>
  <c r="K207" i="5" s="1"/>
  <c r="CV91" i="1"/>
  <c r="U91" i="1" s="1"/>
  <c r="FR91" i="1"/>
  <c r="GL91" i="1"/>
  <c r="GO91" i="1"/>
  <c r="GP91" i="1"/>
  <c r="GV91" i="1"/>
  <c r="GX91" i="1" s="1"/>
  <c r="C92" i="1"/>
  <c r="D92" i="1"/>
  <c r="I92" i="1"/>
  <c r="AC92" i="1"/>
  <c r="CQ92" i="1" s="1"/>
  <c r="P92" i="1" s="1"/>
  <c r="I215" i="5" s="1"/>
  <c r="AD92" i="1"/>
  <c r="AB92" i="1" s="1"/>
  <c r="AE92" i="1"/>
  <c r="CS92" i="1" s="1"/>
  <c r="AF92" i="1"/>
  <c r="CT92" i="1" s="1"/>
  <c r="AG92" i="1"/>
  <c r="CU92" i="1" s="1"/>
  <c r="T92" i="1" s="1"/>
  <c r="AH92" i="1"/>
  <c r="CV92" i="1" s="1"/>
  <c r="U92" i="1" s="1"/>
  <c r="I218" i="5" s="1"/>
  <c r="AI92" i="1"/>
  <c r="AJ92" i="1"/>
  <c r="CX92" i="1" s="1"/>
  <c r="W92" i="1" s="1"/>
  <c r="CW92" i="1"/>
  <c r="V92" i="1" s="1"/>
  <c r="FR92" i="1"/>
  <c r="GL92" i="1"/>
  <c r="GO92" i="1"/>
  <c r="GP92" i="1"/>
  <c r="GV92" i="1"/>
  <c r="GX92" i="1"/>
  <c r="C93" i="1"/>
  <c r="D93" i="1"/>
  <c r="I93" i="1"/>
  <c r="AC93" i="1"/>
  <c r="AD93" i="1"/>
  <c r="AE93" i="1"/>
  <c r="CS93" i="1" s="1"/>
  <c r="R93" i="1" s="1"/>
  <c r="AF93" i="1"/>
  <c r="AG93" i="1"/>
  <c r="CU93" i="1" s="1"/>
  <c r="AH93" i="1"/>
  <c r="CV93" i="1" s="1"/>
  <c r="U93" i="1" s="1"/>
  <c r="AI93" i="1"/>
  <c r="CW93" i="1" s="1"/>
  <c r="AJ93" i="1"/>
  <c r="CR93" i="1"/>
  <c r="Q93" i="1" s="1"/>
  <c r="CT93" i="1"/>
  <c r="S93" i="1" s="1"/>
  <c r="K214" i="5" s="1"/>
  <c r="CX93" i="1"/>
  <c r="W93" i="1" s="1"/>
  <c r="FR93" i="1"/>
  <c r="GL93" i="1"/>
  <c r="GO93" i="1"/>
  <c r="GP93" i="1"/>
  <c r="GV93" i="1"/>
  <c r="C94" i="1"/>
  <c r="D94" i="1"/>
  <c r="I94" i="1"/>
  <c r="AC94" i="1"/>
  <c r="CQ94" i="1" s="1"/>
  <c r="P94" i="1" s="1"/>
  <c r="AD94" i="1"/>
  <c r="AE94" i="1"/>
  <c r="AF94" i="1"/>
  <c r="CT94" i="1" s="1"/>
  <c r="S94" i="1" s="1"/>
  <c r="I223" i="5" s="1"/>
  <c r="AG94" i="1"/>
  <c r="AH94" i="1"/>
  <c r="CV94" i="1" s="1"/>
  <c r="U94" i="1" s="1"/>
  <c r="I230" i="5" s="1"/>
  <c r="AI94" i="1"/>
  <c r="CW94" i="1" s="1"/>
  <c r="V94" i="1" s="1"/>
  <c r="AJ94" i="1"/>
  <c r="CX94" i="1" s="1"/>
  <c r="W94" i="1" s="1"/>
  <c r="CS94" i="1"/>
  <c r="R94" i="1" s="1"/>
  <c r="CU94" i="1"/>
  <c r="FR94" i="1"/>
  <c r="GL94" i="1"/>
  <c r="GO94" i="1"/>
  <c r="GP94" i="1"/>
  <c r="GV94" i="1"/>
  <c r="GX94" i="1"/>
  <c r="C95" i="1"/>
  <c r="D95" i="1"/>
  <c r="I95" i="1"/>
  <c r="AC95" i="1"/>
  <c r="AB95" i="1" s="1"/>
  <c r="AD95" i="1"/>
  <c r="AE95" i="1"/>
  <c r="CS95" i="1" s="1"/>
  <c r="R95" i="1" s="1"/>
  <c r="AF95" i="1"/>
  <c r="AG95" i="1"/>
  <c r="CU95" i="1" s="1"/>
  <c r="T95" i="1" s="1"/>
  <c r="AH95" i="1"/>
  <c r="AI95" i="1"/>
  <c r="CW95" i="1" s="1"/>
  <c r="V95" i="1" s="1"/>
  <c r="AJ95" i="1"/>
  <c r="CR95" i="1"/>
  <c r="Q95" i="1" s="1"/>
  <c r="K224" i="5" s="1"/>
  <c r="CT95" i="1"/>
  <c r="S95" i="1" s="1"/>
  <c r="K223" i="5" s="1"/>
  <c r="CV95" i="1"/>
  <c r="U95" i="1" s="1"/>
  <c r="CX95" i="1"/>
  <c r="W95" i="1" s="1"/>
  <c r="FR95" i="1"/>
  <c r="GL95" i="1"/>
  <c r="GO95" i="1"/>
  <c r="GP95" i="1"/>
  <c r="GV95" i="1"/>
  <c r="GX95" i="1" s="1"/>
  <c r="I96" i="1"/>
  <c r="E226" i="5" s="1"/>
  <c r="AC96" i="1"/>
  <c r="CQ96" i="1" s="1"/>
  <c r="P96" i="1" s="1"/>
  <c r="AD96" i="1"/>
  <c r="AE96" i="1"/>
  <c r="AF96" i="1"/>
  <c r="CT96" i="1" s="1"/>
  <c r="S96" i="1" s="1"/>
  <c r="AG96" i="1"/>
  <c r="CU96" i="1" s="1"/>
  <c r="T96" i="1" s="1"/>
  <c r="AH96" i="1"/>
  <c r="CV96" i="1" s="1"/>
  <c r="U96" i="1" s="1"/>
  <c r="AI96" i="1"/>
  <c r="CW96" i="1" s="1"/>
  <c r="V96" i="1" s="1"/>
  <c r="AJ96" i="1"/>
  <c r="CX96" i="1" s="1"/>
  <c r="CS96" i="1"/>
  <c r="R96" i="1" s="1"/>
  <c r="FR96" i="1"/>
  <c r="GL96" i="1"/>
  <c r="GO96" i="1"/>
  <c r="GP96" i="1"/>
  <c r="GV96" i="1"/>
  <c r="GX96" i="1" s="1"/>
  <c r="I97" i="1"/>
  <c r="AC97" i="1"/>
  <c r="AD97" i="1"/>
  <c r="AE97" i="1"/>
  <c r="CS97" i="1" s="1"/>
  <c r="R97" i="1" s="1"/>
  <c r="AF97" i="1"/>
  <c r="AG97" i="1"/>
  <c r="CU97" i="1" s="1"/>
  <c r="AH97" i="1"/>
  <c r="CV97" i="1" s="1"/>
  <c r="U97" i="1" s="1"/>
  <c r="AI97" i="1"/>
  <c r="CW97" i="1" s="1"/>
  <c r="AJ97" i="1"/>
  <c r="CR97" i="1"/>
  <c r="Q97" i="1" s="1"/>
  <c r="CT97" i="1"/>
  <c r="S97" i="1" s="1"/>
  <c r="CX97" i="1"/>
  <c r="W97" i="1" s="1"/>
  <c r="FR97" i="1"/>
  <c r="GL97" i="1"/>
  <c r="GO97" i="1"/>
  <c r="GP97" i="1"/>
  <c r="GV97" i="1"/>
  <c r="C98" i="1"/>
  <c r="D98" i="1"/>
  <c r="I98" i="1"/>
  <c r="AC98" i="1"/>
  <c r="CQ98" i="1" s="1"/>
  <c r="P98" i="1" s="1"/>
  <c r="AD98" i="1"/>
  <c r="AE98" i="1"/>
  <c r="AF98" i="1"/>
  <c r="CT98" i="1" s="1"/>
  <c r="S98" i="1" s="1"/>
  <c r="I235" i="5" s="1"/>
  <c r="AG98" i="1"/>
  <c r="AH98" i="1"/>
  <c r="CV98" i="1" s="1"/>
  <c r="U98" i="1" s="1"/>
  <c r="I239" i="5" s="1"/>
  <c r="AI98" i="1"/>
  <c r="CW98" i="1" s="1"/>
  <c r="V98" i="1" s="1"/>
  <c r="AJ98" i="1"/>
  <c r="CX98" i="1" s="1"/>
  <c r="W98" i="1" s="1"/>
  <c r="CS98" i="1"/>
  <c r="R98" i="1" s="1"/>
  <c r="CU98" i="1"/>
  <c r="FR98" i="1"/>
  <c r="GL98" i="1"/>
  <c r="GO98" i="1"/>
  <c r="GP98" i="1"/>
  <c r="GV98" i="1"/>
  <c r="GX98" i="1"/>
  <c r="C99" i="1"/>
  <c r="D99" i="1"/>
  <c r="I99" i="1"/>
  <c r="AC99" i="1"/>
  <c r="AB99" i="1" s="1"/>
  <c r="AD99" i="1"/>
  <c r="AE99" i="1"/>
  <c r="CS99" i="1" s="1"/>
  <c r="R99" i="1" s="1"/>
  <c r="AF99" i="1"/>
  <c r="AG99" i="1"/>
  <c r="CU99" i="1" s="1"/>
  <c r="T99" i="1" s="1"/>
  <c r="AH99" i="1"/>
  <c r="AI99" i="1"/>
  <c r="CW99" i="1" s="1"/>
  <c r="V99" i="1" s="1"/>
  <c r="AJ99" i="1"/>
  <c r="CR99" i="1"/>
  <c r="Q99" i="1" s="1"/>
  <c r="CT99" i="1"/>
  <c r="S99" i="1" s="1"/>
  <c r="K235" i="5" s="1"/>
  <c r="CV99" i="1"/>
  <c r="U99" i="1" s="1"/>
  <c r="CX99" i="1"/>
  <c r="W99" i="1" s="1"/>
  <c r="FR99" i="1"/>
  <c r="GL99" i="1"/>
  <c r="GO99" i="1"/>
  <c r="GP99" i="1"/>
  <c r="GV99" i="1"/>
  <c r="GX99" i="1" s="1"/>
  <c r="I100" i="1"/>
  <c r="E236" i="5" s="1"/>
  <c r="AC100" i="1"/>
  <c r="CQ100" i="1" s="1"/>
  <c r="P100" i="1" s="1"/>
  <c r="AD100" i="1"/>
  <c r="AE100" i="1"/>
  <c r="AF100" i="1"/>
  <c r="CT100" i="1" s="1"/>
  <c r="S100" i="1" s="1"/>
  <c r="AG100" i="1"/>
  <c r="AH100" i="1"/>
  <c r="CV100" i="1" s="1"/>
  <c r="U100" i="1" s="1"/>
  <c r="AI100" i="1"/>
  <c r="CW100" i="1" s="1"/>
  <c r="V100" i="1" s="1"/>
  <c r="AJ100" i="1"/>
  <c r="CX100" i="1" s="1"/>
  <c r="CS100" i="1"/>
  <c r="R100" i="1" s="1"/>
  <c r="CU100" i="1"/>
  <c r="T100" i="1" s="1"/>
  <c r="FR100" i="1"/>
  <c r="GL100" i="1"/>
  <c r="GO100" i="1"/>
  <c r="GP100" i="1"/>
  <c r="GV100" i="1"/>
  <c r="GX100" i="1" s="1"/>
  <c r="I101" i="1"/>
  <c r="AC101" i="1"/>
  <c r="AD101" i="1"/>
  <c r="AE101" i="1"/>
  <c r="CS101" i="1" s="1"/>
  <c r="R101" i="1" s="1"/>
  <c r="AF101" i="1"/>
  <c r="AG101" i="1"/>
  <c r="CU101" i="1" s="1"/>
  <c r="AH101" i="1"/>
  <c r="CV101" i="1" s="1"/>
  <c r="U101" i="1" s="1"/>
  <c r="AI101" i="1"/>
  <c r="CW101" i="1" s="1"/>
  <c r="AJ101" i="1"/>
  <c r="CR101" i="1"/>
  <c r="Q101" i="1" s="1"/>
  <c r="CT101" i="1"/>
  <c r="S101" i="1" s="1"/>
  <c r="CX101" i="1"/>
  <c r="W101" i="1" s="1"/>
  <c r="FR101" i="1"/>
  <c r="GL101" i="1"/>
  <c r="GO101" i="1"/>
  <c r="GP101" i="1"/>
  <c r="GV101" i="1"/>
  <c r="C102" i="1"/>
  <c r="D102" i="1"/>
  <c r="I102" i="1"/>
  <c r="I104" i="1" s="1"/>
  <c r="E248" i="5" s="1"/>
  <c r="AC102" i="1"/>
  <c r="CQ102" i="1" s="1"/>
  <c r="P102" i="1" s="1"/>
  <c r="I247" i="5" s="1"/>
  <c r="AD102" i="1"/>
  <c r="AE102" i="1"/>
  <c r="AF102" i="1"/>
  <c r="CT102" i="1" s="1"/>
  <c r="S102" i="1" s="1"/>
  <c r="I244" i="5" s="1"/>
  <c r="AG102" i="1"/>
  <c r="AH102" i="1"/>
  <c r="CV102" i="1" s="1"/>
  <c r="U102" i="1" s="1"/>
  <c r="I252" i="5" s="1"/>
  <c r="AI102" i="1"/>
  <c r="CW102" i="1" s="1"/>
  <c r="V102" i="1" s="1"/>
  <c r="AJ102" i="1"/>
  <c r="CX102" i="1" s="1"/>
  <c r="W102" i="1" s="1"/>
  <c r="CS102" i="1"/>
  <c r="R102" i="1" s="1"/>
  <c r="CU102" i="1"/>
  <c r="FR102" i="1"/>
  <c r="GL102" i="1"/>
  <c r="GO102" i="1"/>
  <c r="GP102" i="1"/>
  <c r="GV102" i="1"/>
  <c r="GX102" i="1"/>
  <c r="C103" i="1"/>
  <c r="D103" i="1"/>
  <c r="I103" i="1"/>
  <c r="AC103" i="1"/>
  <c r="AB103" i="1" s="1"/>
  <c r="AD103" i="1"/>
  <c r="AE103" i="1"/>
  <c r="CS103" i="1" s="1"/>
  <c r="R103" i="1" s="1"/>
  <c r="AF103" i="1"/>
  <c r="AG103" i="1"/>
  <c r="CU103" i="1" s="1"/>
  <c r="T103" i="1" s="1"/>
  <c r="AH103" i="1"/>
  <c r="AI103" i="1"/>
  <c r="CW103" i="1" s="1"/>
  <c r="V103" i="1" s="1"/>
  <c r="AJ103" i="1"/>
  <c r="CR103" i="1"/>
  <c r="Q103" i="1" s="1"/>
  <c r="K245" i="5" s="1"/>
  <c r="CT103" i="1"/>
  <c r="S103" i="1" s="1"/>
  <c r="K244" i="5" s="1"/>
  <c r="CV103" i="1"/>
  <c r="U103" i="1" s="1"/>
  <c r="CX103" i="1"/>
  <c r="W103" i="1" s="1"/>
  <c r="FR103" i="1"/>
  <c r="GL103" i="1"/>
  <c r="GO103" i="1"/>
  <c r="GP103" i="1"/>
  <c r="GV103" i="1"/>
  <c r="GX103" i="1" s="1"/>
  <c r="AC104" i="1"/>
  <c r="CQ104" i="1" s="1"/>
  <c r="P104" i="1" s="1"/>
  <c r="AD104" i="1"/>
  <c r="AE104" i="1"/>
  <c r="AF104" i="1"/>
  <c r="CT104" i="1" s="1"/>
  <c r="S104" i="1" s="1"/>
  <c r="AG104" i="1"/>
  <c r="AH104" i="1"/>
  <c r="CV104" i="1" s="1"/>
  <c r="AI104" i="1"/>
  <c r="CW104" i="1" s="1"/>
  <c r="V104" i="1" s="1"/>
  <c r="AJ104" i="1"/>
  <c r="CX104" i="1" s="1"/>
  <c r="CS104" i="1"/>
  <c r="R104" i="1" s="1"/>
  <c r="CU104" i="1"/>
  <c r="T104" i="1" s="1"/>
  <c r="FR104" i="1"/>
  <c r="GL104" i="1"/>
  <c r="GO104" i="1"/>
  <c r="GP104" i="1"/>
  <c r="GV104" i="1"/>
  <c r="GX104" i="1" s="1"/>
  <c r="I105" i="1"/>
  <c r="AC105" i="1"/>
  <c r="AD105" i="1"/>
  <c r="AE105" i="1"/>
  <c r="CS105" i="1" s="1"/>
  <c r="R105" i="1" s="1"/>
  <c r="AF105" i="1"/>
  <c r="AG105" i="1"/>
  <c r="CU105" i="1" s="1"/>
  <c r="AH105" i="1"/>
  <c r="CV105" i="1" s="1"/>
  <c r="U105" i="1" s="1"/>
  <c r="AI105" i="1"/>
  <c r="CW105" i="1" s="1"/>
  <c r="AJ105" i="1"/>
  <c r="CR105" i="1"/>
  <c r="Q105" i="1" s="1"/>
  <c r="CT105" i="1"/>
  <c r="CX105" i="1"/>
  <c r="W105" i="1" s="1"/>
  <c r="FR105" i="1"/>
  <c r="GL105" i="1"/>
  <c r="GO105" i="1"/>
  <c r="GP105" i="1"/>
  <c r="GV105" i="1"/>
  <c r="C106" i="1"/>
  <c r="D106" i="1"/>
  <c r="I106" i="1"/>
  <c r="I108" i="1" s="1"/>
  <c r="E260" i="5" s="1"/>
  <c r="AC106" i="1"/>
  <c r="CQ106" i="1" s="1"/>
  <c r="P106" i="1" s="1"/>
  <c r="AD106" i="1"/>
  <c r="AE106" i="1"/>
  <c r="AF106" i="1"/>
  <c r="CT106" i="1" s="1"/>
  <c r="S106" i="1" s="1"/>
  <c r="I257" i="5" s="1"/>
  <c r="AG106" i="1"/>
  <c r="AH106" i="1"/>
  <c r="CV106" i="1" s="1"/>
  <c r="U106" i="1" s="1"/>
  <c r="I264" i="5" s="1"/>
  <c r="AI106" i="1"/>
  <c r="CW106" i="1" s="1"/>
  <c r="V106" i="1" s="1"/>
  <c r="AJ106" i="1"/>
  <c r="CX106" i="1" s="1"/>
  <c r="W106" i="1" s="1"/>
  <c r="CS106" i="1"/>
  <c r="R106" i="1" s="1"/>
  <c r="CU106" i="1"/>
  <c r="FR106" i="1"/>
  <c r="GL106" i="1"/>
  <c r="GO106" i="1"/>
  <c r="GP106" i="1"/>
  <c r="GV106" i="1"/>
  <c r="GX106" i="1"/>
  <c r="C107" i="1"/>
  <c r="D107" i="1"/>
  <c r="I107" i="1"/>
  <c r="AC107" i="1"/>
  <c r="AB107" i="1" s="1"/>
  <c r="AD107" i="1"/>
  <c r="AE107" i="1"/>
  <c r="CS107" i="1" s="1"/>
  <c r="R107" i="1" s="1"/>
  <c r="AF107" i="1"/>
  <c r="AG107" i="1"/>
  <c r="CU107" i="1" s="1"/>
  <c r="T107" i="1" s="1"/>
  <c r="AH107" i="1"/>
  <c r="AI107" i="1"/>
  <c r="CW107" i="1" s="1"/>
  <c r="V107" i="1" s="1"/>
  <c r="AJ107" i="1"/>
  <c r="CR107" i="1"/>
  <c r="Q107" i="1" s="1"/>
  <c r="K258" i="5" s="1"/>
  <c r="CT107" i="1"/>
  <c r="S107" i="1" s="1"/>
  <c r="K257" i="5" s="1"/>
  <c r="CV107" i="1"/>
  <c r="U107" i="1" s="1"/>
  <c r="CX107" i="1"/>
  <c r="W107" i="1" s="1"/>
  <c r="FR107" i="1"/>
  <c r="GL107" i="1"/>
  <c r="GO107" i="1"/>
  <c r="GP107" i="1"/>
  <c r="GV107" i="1"/>
  <c r="GX107" i="1" s="1"/>
  <c r="AC108" i="1"/>
  <c r="CQ108" i="1" s="1"/>
  <c r="P108" i="1" s="1"/>
  <c r="AD108" i="1"/>
  <c r="AE108" i="1"/>
  <c r="AF108" i="1"/>
  <c r="CT108" i="1" s="1"/>
  <c r="S108" i="1" s="1"/>
  <c r="AG108" i="1"/>
  <c r="AH108" i="1"/>
  <c r="CV108" i="1" s="1"/>
  <c r="AI108" i="1"/>
  <c r="CW108" i="1" s="1"/>
  <c r="V108" i="1" s="1"/>
  <c r="AJ108" i="1"/>
  <c r="CX108" i="1" s="1"/>
  <c r="CS108" i="1"/>
  <c r="R108" i="1" s="1"/>
  <c r="CU108" i="1"/>
  <c r="T108" i="1" s="1"/>
  <c r="FR108" i="1"/>
  <c r="GL108" i="1"/>
  <c r="GO108" i="1"/>
  <c r="GP108" i="1"/>
  <c r="GV108" i="1"/>
  <c r="GX108" i="1" s="1"/>
  <c r="I109" i="1"/>
  <c r="AC109" i="1"/>
  <c r="AD109" i="1"/>
  <c r="AE109" i="1"/>
  <c r="CS109" i="1" s="1"/>
  <c r="AF109" i="1"/>
  <c r="AG109" i="1"/>
  <c r="CU109" i="1" s="1"/>
  <c r="AH109" i="1"/>
  <c r="CV109" i="1" s="1"/>
  <c r="U109" i="1" s="1"/>
  <c r="AI109" i="1"/>
  <c r="CW109" i="1" s="1"/>
  <c r="AJ109" i="1"/>
  <c r="CR109" i="1"/>
  <c r="CT109" i="1"/>
  <c r="CX109" i="1"/>
  <c r="FR109" i="1"/>
  <c r="GL109" i="1"/>
  <c r="GO109" i="1"/>
  <c r="GP109" i="1"/>
  <c r="GV109" i="1"/>
  <c r="C110" i="1"/>
  <c r="D110" i="1"/>
  <c r="I110" i="1"/>
  <c r="I112" i="1" s="1"/>
  <c r="E273" i="5" s="1"/>
  <c r="AC110" i="1"/>
  <c r="CQ110" i="1" s="1"/>
  <c r="P110" i="1" s="1"/>
  <c r="I272" i="5" s="1"/>
  <c r="AD110" i="1"/>
  <c r="AE110" i="1"/>
  <c r="AF110" i="1"/>
  <c r="CT110" i="1" s="1"/>
  <c r="S110" i="1" s="1"/>
  <c r="I269" i="5" s="1"/>
  <c r="AG110" i="1"/>
  <c r="AH110" i="1"/>
  <c r="CV110" i="1" s="1"/>
  <c r="U110" i="1" s="1"/>
  <c r="I278" i="5" s="1"/>
  <c r="AI110" i="1"/>
  <c r="CW110" i="1" s="1"/>
  <c r="V110" i="1" s="1"/>
  <c r="AJ110" i="1"/>
  <c r="CX110" i="1" s="1"/>
  <c r="W110" i="1" s="1"/>
  <c r="CS110" i="1"/>
  <c r="R110" i="1" s="1"/>
  <c r="CU110" i="1"/>
  <c r="FR110" i="1"/>
  <c r="GL110" i="1"/>
  <c r="GO110" i="1"/>
  <c r="GP110" i="1"/>
  <c r="GV110" i="1"/>
  <c r="GX110" i="1"/>
  <c r="C111" i="1"/>
  <c r="D111" i="1"/>
  <c r="I111" i="1"/>
  <c r="AC111" i="1"/>
  <c r="AD111" i="1"/>
  <c r="AE111" i="1"/>
  <c r="CS111" i="1" s="1"/>
  <c r="R111" i="1" s="1"/>
  <c r="AF111" i="1"/>
  <c r="AG111" i="1"/>
  <c r="CU111" i="1" s="1"/>
  <c r="T111" i="1" s="1"/>
  <c r="AH111" i="1"/>
  <c r="AI111" i="1"/>
  <c r="CW111" i="1" s="1"/>
  <c r="V111" i="1" s="1"/>
  <c r="AJ111" i="1"/>
  <c r="CR111" i="1"/>
  <c r="Q111" i="1" s="1"/>
  <c r="K270" i="5" s="1"/>
  <c r="CT111" i="1"/>
  <c r="S111" i="1" s="1"/>
  <c r="K269" i="5" s="1"/>
  <c r="CV111" i="1"/>
  <c r="U111" i="1" s="1"/>
  <c r="CX111" i="1"/>
  <c r="W111" i="1" s="1"/>
  <c r="FR111" i="1"/>
  <c r="GL111" i="1"/>
  <c r="GO111" i="1"/>
  <c r="GP111" i="1"/>
  <c r="GV111" i="1"/>
  <c r="GX111" i="1" s="1"/>
  <c r="AC112" i="1"/>
  <c r="CQ112" i="1" s="1"/>
  <c r="AD112" i="1"/>
  <c r="AE112" i="1"/>
  <c r="AF112" i="1"/>
  <c r="CT112" i="1" s="1"/>
  <c r="AG112" i="1"/>
  <c r="AH112" i="1"/>
  <c r="CV112" i="1" s="1"/>
  <c r="U112" i="1" s="1"/>
  <c r="AI112" i="1"/>
  <c r="CW112" i="1" s="1"/>
  <c r="AJ112" i="1"/>
  <c r="CR112" i="1"/>
  <c r="Q112" i="1" s="1"/>
  <c r="CS112" i="1"/>
  <c r="CU112" i="1"/>
  <c r="T112" i="1" s="1"/>
  <c r="CX112" i="1"/>
  <c r="W112" i="1" s="1"/>
  <c r="FR112" i="1"/>
  <c r="GL112" i="1"/>
  <c r="GO112" i="1"/>
  <c r="GP112" i="1"/>
  <c r="GV112" i="1"/>
  <c r="GX112" i="1"/>
  <c r="I113" i="1"/>
  <c r="AC113" i="1"/>
  <c r="AD113" i="1"/>
  <c r="CR113" i="1" s="1"/>
  <c r="Q113" i="1" s="1"/>
  <c r="AE113" i="1"/>
  <c r="CS113" i="1" s="1"/>
  <c r="AF113" i="1"/>
  <c r="AG113" i="1"/>
  <c r="CU113" i="1" s="1"/>
  <c r="T113" i="1" s="1"/>
  <c r="AH113" i="1"/>
  <c r="AI113" i="1"/>
  <c r="CW113" i="1" s="1"/>
  <c r="AJ113" i="1"/>
  <c r="CX113" i="1" s="1"/>
  <c r="W113" i="1" s="1"/>
  <c r="CT113" i="1"/>
  <c r="CV113" i="1"/>
  <c r="U113" i="1" s="1"/>
  <c r="FR113" i="1"/>
  <c r="GL113" i="1"/>
  <c r="GO113" i="1"/>
  <c r="GP113" i="1"/>
  <c r="GV113" i="1"/>
  <c r="GX113" i="1" s="1"/>
  <c r="I114" i="1"/>
  <c r="AC114" i="1"/>
  <c r="AD114" i="1"/>
  <c r="CR114" i="1" s="1"/>
  <c r="AE114" i="1"/>
  <c r="AF114" i="1"/>
  <c r="AG114" i="1"/>
  <c r="CU114" i="1" s="1"/>
  <c r="T114" i="1" s="1"/>
  <c r="AH114" i="1"/>
  <c r="AI114" i="1"/>
  <c r="CW114" i="1" s="1"/>
  <c r="AJ114" i="1"/>
  <c r="CX114" i="1" s="1"/>
  <c r="CS114" i="1"/>
  <c r="R114" i="1" s="1"/>
  <c r="CT114" i="1"/>
  <c r="CV114" i="1"/>
  <c r="U114" i="1" s="1"/>
  <c r="FR114" i="1"/>
  <c r="GL114" i="1"/>
  <c r="GO114" i="1"/>
  <c r="GP114" i="1"/>
  <c r="GV114" i="1"/>
  <c r="I115" i="1"/>
  <c r="GX115" i="1" s="1"/>
  <c r="AC115" i="1"/>
  <c r="AB115" i="1" s="1"/>
  <c r="AD115" i="1"/>
  <c r="AE115" i="1"/>
  <c r="CS115" i="1" s="1"/>
  <c r="AF115" i="1"/>
  <c r="AG115" i="1"/>
  <c r="CU115" i="1" s="1"/>
  <c r="AH115" i="1"/>
  <c r="CV115" i="1" s="1"/>
  <c r="U115" i="1" s="1"/>
  <c r="AI115" i="1"/>
  <c r="CW115" i="1" s="1"/>
  <c r="AJ115" i="1"/>
  <c r="CR115" i="1"/>
  <c r="CT115" i="1"/>
  <c r="CX115" i="1"/>
  <c r="FR115" i="1"/>
  <c r="GL115" i="1"/>
  <c r="GO115" i="1"/>
  <c r="GP115" i="1"/>
  <c r="GV115" i="1"/>
  <c r="C116" i="1"/>
  <c r="D116" i="1"/>
  <c r="I116" i="1"/>
  <c r="AC116" i="1"/>
  <c r="AD116" i="1"/>
  <c r="AE116" i="1"/>
  <c r="CS116" i="1" s="1"/>
  <c r="R116" i="1" s="1"/>
  <c r="AF116" i="1"/>
  <c r="CT116" i="1" s="1"/>
  <c r="S116" i="1" s="1"/>
  <c r="I283" i="5" s="1"/>
  <c r="AG116" i="1"/>
  <c r="CU116" i="1" s="1"/>
  <c r="T116" i="1" s="1"/>
  <c r="AH116" i="1"/>
  <c r="CV116" i="1" s="1"/>
  <c r="U116" i="1" s="1"/>
  <c r="I290" i="5" s="1"/>
  <c r="AI116" i="1"/>
  <c r="AJ116" i="1"/>
  <c r="CQ116" i="1"/>
  <c r="P116" i="1" s="1"/>
  <c r="CR116" i="1"/>
  <c r="Q116" i="1" s="1"/>
  <c r="I284" i="5" s="1"/>
  <c r="CW116" i="1"/>
  <c r="V116" i="1" s="1"/>
  <c r="CX116" i="1"/>
  <c r="FR116" i="1"/>
  <c r="GL116" i="1"/>
  <c r="GO116" i="1"/>
  <c r="GP116" i="1"/>
  <c r="GV116" i="1"/>
  <c r="GX116" i="1" s="1"/>
  <c r="C117" i="1"/>
  <c r="D117" i="1"/>
  <c r="I117" i="1"/>
  <c r="AC117" i="1"/>
  <c r="AD117" i="1"/>
  <c r="CR117" i="1" s="1"/>
  <c r="Q117" i="1" s="1"/>
  <c r="K284" i="5" s="1"/>
  <c r="AE117" i="1"/>
  <c r="AF117" i="1"/>
  <c r="CT117" i="1" s="1"/>
  <c r="S117" i="1" s="1"/>
  <c r="K283" i="5" s="1"/>
  <c r="AG117" i="1"/>
  <c r="CU117" i="1" s="1"/>
  <c r="T117" i="1" s="1"/>
  <c r="AH117" i="1"/>
  <c r="AI117" i="1"/>
  <c r="AJ117" i="1"/>
  <c r="CX117" i="1" s="1"/>
  <c r="W117" i="1" s="1"/>
  <c r="CQ117" i="1"/>
  <c r="P117" i="1" s="1"/>
  <c r="CS117" i="1"/>
  <c r="R117" i="1" s="1"/>
  <c r="CV117" i="1"/>
  <c r="U117" i="1" s="1"/>
  <c r="CW117" i="1"/>
  <c r="V117" i="1" s="1"/>
  <c r="FR117" i="1"/>
  <c r="GL117" i="1"/>
  <c r="GO117" i="1"/>
  <c r="GP117" i="1"/>
  <c r="GV117" i="1"/>
  <c r="GX117" i="1" s="1"/>
  <c r="I118" i="1"/>
  <c r="E286" i="5" s="1"/>
  <c r="AC118" i="1"/>
  <c r="AD118" i="1"/>
  <c r="AE118" i="1"/>
  <c r="CS118" i="1" s="1"/>
  <c r="AF118" i="1"/>
  <c r="AG118" i="1"/>
  <c r="CU118" i="1" s="1"/>
  <c r="AH118" i="1"/>
  <c r="CV118" i="1" s="1"/>
  <c r="U118" i="1" s="1"/>
  <c r="AI118" i="1"/>
  <c r="CW118" i="1" s="1"/>
  <c r="AJ118" i="1"/>
  <c r="CR118" i="1"/>
  <c r="CT118" i="1"/>
  <c r="CX118" i="1"/>
  <c r="FR118" i="1"/>
  <c r="GL118" i="1"/>
  <c r="GO118" i="1"/>
  <c r="GP118" i="1"/>
  <c r="GV118" i="1"/>
  <c r="I119" i="1"/>
  <c r="AC119" i="1"/>
  <c r="AD119" i="1"/>
  <c r="AE119" i="1"/>
  <c r="CS119" i="1" s="1"/>
  <c r="AF119" i="1"/>
  <c r="AG119" i="1"/>
  <c r="CU119" i="1" s="1"/>
  <c r="T119" i="1" s="1"/>
  <c r="AH119" i="1"/>
  <c r="CV119" i="1" s="1"/>
  <c r="U119" i="1" s="1"/>
  <c r="AI119" i="1"/>
  <c r="AJ119" i="1"/>
  <c r="CQ119" i="1"/>
  <c r="CR119" i="1"/>
  <c r="CT119" i="1"/>
  <c r="S119" i="1" s="1"/>
  <c r="CW119" i="1"/>
  <c r="V119" i="1" s="1"/>
  <c r="CX119" i="1"/>
  <c r="W119" i="1" s="1"/>
  <c r="FR119" i="1"/>
  <c r="GL119" i="1"/>
  <c r="GO119" i="1"/>
  <c r="GP119" i="1"/>
  <c r="GV119" i="1"/>
  <c r="GX119" i="1"/>
  <c r="C120" i="1"/>
  <c r="D120" i="1"/>
  <c r="I120" i="1"/>
  <c r="AC120" i="1"/>
  <c r="AD120" i="1"/>
  <c r="CR120" i="1" s="1"/>
  <c r="Q120" i="1" s="1"/>
  <c r="AE120" i="1"/>
  <c r="CS120" i="1" s="1"/>
  <c r="R120" i="1" s="1"/>
  <c r="AF120" i="1"/>
  <c r="CT120" i="1" s="1"/>
  <c r="S120" i="1" s="1"/>
  <c r="I295" i="5" s="1"/>
  <c r="AG120" i="1"/>
  <c r="CU120" i="1" s="1"/>
  <c r="T120" i="1" s="1"/>
  <c r="AH120" i="1"/>
  <c r="AI120" i="1"/>
  <c r="AJ120" i="1"/>
  <c r="CX120" i="1" s="1"/>
  <c r="W120" i="1" s="1"/>
  <c r="CQ120" i="1"/>
  <c r="P120" i="1" s="1"/>
  <c r="CV120" i="1"/>
  <c r="U120" i="1" s="1"/>
  <c r="I300" i="5" s="1"/>
  <c r="CW120" i="1"/>
  <c r="V120" i="1" s="1"/>
  <c r="FR120" i="1"/>
  <c r="GL120" i="1"/>
  <c r="GO120" i="1"/>
  <c r="GP120" i="1"/>
  <c r="GV120" i="1"/>
  <c r="GX120" i="1" s="1"/>
  <c r="C121" i="1"/>
  <c r="D121" i="1"/>
  <c r="I121" i="1"/>
  <c r="I123" i="1" s="1"/>
  <c r="AC121" i="1"/>
  <c r="AD121" i="1"/>
  <c r="CR121" i="1" s="1"/>
  <c r="Q121" i="1" s="1"/>
  <c r="AE121" i="1"/>
  <c r="CS121" i="1" s="1"/>
  <c r="R121" i="1" s="1"/>
  <c r="AF121" i="1"/>
  <c r="CT121" i="1" s="1"/>
  <c r="S121" i="1" s="1"/>
  <c r="K295" i="5" s="1"/>
  <c r="AG121" i="1"/>
  <c r="AH121" i="1"/>
  <c r="AI121" i="1"/>
  <c r="CW121" i="1" s="1"/>
  <c r="V121" i="1" s="1"/>
  <c r="AJ121" i="1"/>
  <c r="CX121" i="1" s="1"/>
  <c r="W121" i="1" s="1"/>
  <c r="CU121" i="1"/>
  <c r="T121" i="1" s="1"/>
  <c r="CV121" i="1"/>
  <c r="U121" i="1" s="1"/>
  <c r="FR121" i="1"/>
  <c r="GL121" i="1"/>
  <c r="GO121" i="1"/>
  <c r="GP121" i="1"/>
  <c r="GV121" i="1"/>
  <c r="GX121" i="1"/>
  <c r="I122" i="1"/>
  <c r="E297" i="5" s="1"/>
  <c r="AC122" i="1"/>
  <c r="AD122" i="1"/>
  <c r="CR122" i="1" s="1"/>
  <c r="Q122" i="1" s="1"/>
  <c r="AE122" i="1"/>
  <c r="CS122" i="1" s="1"/>
  <c r="R122" i="1" s="1"/>
  <c r="AF122" i="1"/>
  <c r="AG122" i="1"/>
  <c r="CU122" i="1" s="1"/>
  <c r="T122" i="1" s="1"/>
  <c r="AH122" i="1"/>
  <c r="AI122" i="1"/>
  <c r="CW122" i="1" s="1"/>
  <c r="V122" i="1" s="1"/>
  <c r="AJ122" i="1"/>
  <c r="CX122" i="1" s="1"/>
  <c r="W122" i="1" s="1"/>
  <c r="CT122" i="1"/>
  <c r="S122" i="1" s="1"/>
  <c r="CV122" i="1"/>
  <c r="U122" i="1" s="1"/>
  <c r="FR122" i="1"/>
  <c r="GL122" i="1"/>
  <c r="GO122" i="1"/>
  <c r="GP122" i="1"/>
  <c r="GV122" i="1"/>
  <c r="GX122" i="1" s="1"/>
  <c r="AC123" i="1"/>
  <c r="AD123" i="1"/>
  <c r="CR123" i="1" s="1"/>
  <c r="Q123" i="1" s="1"/>
  <c r="AE123" i="1"/>
  <c r="CS123" i="1" s="1"/>
  <c r="R123" i="1" s="1"/>
  <c r="AF123" i="1"/>
  <c r="CT123" i="1" s="1"/>
  <c r="AG123" i="1"/>
  <c r="CU123" i="1" s="1"/>
  <c r="AH123" i="1"/>
  <c r="AI123" i="1"/>
  <c r="AJ123" i="1"/>
  <c r="CX123" i="1" s="1"/>
  <c r="W123" i="1" s="1"/>
  <c r="CQ123" i="1"/>
  <c r="P123" i="1" s="1"/>
  <c r="CV123" i="1"/>
  <c r="CW123" i="1"/>
  <c r="V123" i="1" s="1"/>
  <c r="FR123" i="1"/>
  <c r="GL123" i="1"/>
  <c r="GO123" i="1"/>
  <c r="GP123" i="1"/>
  <c r="GV123" i="1"/>
  <c r="C124" i="1"/>
  <c r="D124" i="1"/>
  <c r="I124" i="1"/>
  <c r="AC124" i="1"/>
  <c r="AD124" i="1"/>
  <c r="CR124" i="1" s="1"/>
  <c r="Q124" i="1" s="1"/>
  <c r="I306" i="5" s="1"/>
  <c r="AE124" i="1"/>
  <c r="CS124" i="1" s="1"/>
  <c r="R124" i="1" s="1"/>
  <c r="AF124" i="1"/>
  <c r="CT124" i="1" s="1"/>
  <c r="S124" i="1" s="1"/>
  <c r="I305" i="5" s="1"/>
  <c r="AG124" i="1"/>
  <c r="AH124" i="1"/>
  <c r="AI124" i="1"/>
  <c r="CW124" i="1" s="1"/>
  <c r="V124" i="1" s="1"/>
  <c r="AJ124" i="1"/>
  <c r="CU124" i="1"/>
  <c r="T124" i="1" s="1"/>
  <c r="CV124" i="1"/>
  <c r="U124" i="1" s="1"/>
  <c r="I315" i="5" s="1"/>
  <c r="CX124" i="1"/>
  <c r="W124" i="1" s="1"/>
  <c r="FR124" i="1"/>
  <c r="GL124" i="1"/>
  <c r="GO124" i="1"/>
  <c r="GP124" i="1"/>
  <c r="GV124" i="1"/>
  <c r="GX124" i="1"/>
  <c r="C125" i="1"/>
  <c r="D125" i="1"/>
  <c r="I125" i="1"/>
  <c r="AC125" i="1"/>
  <c r="AB125" i="1" s="1"/>
  <c r="AD125" i="1"/>
  <c r="CR125" i="1" s="1"/>
  <c r="Q125" i="1" s="1"/>
  <c r="K306" i="5" s="1"/>
  <c r="AE125" i="1"/>
  <c r="CS125" i="1" s="1"/>
  <c r="R125" i="1" s="1"/>
  <c r="AF125" i="1"/>
  <c r="AG125" i="1"/>
  <c r="AH125" i="1"/>
  <c r="CV125" i="1" s="1"/>
  <c r="U125" i="1" s="1"/>
  <c r="AI125" i="1"/>
  <c r="CW125" i="1" s="1"/>
  <c r="V125" i="1" s="1"/>
  <c r="AJ125" i="1"/>
  <c r="CX125" i="1" s="1"/>
  <c r="W125" i="1" s="1"/>
  <c r="CQ125" i="1"/>
  <c r="P125" i="1" s="1"/>
  <c r="CT125" i="1"/>
  <c r="S125" i="1" s="1"/>
  <c r="K305" i="5" s="1"/>
  <c r="CU125" i="1"/>
  <c r="T125" i="1" s="1"/>
  <c r="FR125" i="1"/>
  <c r="GL125" i="1"/>
  <c r="GO125" i="1"/>
  <c r="GP125" i="1"/>
  <c r="GV125" i="1"/>
  <c r="GX125" i="1" s="1"/>
  <c r="I126" i="1"/>
  <c r="E309" i="5" s="1"/>
  <c r="AC126" i="1"/>
  <c r="AB126" i="1" s="1"/>
  <c r="AD126" i="1"/>
  <c r="CR126" i="1" s="1"/>
  <c r="Q126" i="1" s="1"/>
  <c r="AE126" i="1"/>
  <c r="CS126" i="1" s="1"/>
  <c r="AF126" i="1"/>
  <c r="AG126" i="1"/>
  <c r="CU126" i="1" s="1"/>
  <c r="AH126" i="1"/>
  <c r="CV126" i="1" s="1"/>
  <c r="U126" i="1" s="1"/>
  <c r="AI126" i="1"/>
  <c r="CW126" i="1" s="1"/>
  <c r="V126" i="1" s="1"/>
  <c r="AJ126" i="1"/>
  <c r="CX126" i="1" s="1"/>
  <c r="W126" i="1" s="1"/>
  <c r="CT126" i="1"/>
  <c r="S126" i="1" s="1"/>
  <c r="FR126" i="1"/>
  <c r="GL126" i="1"/>
  <c r="GO126" i="1"/>
  <c r="GP126" i="1"/>
  <c r="GV126" i="1"/>
  <c r="AC127" i="1"/>
  <c r="AD127" i="1"/>
  <c r="CR127" i="1" s="1"/>
  <c r="AE127" i="1"/>
  <c r="CS127" i="1" s="1"/>
  <c r="AF127" i="1"/>
  <c r="CT127" i="1" s="1"/>
  <c r="AG127" i="1"/>
  <c r="AH127" i="1"/>
  <c r="AI127" i="1"/>
  <c r="CW127" i="1" s="1"/>
  <c r="AJ127" i="1"/>
  <c r="CX127" i="1" s="1"/>
  <c r="CU127" i="1"/>
  <c r="CV127" i="1"/>
  <c r="FR127" i="1"/>
  <c r="GL127" i="1"/>
  <c r="GO127" i="1"/>
  <c r="GP127" i="1"/>
  <c r="GV127" i="1"/>
  <c r="AC128" i="1"/>
  <c r="AD128" i="1"/>
  <c r="CR128" i="1" s="1"/>
  <c r="AE128" i="1"/>
  <c r="CS128" i="1" s="1"/>
  <c r="AF128" i="1"/>
  <c r="AG128" i="1"/>
  <c r="CU128" i="1" s="1"/>
  <c r="AH128" i="1"/>
  <c r="AI128" i="1"/>
  <c r="CW128" i="1" s="1"/>
  <c r="AJ128" i="1"/>
  <c r="CX128" i="1" s="1"/>
  <c r="CT128" i="1"/>
  <c r="CV128" i="1"/>
  <c r="FR128" i="1"/>
  <c r="GL128" i="1"/>
  <c r="GO128" i="1"/>
  <c r="GP128" i="1"/>
  <c r="GV128" i="1"/>
  <c r="AC129" i="1"/>
  <c r="AD129" i="1"/>
  <c r="CR129" i="1" s="1"/>
  <c r="AE129" i="1"/>
  <c r="CS129" i="1" s="1"/>
  <c r="AF129" i="1"/>
  <c r="CT129" i="1" s="1"/>
  <c r="AG129" i="1"/>
  <c r="CU129" i="1" s="1"/>
  <c r="AH129" i="1"/>
  <c r="AI129" i="1"/>
  <c r="AJ129" i="1"/>
  <c r="CX129" i="1" s="1"/>
  <c r="CQ129" i="1"/>
  <c r="CV129" i="1"/>
  <c r="CW129" i="1"/>
  <c r="FR129" i="1"/>
  <c r="GL129" i="1"/>
  <c r="GO129" i="1"/>
  <c r="GP129" i="1"/>
  <c r="GV129" i="1"/>
  <c r="I130" i="1"/>
  <c r="E311" i="5" s="1"/>
  <c r="AC130" i="1"/>
  <c r="AD130" i="1"/>
  <c r="AE130" i="1"/>
  <c r="CS130" i="1" s="1"/>
  <c r="R130" i="1" s="1"/>
  <c r="AF130" i="1"/>
  <c r="AG130" i="1"/>
  <c r="CU130" i="1" s="1"/>
  <c r="AH130" i="1"/>
  <c r="CV130" i="1" s="1"/>
  <c r="U130" i="1" s="1"/>
  <c r="AI130" i="1"/>
  <c r="CW130" i="1" s="1"/>
  <c r="AJ130" i="1"/>
  <c r="CR130" i="1"/>
  <c r="Q130" i="1" s="1"/>
  <c r="CT130" i="1"/>
  <c r="S130" i="1" s="1"/>
  <c r="CX130" i="1"/>
  <c r="W130" i="1" s="1"/>
  <c r="FR130" i="1"/>
  <c r="GL130" i="1"/>
  <c r="GO130" i="1"/>
  <c r="GP130" i="1"/>
  <c r="GV130" i="1"/>
  <c r="I131" i="1"/>
  <c r="AC131" i="1"/>
  <c r="AD131" i="1"/>
  <c r="AE131" i="1"/>
  <c r="CS131" i="1" s="1"/>
  <c r="R131" i="1" s="1"/>
  <c r="AF131" i="1"/>
  <c r="CT131" i="1" s="1"/>
  <c r="S131" i="1" s="1"/>
  <c r="AG131" i="1"/>
  <c r="CU131" i="1" s="1"/>
  <c r="T131" i="1" s="1"/>
  <c r="AH131" i="1"/>
  <c r="CV131" i="1" s="1"/>
  <c r="U131" i="1" s="1"/>
  <c r="AI131" i="1"/>
  <c r="AJ131" i="1"/>
  <c r="CQ131" i="1"/>
  <c r="P131" i="1" s="1"/>
  <c r="CR131" i="1"/>
  <c r="Q131" i="1" s="1"/>
  <c r="CW131" i="1"/>
  <c r="V131" i="1" s="1"/>
  <c r="CX131" i="1"/>
  <c r="FR131" i="1"/>
  <c r="GL131" i="1"/>
  <c r="GO131" i="1"/>
  <c r="GP131" i="1"/>
  <c r="GV131" i="1"/>
  <c r="GX131" i="1" s="1"/>
  <c r="AC132" i="1"/>
  <c r="AD132" i="1"/>
  <c r="CR132" i="1" s="1"/>
  <c r="Q132" i="1" s="1"/>
  <c r="AE132" i="1"/>
  <c r="AF132" i="1"/>
  <c r="AG132" i="1"/>
  <c r="CU132" i="1" s="1"/>
  <c r="T132" i="1" s="1"/>
  <c r="AH132" i="1"/>
  <c r="AI132" i="1"/>
  <c r="CW132" i="1" s="1"/>
  <c r="V132" i="1" s="1"/>
  <c r="AJ132" i="1"/>
  <c r="CX132" i="1" s="1"/>
  <c r="W132" i="1" s="1"/>
  <c r="CS132" i="1"/>
  <c r="R132" i="1" s="1"/>
  <c r="U318" i="5" s="1"/>
  <c r="CT132" i="1"/>
  <c r="S132" i="1" s="1"/>
  <c r="CV132" i="1"/>
  <c r="U132" i="1" s="1"/>
  <c r="I323" i="5" s="1"/>
  <c r="FR132" i="1"/>
  <c r="GL132" i="1"/>
  <c r="GO132" i="1"/>
  <c r="GP132" i="1"/>
  <c r="GV132" i="1"/>
  <c r="GX132" i="1"/>
  <c r="AC133" i="1"/>
  <c r="AD133" i="1"/>
  <c r="AE133" i="1"/>
  <c r="CS133" i="1" s="1"/>
  <c r="R133" i="1" s="1"/>
  <c r="V318" i="5" s="1"/>
  <c r="AF133" i="1"/>
  <c r="AG133" i="1"/>
  <c r="AH133" i="1"/>
  <c r="CV133" i="1" s="1"/>
  <c r="U133" i="1" s="1"/>
  <c r="AI133" i="1"/>
  <c r="CW133" i="1" s="1"/>
  <c r="V133" i="1" s="1"/>
  <c r="AJ133" i="1"/>
  <c r="CX133" i="1" s="1"/>
  <c r="W133" i="1" s="1"/>
  <c r="CQ133" i="1"/>
  <c r="P133" i="1" s="1"/>
  <c r="K320" i="5" s="1"/>
  <c r="CT133" i="1"/>
  <c r="S133" i="1" s="1"/>
  <c r="K319" i="5" s="1"/>
  <c r="CU133" i="1"/>
  <c r="T133" i="1" s="1"/>
  <c r="FR133" i="1"/>
  <c r="GL133" i="1"/>
  <c r="GO133" i="1"/>
  <c r="GP133" i="1"/>
  <c r="GV133" i="1"/>
  <c r="GX133" i="1" s="1"/>
  <c r="C134" i="1"/>
  <c r="D134" i="1"/>
  <c r="I134" i="1"/>
  <c r="AC134" i="1"/>
  <c r="AD134" i="1"/>
  <c r="CR134" i="1" s="1"/>
  <c r="Q134" i="1" s="1"/>
  <c r="I329" i="5" s="1"/>
  <c r="AE134" i="1"/>
  <c r="AF134" i="1"/>
  <c r="AG134" i="1"/>
  <c r="CU134" i="1" s="1"/>
  <c r="T134" i="1" s="1"/>
  <c r="AH134" i="1"/>
  <c r="AI134" i="1"/>
  <c r="CW134" i="1" s="1"/>
  <c r="V134" i="1" s="1"/>
  <c r="AJ134" i="1"/>
  <c r="CX134" i="1" s="1"/>
  <c r="W134" i="1" s="1"/>
  <c r="CS134" i="1"/>
  <c r="CT134" i="1"/>
  <c r="CV134" i="1"/>
  <c r="U134" i="1" s="1"/>
  <c r="I334" i="5" s="1"/>
  <c r="FR134" i="1"/>
  <c r="GL134" i="1"/>
  <c r="GO134" i="1"/>
  <c r="GP134" i="1"/>
  <c r="GV134" i="1"/>
  <c r="C135" i="1"/>
  <c r="D135" i="1"/>
  <c r="I135" i="1"/>
  <c r="AC135" i="1"/>
  <c r="AD135" i="1"/>
  <c r="AE135" i="1"/>
  <c r="AF135" i="1"/>
  <c r="CT135" i="1" s="1"/>
  <c r="S135" i="1" s="1"/>
  <c r="K328" i="5" s="1"/>
  <c r="AG135" i="1"/>
  <c r="AH135" i="1"/>
  <c r="CV135" i="1" s="1"/>
  <c r="U135" i="1" s="1"/>
  <c r="AI135" i="1"/>
  <c r="CW135" i="1" s="1"/>
  <c r="V135" i="1" s="1"/>
  <c r="AJ135" i="1"/>
  <c r="CR135" i="1"/>
  <c r="Q135" i="1" s="1"/>
  <c r="K329" i="5" s="1"/>
  <c r="CS135" i="1"/>
  <c r="R135" i="1" s="1"/>
  <c r="CU135" i="1"/>
  <c r="T135" i="1" s="1"/>
  <c r="CX135" i="1"/>
  <c r="W135" i="1" s="1"/>
  <c r="FR135" i="1"/>
  <c r="GL135" i="1"/>
  <c r="GO135" i="1"/>
  <c r="GP135" i="1"/>
  <c r="GV135" i="1"/>
  <c r="GX135" i="1"/>
  <c r="C136" i="1"/>
  <c r="D136" i="1"/>
  <c r="I136" i="1"/>
  <c r="AC136" i="1"/>
  <c r="AD136" i="1"/>
  <c r="AE136" i="1"/>
  <c r="CS136" i="1" s="1"/>
  <c r="R136" i="1" s="1"/>
  <c r="AF136" i="1"/>
  <c r="CT136" i="1" s="1"/>
  <c r="S136" i="1" s="1"/>
  <c r="I339" i="5" s="1"/>
  <c r="AG136" i="1"/>
  <c r="CU136" i="1" s="1"/>
  <c r="T136" i="1" s="1"/>
  <c r="AH136" i="1"/>
  <c r="CV136" i="1" s="1"/>
  <c r="U136" i="1" s="1"/>
  <c r="I345" i="5" s="1"/>
  <c r="AI136" i="1"/>
  <c r="AJ136" i="1"/>
  <c r="CQ136" i="1"/>
  <c r="P136" i="1" s="1"/>
  <c r="CR136" i="1"/>
  <c r="Q136" i="1" s="1"/>
  <c r="I340" i="5" s="1"/>
  <c r="CW136" i="1"/>
  <c r="V136" i="1" s="1"/>
  <c r="CX136" i="1"/>
  <c r="W136" i="1" s="1"/>
  <c r="FR136" i="1"/>
  <c r="GL136" i="1"/>
  <c r="GO136" i="1"/>
  <c r="GP136" i="1"/>
  <c r="GV136" i="1"/>
  <c r="GX136" i="1"/>
  <c r="C137" i="1"/>
  <c r="D137" i="1"/>
  <c r="I137" i="1"/>
  <c r="AC137" i="1"/>
  <c r="AD137" i="1"/>
  <c r="CR137" i="1" s="1"/>
  <c r="Q137" i="1" s="1"/>
  <c r="K340" i="5" s="1"/>
  <c r="AE137" i="1"/>
  <c r="CS137" i="1" s="1"/>
  <c r="R137" i="1" s="1"/>
  <c r="AF137" i="1"/>
  <c r="CT137" i="1" s="1"/>
  <c r="S137" i="1" s="1"/>
  <c r="K339" i="5" s="1"/>
  <c r="AG137" i="1"/>
  <c r="CU137" i="1" s="1"/>
  <c r="T137" i="1" s="1"/>
  <c r="AH137" i="1"/>
  <c r="AI137" i="1"/>
  <c r="AJ137" i="1"/>
  <c r="CX137" i="1" s="1"/>
  <c r="W137" i="1" s="1"/>
  <c r="CQ137" i="1"/>
  <c r="P137" i="1" s="1"/>
  <c r="CV137" i="1"/>
  <c r="U137" i="1" s="1"/>
  <c r="CW137" i="1"/>
  <c r="V137" i="1" s="1"/>
  <c r="FR137" i="1"/>
  <c r="GL137" i="1"/>
  <c r="GO137" i="1"/>
  <c r="GP137" i="1"/>
  <c r="GV137" i="1"/>
  <c r="GX137" i="1" s="1"/>
  <c r="C138" i="1"/>
  <c r="D138" i="1"/>
  <c r="I138" i="1"/>
  <c r="I140" i="1" s="1"/>
  <c r="E354" i="5" s="1"/>
  <c r="AC138" i="1"/>
  <c r="AD138" i="1"/>
  <c r="AE138" i="1"/>
  <c r="CS138" i="1" s="1"/>
  <c r="AF138" i="1"/>
  <c r="CT138" i="1" s="1"/>
  <c r="S138" i="1" s="1"/>
  <c r="I350" i="5" s="1"/>
  <c r="AG138" i="1"/>
  <c r="CU138" i="1" s="1"/>
  <c r="AH138" i="1"/>
  <c r="AI138" i="1"/>
  <c r="CW138" i="1" s="1"/>
  <c r="V138" i="1" s="1"/>
  <c r="AJ138" i="1"/>
  <c r="CX138" i="1" s="1"/>
  <c r="W138" i="1" s="1"/>
  <c r="CR138" i="1"/>
  <c r="Q138" i="1" s="1"/>
  <c r="I351" i="5" s="1"/>
  <c r="CV138" i="1"/>
  <c r="U138" i="1" s="1"/>
  <c r="I358" i="5" s="1"/>
  <c r="FR138" i="1"/>
  <c r="GL138" i="1"/>
  <c r="GO138" i="1"/>
  <c r="GP138" i="1"/>
  <c r="GV138" i="1"/>
  <c r="GX138" i="1"/>
  <c r="C139" i="1"/>
  <c r="D139" i="1"/>
  <c r="I139" i="1"/>
  <c r="I141" i="1" s="1"/>
  <c r="AC139" i="1"/>
  <c r="AD139" i="1"/>
  <c r="AE139" i="1"/>
  <c r="CS139" i="1" s="1"/>
  <c r="AF139" i="1"/>
  <c r="AG139" i="1"/>
  <c r="CU139" i="1" s="1"/>
  <c r="T139" i="1" s="1"/>
  <c r="AH139" i="1"/>
  <c r="CV139" i="1" s="1"/>
  <c r="U139" i="1" s="1"/>
  <c r="AI139" i="1"/>
  <c r="AJ139" i="1"/>
  <c r="CQ139" i="1"/>
  <c r="CR139" i="1"/>
  <c r="CT139" i="1"/>
  <c r="S139" i="1" s="1"/>
  <c r="K350" i="5" s="1"/>
  <c r="CW139" i="1"/>
  <c r="V139" i="1" s="1"/>
  <c r="CX139" i="1"/>
  <c r="W139" i="1" s="1"/>
  <c r="FR139" i="1"/>
  <c r="GL139" i="1"/>
  <c r="GO139" i="1"/>
  <c r="GP139" i="1"/>
  <c r="GV139" i="1"/>
  <c r="GX139" i="1"/>
  <c r="AC140" i="1"/>
  <c r="AD140" i="1"/>
  <c r="AE140" i="1"/>
  <c r="CS140" i="1" s="1"/>
  <c r="AF140" i="1"/>
  <c r="AG140" i="1"/>
  <c r="CU140" i="1" s="1"/>
  <c r="T140" i="1" s="1"/>
  <c r="AH140" i="1"/>
  <c r="AI140" i="1"/>
  <c r="CW140" i="1" s="1"/>
  <c r="V140" i="1" s="1"/>
  <c r="AJ140" i="1"/>
  <c r="CR140" i="1"/>
  <c r="CT140" i="1"/>
  <c r="S140" i="1" s="1"/>
  <c r="CV140" i="1"/>
  <c r="U140" i="1" s="1"/>
  <c r="CX140" i="1"/>
  <c r="FR140" i="1"/>
  <c r="GL140" i="1"/>
  <c r="GO140" i="1"/>
  <c r="GP140" i="1"/>
  <c r="GV140" i="1"/>
  <c r="GX140" i="1" s="1"/>
  <c r="AC141" i="1"/>
  <c r="CQ141" i="1" s="1"/>
  <c r="P141" i="1" s="1"/>
  <c r="AD141" i="1"/>
  <c r="AE141" i="1"/>
  <c r="AF141" i="1"/>
  <c r="CT141" i="1" s="1"/>
  <c r="AG141" i="1"/>
  <c r="AH141" i="1"/>
  <c r="CV141" i="1" s="1"/>
  <c r="U141" i="1" s="1"/>
  <c r="AI141" i="1"/>
  <c r="CW141" i="1" s="1"/>
  <c r="V141" i="1" s="1"/>
  <c r="AJ141" i="1"/>
  <c r="CR141" i="1"/>
  <c r="CS141" i="1"/>
  <c r="CU141" i="1"/>
  <c r="T141" i="1" s="1"/>
  <c r="CX141" i="1"/>
  <c r="W141" i="1" s="1"/>
  <c r="FR141" i="1"/>
  <c r="GL141" i="1"/>
  <c r="GO141" i="1"/>
  <c r="GP141" i="1"/>
  <c r="GV141" i="1"/>
  <c r="GX141" i="1"/>
  <c r="C142" i="1"/>
  <c r="D142" i="1"/>
  <c r="I142" i="1"/>
  <c r="AC142" i="1"/>
  <c r="AD142" i="1"/>
  <c r="AE142" i="1"/>
  <c r="CS142" i="1" s="1"/>
  <c r="R142" i="1" s="1"/>
  <c r="AF142" i="1"/>
  <c r="CT142" i="1" s="1"/>
  <c r="S142" i="1" s="1"/>
  <c r="I362" i="5" s="1"/>
  <c r="AG142" i="1"/>
  <c r="CU142" i="1" s="1"/>
  <c r="AH142" i="1"/>
  <c r="AI142" i="1"/>
  <c r="CW142" i="1" s="1"/>
  <c r="AJ142" i="1"/>
  <c r="CX142" i="1" s="1"/>
  <c r="W142" i="1" s="1"/>
  <c r="CQ142" i="1"/>
  <c r="P142" i="1" s="1"/>
  <c r="I365" i="5" s="1"/>
  <c r="CR142" i="1"/>
  <c r="Q142" i="1" s="1"/>
  <c r="I363" i="5" s="1"/>
  <c r="CV142" i="1"/>
  <c r="U142" i="1" s="1"/>
  <c r="I370" i="5" s="1"/>
  <c r="FR142" i="1"/>
  <c r="GL142" i="1"/>
  <c r="GO142" i="1"/>
  <c r="GP142" i="1"/>
  <c r="GV142" i="1"/>
  <c r="GX142" i="1" s="1"/>
  <c r="C143" i="1"/>
  <c r="D143" i="1"/>
  <c r="I143" i="1"/>
  <c r="I145" i="1" s="1"/>
  <c r="AC143" i="1"/>
  <c r="AB143" i="1" s="1"/>
  <c r="AD143" i="1"/>
  <c r="CR143" i="1" s="1"/>
  <c r="Q143" i="1" s="1"/>
  <c r="K363" i="5" s="1"/>
  <c r="AE143" i="1"/>
  <c r="CS143" i="1" s="1"/>
  <c r="R143" i="1" s="1"/>
  <c r="AF143" i="1"/>
  <c r="AG143" i="1"/>
  <c r="AH143" i="1"/>
  <c r="CV143" i="1" s="1"/>
  <c r="U143" i="1" s="1"/>
  <c r="AI143" i="1"/>
  <c r="CW143" i="1" s="1"/>
  <c r="V143" i="1" s="1"/>
  <c r="AJ143" i="1"/>
  <c r="CX143" i="1" s="1"/>
  <c r="W143" i="1" s="1"/>
  <c r="CQ143" i="1"/>
  <c r="P143" i="1" s="1"/>
  <c r="K365" i="5" s="1"/>
  <c r="CT143" i="1"/>
  <c r="S143" i="1" s="1"/>
  <c r="K362" i="5" s="1"/>
  <c r="CU143" i="1"/>
  <c r="T143" i="1" s="1"/>
  <c r="FR143" i="1"/>
  <c r="GL143" i="1"/>
  <c r="GO143" i="1"/>
  <c r="GP143" i="1"/>
  <c r="GV143" i="1"/>
  <c r="GX143" i="1" s="1"/>
  <c r="AC144" i="1"/>
  <c r="AD144" i="1"/>
  <c r="CR144" i="1" s="1"/>
  <c r="AE144" i="1"/>
  <c r="CS144" i="1" s="1"/>
  <c r="AF144" i="1"/>
  <c r="CT144" i="1" s="1"/>
  <c r="AG144" i="1"/>
  <c r="CU144" i="1" s="1"/>
  <c r="AH144" i="1"/>
  <c r="CV144" i="1" s="1"/>
  <c r="AI144" i="1"/>
  <c r="CW144" i="1" s="1"/>
  <c r="AJ144" i="1"/>
  <c r="CX144" i="1" s="1"/>
  <c r="FR144" i="1"/>
  <c r="GL144" i="1"/>
  <c r="GO144" i="1"/>
  <c r="GP144" i="1"/>
  <c r="GV144" i="1"/>
  <c r="AC145" i="1"/>
  <c r="CQ145" i="1" s="1"/>
  <c r="P145" i="1" s="1"/>
  <c r="AD145" i="1"/>
  <c r="AB145" i="1" s="1"/>
  <c r="AE145" i="1"/>
  <c r="CS145" i="1" s="1"/>
  <c r="R145" i="1" s="1"/>
  <c r="AF145" i="1"/>
  <c r="CT145" i="1" s="1"/>
  <c r="S145" i="1" s="1"/>
  <c r="AG145" i="1"/>
  <c r="AH145" i="1"/>
  <c r="AI145" i="1"/>
  <c r="CW145" i="1" s="1"/>
  <c r="V145" i="1" s="1"/>
  <c r="AJ145" i="1"/>
  <c r="CX145" i="1" s="1"/>
  <c r="W145" i="1" s="1"/>
  <c r="CU145" i="1"/>
  <c r="T145" i="1" s="1"/>
  <c r="CV145" i="1"/>
  <c r="U145" i="1" s="1"/>
  <c r="FR145" i="1"/>
  <c r="GL145" i="1"/>
  <c r="GO145" i="1"/>
  <c r="GP145" i="1"/>
  <c r="GV145" i="1"/>
  <c r="GX145" i="1"/>
  <c r="C146" i="1"/>
  <c r="D146" i="1"/>
  <c r="I146" i="1"/>
  <c r="AC146" i="1"/>
  <c r="AB146" i="1" s="1"/>
  <c r="AD146" i="1"/>
  <c r="CR146" i="1" s="1"/>
  <c r="AE146" i="1"/>
  <c r="CS146" i="1" s="1"/>
  <c r="R146" i="1" s="1"/>
  <c r="AF146" i="1"/>
  <c r="AG146" i="1"/>
  <c r="CU146" i="1" s="1"/>
  <c r="T146" i="1" s="1"/>
  <c r="AH146" i="1"/>
  <c r="AI146" i="1"/>
  <c r="CW146" i="1" s="1"/>
  <c r="AJ146" i="1"/>
  <c r="CQ146" i="1"/>
  <c r="P146" i="1" s="1"/>
  <c r="I378" i="5" s="1"/>
  <c r="CT146" i="1"/>
  <c r="CV146" i="1"/>
  <c r="U146" i="1" s="1"/>
  <c r="I384" i="5" s="1"/>
  <c r="CX146" i="1"/>
  <c r="W146" i="1" s="1"/>
  <c r="FR146" i="1"/>
  <c r="GL146" i="1"/>
  <c r="GO146" i="1"/>
  <c r="GP146" i="1"/>
  <c r="GV146" i="1"/>
  <c r="GX146" i="1" s="1"/>
  <c r="C147" i="1"/>
  <c r="D147" i="1"/>
  <c r="I147" i="1"/>
  <c r="I149" i="1" s="1"/>
  <c r="AC147" i="1"/>
  <c r="AD147" i="1"/>
  <c r="AE147" i="1"/>
  <c r="CS147" i="1" s="1"/>
  <c r="R147" i="1" s="1"/>
  <c r="AF147" i="1"/>
  <c r="CT147" i="1" s="1"/>
  <c r="S147" i="1" s="1"/>
  <c r="K375" i="5" s="1"/>
  <c r="AG147" i="1"/>
  <c r="CU147" i="1" s="1"/>
  <c r="T147" i="1" s="1"/>
  <c r="AH147" i="1"/>
  <c r="AI147" i="1"/>
  <c r="AJ147" i="1"/>
  <c r="CQ147" i="1"/>
  <c r="P147" i="1" s="1"/>
  <c r="CR147" i="1"/>
  <c r="Q147" i="1" s="1"/>
  <c r="K376" i="5" s="1"/>
  <c r="CV147" i="1"/>
  <c r="U147" i="1" s="1"/>
  <c r="CW147" i="1"/>
  <c r="V147" i="1" s="1"/>
  <c r="CX147" i="1"/>
  <c r="W147" i="1" s="1"/>
  <c r="FR147" i="1"/>
  <c r="GL147" i="1"/>
  <c r="GO147" i="1"/>
  <c r="GP147" i="1"/>
  <c r="GV147" i="1"/>
  <c r="GX147" i="1" s="1"/>
  <c r="AC148" i="1"/>
  <c r="AB148" i="1" s="1"/>
  <c r="AD148" i="1"/>
  <c r="AE148" i="1"/>
  <c r="CS148" i="1" s="1"/>
  <c r="AF148" i="1"/>
  <c r="AG148" i="1"/>
  <c r="CU148" i="1" s="1"/>
  <c r="AH148" i="1"/>
  <c r="AI148" i="1"/>
  <c r="CW148" i="1" s="1"/>
  <c r="AJ148" i="1"/>
  <c r="CR148" i="1"/>
  <c r="CT148" i="1"/>
  <c r="CV148" i="1"/>
  <c r="CX148" i="1"/>
  <c r="FR148" i="1"/>
  <c r="GL148" i="1"/>
  <c r="GO148" i="1"/>
  <c r="GP148" i="1"/>
  <c r="GV148" i="1"/>
  <c r="AC149" i="1"/>
  <c r="AB149" i="1" s="1"/>
  <c r="AD149" i="1"/>
  <c r="AE149" i="1"/>
  <c r="CS149" i="1" s="1"/>
  <c r="R149" i="1" s="1"/>
  <c r="AF149" i="1"/>
  <c r="CT149" i="1" s="1"/>
  <c r="S149" i="1" s="1"/>
  <c r="AG149" i="1"/>
  <c r="AH149" i="1"/>
  <c r="CV149" i="1" s="1"/>
  <c r="U149" i="1" s="1"/>
  <c r="AI149" i="1"/>
  <c r="AJ149" i="1"/>
  <c r="CQ149" i="1"/>
  <c r="P149" i="1" s="1"/>
  <c r="CR149" i="1"/>
  <c r="Q149" i="1" s="1"/>
  <c r="CU149" i="1"/>
  <c r="T149" i="1" s="1"/>
  <c r="CW149" i="1"/>
  <c r="V149" i="1" s="1"/>
  <c r="CX149" i="1"/>
  <c r="W149" i="1" s="1"/>
  <c r="FR149" i="1"/>
  <c r="GL149" i="1"/>
  <c r="GO149" i="1"/>
  <c r="GP149" i="1"/>
  <c r="GV149" i="1"/>
  <c r="GX149" i="1"/>
  <c r="I150" i="1"/>
  <c r="E380" i="5" s="1"/>
  <c r="AC150" i="1"/>
  <c r="AD150" i="1"/>
  <c r="CR150" i="1" s="1"/>
  <c r="AE150" i="1"/>
  <c r="CS150" i="1" s="1"/>
  <c r="AF150" i="1"/>
  <c r="AG150" i="1"/>
  <c r="CU150" i="1" s="1"/>
  <c r="T150" i="1" s="1"/>
  <c r="AH150" i="1"/>
  <c r="CV150" i="1" s="1"/>
  <c r="U150" i="1" s="1"/>
  <c r="AI150" i="1"/>
  <c r="CW150" i="1" s="1"/>
  <c r="AJ150" i="1"/>
  <c r="CT150" i="1"/>
  <c r="S150" i="1" s="1"/>
  <c r="CX150" i="1"/>
  <c r="W150" i="1" s="1"/>
  <c r="FR150" i="1"/>
  <c r="GL150" i="1"/>
  <c r="GO150" i="1"/>
  <c r="GP150" i="1"/>
  <c r="GV150" i="1"/>
  <c r="I151" i="1"/>
  <c r="GX151" i="1" s="1"/>
  <c r="AC151" i="1"/>
  <c r="AD151" i="1"/>
  <c r="CR151" i="1" s="1"/>
  <c r="Q151" i="1" s="1"/>
  <c r="AE151" i="1"/>
  <c r="AF151" i="1"/>
  <c r="CT151" i="1" s="1"/>
  <c r="S151" i="1" s="1"/>
  <c r="AG151" i="1"/>
  <c r="CU151" i="1" s="1"/>
  <c r="AH151" i="1"/>
  <c r="AI151" i="1"/>
  <c r="CW151" i="1" s="1"/>
  <c r="AJ151" i="1"/>
  <c r="CS151" i="1"/>
  <c r="CV151" i="1"/>
  <c r="U151" i="1" s="1"/>
  <c r="CX151" i="1"/>
  <c r="FR151" i="1"/>
  <c r="GL151" i="1"/>
  <c r="GO151" i="1"/>
  <c r="GP151" i="1"/>
  <c r="GV151" i="1"/>
  <c r="C152" i="1"/>
  <c r="D152" i="1"/>
  <c r="I152" i="1"/>
  <c r="AC152" i="1"/>
  <c r="AB152" i="1" s="1"/>
  <c r="AD152" i="1"/>
  <c r="AE152" i="1"/>
  <c r="CS152" i="1" s="1"/>
  <c r="R152" i="1" s="1"/>
  <c r="AF152" i="1"/>
  <c r="CT152" i="1" s="1"/>
  <c r="S152" i="1" s="1"/>
  <c r="I389" i="5" s="1"/>
  <c r="AG152" i="1"/>
  <c r="AH152" i="1"/>
  <c r="CV152" i="1" s="1"/>
  <c r="U152" i="1" s="1"/>
  <c r="I396" i="5" s="1"/>
  <c r="AI152" i="1"/>
  <c r="AJ152" i="1"/>
  <c r="CQ152" i="1"/>
  <c r="P152" i="1" s="1"/>
  <c r="CR152" i="1"/>
  <c r="Q152" i="1" s="1"/>
  <c r="I390" i="5" s="1"/>
  <c r="CU152" i="1"/>
  <c r="T152" i="1" s="1"/>
  <c r="CW152" i="1"/>
  <c r="V152" i="1" s="1"/>
  <c r="CX152" i="1"/>
  <c r="W152" i="1" s="1"/>
  <c r="FR152" i="1"/>
  <c r="GL152" i="1"/>
  <c r="GO152" i="1"/>
  <c r="GP152" i="1"/>
  <c r="GV152" i="1"/>
  <c r="GX152" i="1"/>
  <c r="C153" i="1"/>
  <c r="D153" i="1"/>
  <c r="I153" i="1"/>
  <c r="I155" i="1" s="1"/>
  <c r="AC153" i="1"/>
  <c r="AD153" i="1"/>
  <c r="AE153" i="1"/>
  <c r="CS153" i="1" s="1"/>
  <c r="R153" i="1" s="1"/>
  <c r="AF153" i="1"/>
  <c r="CT153" i="1" s="1"/>
  <c r="S153" i="1" s="1"/>
  <c r="K389" i="5" s="1"/>
  <c r="AG153" i="1"/>
  <c r="CU153" i="1" s="1"/>
  <c r="T153" i="1" s="1"/>
  <c r="AH153" i="1"/>
  <c r="AI153" i="1"/>
  <c r="AJ153" i="1"/>
  <c r="CQ153" i="1"/>
  <c r="P153" i="1" s="1"/>
  <c r="CR153" i="1"/>
  <c r="Q153" i="1" s="1"/>
  <c r="K390" i="5" s="1"/>
  <c r="CV153" i="1"/>
  <c r="U153" i="1" s="1"/>
  <c r="CW153" i="1"/>
  <c r="V153" i="1" s="1"/>
  <c r="CX153" i="1"/>
  <c r="W153" i="1" s="1"/>
  <c r="FR153" i="1"/>
  <c r="GL153" i="1"/>
  <c r="GO153" i="1"/>
  <c r="GP153" i="1"/>
  <c r="GV153" i="1"/>
  <c r="GX153" i="1" s="1"/>
  <c r="I154" i="1"/>
  <c r="E392" i="5" s="1"/>
  <c r="AC154" i="1"/>
  <c r="AD154" i="1"/>
  <c r="AE154" i="1"/>
  <c r="CS154" i="1" s="1"/>
  <c r="R154" i="1" s="1"/>
  <c r="AF154" i="1"/>
  <c r="AG154" i="1"/>
  <c r="CU154" i="1" s="1"/>
  <c r="T154" i="1" s="1"/>
  <c r="AH154" i="1"/>
  <c r="AI154" i="1"/>
  <c r="CW154" i="1" s="1"/>
  <c r="V154" i="1" s="1"/>
  <c r="AJ154" i="1"/>
  <c r="CR154" i="1"/>
  <c r="Q154" i="1" s="1"/>
  <c r="CT154" i="1"/>
  <c r="S154" i="1" s="1"/>
  <c r="CV154" i="1"/>
  <c r="U154" i="1" s="1"/>
  <c r="CX154" i="1"/>
  <c r="W154" i="1" s="1"/>
  <c r="FR154" i="1"/>
  <c r="GL154" i="1"/>
  <c r="GO154" i="1"/>
  <c r="GP154" i="1"/>
  <c r="GV154" i="1"/>
  <c r="GX154" i="1" s="1"/>
  <c r="AC155" i="1"/>
  <c r="CQ155" i="1" s="1"/>
  <c r="P155" i="1" s="1"/>
  <c r="AD155" i="1"/>
  <c r="AE155" i="1"/>
  <c r="AF155" i="1"/>
  <c r="CT155" i="1" s="1"/>
  <c r="S155" i="1" s="1"/>
  <c r="AG155" i="1"/>
  <c r="CU155" i="1" s="1"/>
  <c r="T155" i="1" s="1"/>
  <c r="AH155" i="1"/>
  <c r="CV155" i="1" s="1"/>
  <c r="U155" i="1" s="1"/>
  <c r="AI155" i="1"/>
  <c r="AJ155" i="1"/>
  <c r="CR155" i="1"/>
  <c r="Q155" i="1" s="1"/>
  <c r="CS155" i="1"/>
  <c r="R155" i="1" s="1"/>
  <c r="CW155" i="1"/>
  <c r="V155" i="1" s="1"/>
  <c r="CX155" i="1"/>
  <c r="W155" i="1" s="1"/>
  <c r="FR155" i="1"/>
  <c r="GL155" i="1"/>
  <c r="GO155" i="1"/>
  <c r="GP155" i="1"/>
  <c r="GV155" i="1"/>
  <c r="GX155" i="1" s="1"/>
  <c r="C156" i="1"/>
  <c r="D156" i="1"/>
  <c r="I156" i="1"/>
  <c r="AC156" i="1"/>
  <c r="AD156" i="1"/>
  <c r="CR156" i="1" s="1"/>
  <c r="Q156" i="1" s="1"/>
  <c r="I402" i="5" s="1"/>
  <c r="AE156" i="1"/>
  <c r="CS156" i="1" s="1"/>
  <c r="AF156" i="1"/>
  <c r="CT156" i="1" s="1"/>
  <c r="S156" i="1" s="1"/>
  <c r="I401" i="5" s="1"/>
  <c r="AG156" i="1"/>
  <c r="CU156" i="1" s="1"/>
  <c r="AH156" i="1"/>
  <c r="AI156" i="1"/>
  <c r="AJ156" i="1"/>
  <c r="CQ156" i="1"/>
  <c r="CV156" i="1"/>
  <c r="U156" i="1" s="1"/>
  <c r="I409" i="5" s="1"/>
  <c r="CW156" i="1"/>
  <c r="CX156" i="1"/>
  <c r="W156" i="1" s="1"/>
  <c r="FR156" i="1"/>
  <c r="GL156" i="1"/>
  <c r="GO156" i="1"/>
  <c r="GP156" i="1"/>
  <c r="GV156" i="1"/>
  <c r="GX156" i="1"/>
  <c r="C157" i="1"/>
  <c r="D157" i="1"/>
  <c r="I157" i="1"/>
  <c r="AC157" i="1"/>
  <c r="AB157" i="1" s="1"/>
  <c r="AD157" i="1"/>
  <c r="CR157" i="1" s="1"/>
  <c r="Q157" i="1" s="1"/>
  <c r="K402" i="5" s="1"/>
  <c r="AE157" i="1"/>
  <c r="CS157" i="1" s="1"/>
  <c r="R157" i="1" s="1"/>
  <c r="AF157" i="1"/>
  <c r="CT157" i="1" s="1"/>
  <c r="S157" i="1" s="1"/>
  <c r="K401" i="5" s="1"/>
  <c r="AG157" i="1"/>
  <c r="AH157" i="1"/>
  <c r="AI157" i="1"/>
  <c r="AJ157" i="1"/>
  <c r="CX157" i="1" s="1"/>
  <c r="W157" i="1" s="1"/>
  <c r="CQ157" i="1"/>
  <c r="P157" i="1" s="1"/>
  <c r="K404" i="5" s="1"/>
  <c r="CU157" i="1"/>
  <c r="T157" i="1" s="1"/>
  <c r="CV157" i="1"/>
  <c r="U157" i="1" s="1"/>
  <c r="CW157" i="1"/>
  <c r="V157" i="1" s="1"/>
  <c r="FR157" i="1"/>
  <c r="GL157" i="1"/>
  <c r="GO157" i="1"/>
  <c r="GP157" i="1"/>
  <c r="GV157" i="1"/>
  <c r="GX157" i="1" s="1"/>
  <c r="I158" i="1"/>
  <c r="E405" i="5" s="1"/>
  <c r="AC158" i="1"/>
  <c r="AD158" i="1"/>
  <c r="CR158" i="1" s="1"/>
  <c r="Q158" i="1" s="1"/>
  <c r="AE158" i="1"/>
  <c r="CS158" i="1" s="1"/>
  <c r="AF158" i="1"/>
  <c r="AG158" i="1"/>
  <c r="CU158" i="1" s="1"/>
  <c r="AH158" i="1"/>
  <c r="CV158" i="1" s="1"/>
  <c r="U158" i="1" s="1"/>
  <c r="AI158" i="1"/>
  <c r="CW158" i="1" s="1"/>
  <c r="AJ158" i="1"/>
  <c r="CX158" i="1" s="1"/>
  <c r="W158" i="1" s="1"/>
  <c r="CT158" i="1"/>
  <c r="FR158" i="1"/>
  <c r="GL158" i="1"/>
  <c r="GO158" i="1"/>
  <c r="GP158" i="1"/>
  <c r="GV158" i="1"/>
  <c r="I159" i="1"/>
  <c r="AC159" i="1"/>
  <c r="AD159" i="1"/>
  <c r="AE159" i="1"/>
  <c r="CS159" i="1" s="1"/>
  <c r="R159" i="1" s="1"/>
  <c r="AF159" i="1"/>
  <c r="CT159" i="1" s="1"/>
  <c r="S159" i="1" s="1"/>
  <c r="AG159" i="1"/>
  <c r="CU159" i="1" s="1"/>
  <c r="T159" i="1" s="1"/>
  <c r="AH159" i="1"/>
  <c r="AI159" i="1"/>
  <c r="AJ159" i="1"/>
  <c r="CQ159" i="1"/>
  <c r="P159" i="1" s="1"/>
  <c r="CR159" i="1"/>
  <c r="Q159" i="1" s="1"/>
  <c r="CV159" i="1"/>
  <c r="U159" i="1" s="1"/>
  <c r="CW159" i="1"/>
  <c r="V159" i="1" s="1"/>
  <c r="CX159" i="1"/>
  <c r="W159" i="1" s="1"/>
  <c r="FR159" i="1"/>
  <c r="GL159" i="1"/>
  <c r="GO159" i="1"/>
  <c r="GP159" i="1"/>
  <c r="GV159" i="1"/>
  <c r="GX159" i="1"/>
  <c r="C160" i="1"/>
  <c r="D160" i="1"/>
  <c r="I160" i="1"/>
  <c r="AC160" i="1"/>
  <c r="AB160" i="1" s="1"/>
  <c r="AD160" i="1"/>
  <c r="AE160" i="1"/>
  <c r="CS160" i="1" s="1"/>
  <c r="R160" i="1" s="1"/>
  <c r="AF160" i="1"/>
  <c r="CT160" i="1" s="1"/>
  <c r="S160" i="1" s="1"/>
  <c r="I414" i="5" s="1"/>
  <c r="AG160" i="1"/>
  <c r="CU160" i="1" s="1"/>
  <c r="T160" i="1" s="1"/>
  <c r="AH160" i="1"/>
  <c r="AI160" i="1"/>
  <c r="CW160" i="1" s="1"/>
  <c r="V160" i="1" s="1"/>
  <c r="AJ160" i="1"/>
  <c r="CQ160" i="1"/>
  <c r="P160" i="1" s="1"/>
  <c r="I417" i="5" s="1"/>
  <c r="CR160" i="1"/>
  <c r="Q160" i="1" s="1"/>
  <c r="I415" i="5" s="1"/>
  <c r="CV160" i="1"/>
  <c r="U160" i="1" s="1"/>
  <c r="I424" i="5" s="1"/>
  <c r="CX160" i="1"/>
  <c r="W160" i="1" s="1"/>
  <c r="FR160" i="1"/>
  <c r="GL160" i="1"/>
  <c r="GO160" i="1"/>
  <c r="GP160" i="1"/>
  <c r="GV160" i="1"/>
  <c r="GX160" i="1"/>
  <c r="C161" i="1"/>
  <c r="D161" i="1"/>
  <c r="I161" i="1"/>
  <c r="AC161" i="1"/>
  <c r="AB161" i="1" s="1"/>
  <c r="AD161" i="1"/>
  <c r="AE161" i="1"/>
  <c r="CS161" i="1" s="1"/>
  <c r="R161" i="1" s="1"/>
  <c r="AF161" i="1"/>
  <c r="CT161" i="1" s="1"/>
  <c r="S161" i="1" s="1"/>
  <c r="K414" i="5" s="1"/>
  <c r="AG161" i="1"/>
  <c r="AH161" i="1"/>
  <c r="AI161" i="1"/>
  <c r="CW161" i="1" s="1"/>
  <c r="V161" i="1" s="1"/>
  <c r="AJ161" i="1"/>
  <c r="CQ161" i="1"/>
  <c r="P161" i="1" s="1"/>
  <c r="CR161" i="1"/>
  <c r="Q161" i="1" s="1"/>
  <c r="K415" i="5" s="1"/>
  <c r="CU161" i="1"/>
  <c r="T161" i="1" s="1"/>
  <c r="CV161" i="1"/>
  <c r="U161" i="1" s="1"/>
  <c r="CX161" i="1"/>
  <c r="W161" i="1" s="1"/>
  <c r="FR161" i="1"/>
  <c r="GL161" i="1"/>
  <c r="GO161" i="1"/>
  <c r="GP161" i="1"/>
  <c r="GV161" i="1"/>
  <c r="GX161" i="1"/>
  <c r="I162" i="1"/>
  <c r="E418" i="5" s="1"/>
  <c r="AC162" i="1"/>
  <c r="AD162" i="1"/>
  <c r="AE162" i="1"/>
  <c r="AF162" i="1"/>
  <c r="CT162" i="1" s="1"/>
  <c r="S162" i="1" s="1"/>
  <c r="AG162" i="1"/>
  <c r="CU162" i="1" s="1"/>
  <c r="T162" i="1" s="1"/>
  <c r="AH162" i="1"/>
  <c r="AI162" i="1"/>
  <c r="CW162" i="1" s="1"/>
  <c r="V162" i="1" s="1"/>
  <c r="AJ162" i="1"/>
  <c r="CQ162" i="1"/>
  <c r="P162" i="1" s="1"/>
  <c r="CR162" i="1"/>
  <c r="Q162" i="1" s="1"/>
  <c r="CS162" i="1"/>
  <c r="R162" i="1" s="1"/>
  <c r="CV162" i="1"/>
  <c r="U162" i="1" s="1"/>
  <c r="CX162" i="1"/>
  <c r="W162" i="1" s="1"/>
  <c r="FR162" i="1"/>
  <c r="GL162" i="1"/>
  <c r="GO162" i="1"/>
  <c r="GP162" i="1"/>
  <c r="GV162" i="1"/>
  <c r="GX162" i="1"/>
  <c r="I163" i="1"/>
  <c r="AC163" i="1"/>
  <c r="AD163" i="1"/>
  <c r="CR163" i="1" s="1"/>
  <c r="Q163" i="1" s="1"/>
  <c r="AE163" i="1"/>
  <c r="AF163" i="1"/>
  <c r="AG163" i="1"/>
  <c r="CU163" i="1" s="1"/>
  <c r="T163" i="1" s="1"/>
  <c r="AH163" i="1"/>
  <c r="AI163" i="1"/>
  <c r="AJ163" i="1"/>
  <c r="CX163" i="1" s="1"/>
  <c r="W163" i="1" s="1"/>
  <c r="CQ163" i="1"/>
  <c r="CS163" i="1"/>
  <c r="R163" i="1" s="1"/>
  <c r="CT163" i="1"/>
  <c r="S163" i="1" s="1"/>
  <c r="CV163" i="1"/>
  <c r="U163" i="1" s="1"/>
  <c r="CW163" i="1"/>
  <c r="V163" i="1" s="1"/>
  <c r="FR163" i="1"/>
  <c r="GL163" i="1"/>
  <c r="GO163" i="1"/>
  <c r="GP163" i="1"/>
  <c r="GV163" i="1"/>
  <c r="GX163" i="1" s="1"/>
  <c r="I164" i="1"/>
  <c r="E419" i="5" s="1"/>
  <c r="AC164" i="1"/>
  <c r="AB164" i="1" s="1"/>
  <c r="AD164" i="1"/>
  <c r="AE164" i="1"/>
  <c r="CS164" i="1" s="1"/>
  <c r="R164" i="1" s="1"/>
  <c r="AF164" i="1"/>
  <c r="AG164" i="1"/>
  <c r="CU164" i="1" s="1"/>
  <c r="T164" i="1" s="1"/>
  <c r="AH164" i="1"/>
  <c r="AI164" i="1"/>
  <c r="CW164" i="1" s="1"/>
  <c r="V164" i="1" s="1"/>
  <c r="AJ164" i="1"/>
  <c r="CR164" i="1"/>
  <c r="Q164" i="1" s="1"/>
  <c r="CT164" i="1"/>
  <c r="S164" i="1" s="1"/>
  <c r="CV164" i="1"/>
  <c r="U164" i="1" s="1"/>
  <c r="CX164" i="1"/>
  <c r="W164" i="1" s="1"/>
  <c r="FR164" i="1"/>
  <c r="GL164" i="1"/>
  <c r="GO164" i="1"/>
  <c r="GP164" i="1"/>
  <c r="GV164" i="1"/>
  <c r="GX164" i="1" s="1"/>
  <c r="I165" i="1"/>
  <c r="AC165" i="1"/>
  <c r="AB165" i="1" s="1"/>
  <c r="AD165" i="1"/>
  <c r="AE165" i="1"/>
  <c r="CS165" i="1" s="1"/>
  <c r="R165" i="1" s="1"/>
  <c r="AF165" i="1"/>
  <c r="CT165" i="1" s="1"/>
  <c r="S165" i="1" s="1"/>
  <c r="AG165" i="1"/>
  <c r="AH165" i="1"/>
  <c r="CV165" i="1" s="1"/>
  <c r="U165" i="1" s="1"/>
  <c r="AI165" i="1"/>
  <c r="CW165" i="1" s="1"/>
  <c r="V165" i="1" s="1"/>
  <c r="AJ165" i="1"/>
  <c r="CQ165" i="1"/>
  <c r="P165" i="1" s="1"/>
  <c r="CR165" i="1"/>
  <c r="Q165" i="1" s="1"/>
  <c r="CU165" i="1"/>
  <c r="T165" i="1" s="1"/>
  <c r="CX165" i="1"/>
  <c r="W165" i="1" s="1"/>
  <c r="FR165" i="1"/>
  <c r="GL165" i="1"/>
  <c r="GO165" i="1"/>
  <c r="GP165" i="1"/>
  <c r="GV165" i="1"/>
  <c r="GX165" i="1"/>
  <c r="I166" i="1"/>
  <c r="E420" i="5" s="1"/>
  <c r="AC166" i="1"/>
  <c r="AD166" i="1"/>
  <c r="CR166" i="1" s="1"/>
  <c r="AE166" i="1"/>
  <c r="CS166" i="1" s="1"/>
  <c r="AF166" i="1"/>
  <c r="AG166" i="1"/>
  <c r="CU166" i="1" s="1"/>
  <c r="T166" i="1" s="1"/>
  <c r="AH166" i="1"/>
  <c r="CV166" i="1" s="1"/>
  <c r="U166" i="1" s="1"/>
  <c r="AI166" i="1"/>
  <c r="CW166" i="1" s="1"/>
  <c r="AJ166" i="1"/>
  <c r="CT166" i="1"/>
  <c r="S166" i="1" s="1"/>
  <c r="CX166" i="1"/>
  <c r="W166" i="1" s="1"/>
  <c r="FR166" i="1"/>
  <c r="GL166" i="1"/>
  <c r="GO166" i="1"/>
  <c r="GP166" i="1"/>
  <c r="GV166" i="1"/>
  <c r="I167" i="1"/>
  <c r="GX167" i="1" s="1"/>
  <c r="AC167" i="1"/>
  <c r="AD167" i="1"/>
  <c r="CR167" i="1" s="1"/>
  <c r="Q167" i="1" s="1"/>
  <c r="AE167" i="1"/>
  <c r="AF167" i="1"/>
  <c r="CT167" i="1" s="1"/>
  <c r="S167" i="1" s="1"/>
  <c r="AG167" i="1"/>
  <c r="AH167" i="1"/>
  <c r="CV167" i="1" s="1"/>
  <c r="U167" i="1" s="1"/>
  <c r="AI167" i="1"/>
  <c r="CW167" i="1" s="1"/>
  <c r="AJ167" i="1"/>
  <c r="CS167" i="1"/>
  <c r="CU167" i="1"/>
  <c r="T167" i="1" s="1"/>
  <c r="CX167" i="1"/>
  <c r="FR167" i="1"/>
  <c r="GL167" i="1"/>
  <c r="GO167" i="1"/>
  <c r="GP167" i="1"/>
  <c r="GV167" i="1"/>
  <c r="B169" i="1"/>
  <c r="B30" i="1" s="1"/>
  <c r="C169" i="1"/>
  <c r="C30" i="1" s="1"/>
  <c r="D169" i="1"/>
  <c r="D30" i="1" s="1"/>
  <c r="F169" i="1"/>
  <c r="F30" i="1" s="1"/>
  <c r="G169" i="1"/>
  <c r="BX169" i="1"/>
  <c r="BY169" i="1"/>
  <c r="BY30" i="1" s="1"/>
  <c r="BZ169" i="1"/>
  <c r="BZ30" i="1" s="1"/>
  <c r="CC169" i="1"/>
  <c r="CC30" i="1" s="1"/>
  <c r="CD169" i="1"/>
  <c r="CD30" i="1" s="1"/>
  <c r="CK169" i="1"/>
  <c r="CK30" i="1" s="1"/>
  <c r="CL169" i="1"/>
  <c r="CL30" i="1" s="1"/>
  <c r="EH169" i="1"/>
  <c r="FP169" i="1"/>
  <c r="FP30" i="1" s="1"/>
  <c r="FQ169" i="1"/>
  <c r="FQ30" i="1" s="1"/>
  <c r="FR169" i="1"/>
  <c r="FR30" i="1" s="1"/>
  <c r="FU169" i="1"/>
  <c r="FU30" i="1" s="1"/>
  <c r="FV169" i="1"/>
  <c r="FV30" i="1" s="1"/>
  <c r="GC169" i="1"/>
  <c r="GC30" i="1" s="1"/>
  <c r="GD169" i="1"/>
  <c r="GD30" i="1" s="1"/>
  <c r="D198" i="1"/>
  <c r="E200" i="1"/>
  <c r="Z200" i="1"/>
  <c r="AA200" i="1"/>
  <c r="AM200" i="1"/>
  <c r="AN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DB200" i="1"/>
  <c r="DC200" i="1"/>
  <c r="DD200" i="1"/>
  <c r="DE200" i="1"/>
  <c r="DF200" i="1"/>
  <c r="DR200" i="1"/>
  <c r="DS200" i="1"/>
  <c r="EE200" i="1"/>
  <c r="EF200" i="1"/>
  <c r="EV200" i="1"/>
  <c r="EW200" i="1"/>
  <c r="EX200" i="1"/>
  <c r="EY200" i="1"/>
  <c r="EZ200" i="1"/>
  <c r="FA200" i="1"/>
  <c r="FB200" i="1"/>
  <c r="FC200" i="1"/>
  <c r="FD200" i="1"/>
  <c r="FE200" i="1"/>
  <c r="FF200" i="1"/>
  <c r="FG200" i="1"/>
  <c r="FH200" i="1"/>
  <c r="FI200" i="1"/>
  <c r="FJ200" i="1"/>
  <c r="FK200" i="1"/>
  <c r="FL200" i="1"/>
  <c r="FM200" i="1"/>
  <c r="FN200" i="1"/>
  <c r="FO200" i="1"/>
  <c r="GE200" i="1"/>
  <c r="GF200" i="1"/>
  <c r="GG200" i="1"/>
  <c r="GH200" i="1"/>
  <c r="GI200" i="1"/>
  <c r="GJ200" i="1"/>
  <c r="GK200" i="1"/>
  <c r="GL200" i="1"/>
  <c r="GM200" i="1"/>
  <c r="GN200" i="1"/>
  <c r="GO200" i="1"/>
  <c r="GP200" i="1"/>
  <c r="GQ200" i="1"/>
  <c r="GR200" i="1"/>
  <c r="GS200" i="1"/>
  <c r="GT200" i="1"/>
  <c r="GU200" i="1"/>
  <c r="GV200" i="1"/>
  <c r="GW200" i="1"/>
  <c r="GX200" i="1"/>
  <c r="C202" i="1"/>
  <c r="D202" i="1"/>
  <c r="I202" i="1"/>
  <c r="AC202" i="1"/>
  <c r="CQ202" i="1" s="1"/>
  <c r="P202" i="1" s="1"/>
  <c r="AD202" i="1"/>
  <c r="AE202" i="1"/>
  <c r="AF202" i="1"/>
  <c r="CT202" i="1" s="1"/>
  <c r="S202" i="1" s="1"/>
  <c r="AG202" i="1"/>
  <c r="AH202" i="1"/>
  <c r="CV202" i="1" s="1"/>
  <c r="U202" i="1" s="1"/>
  <c r="I441" i="5" s="1"/>
  <c r="AI202" i="1"/>
  <c r="CW202" i="1" s="1"/>
  <c r="V202" i="1" s="1"/>
  <c r="AJ202" i="1"/>
  <c r="CX202" i="1" s="1"/>
  <c r="CS202" i="1"/>
  <c r="R202" i="1" s="1"/>
  <c r="CU202" i="1"/>
  <c r="FR202" i="1"/>
  <c r="GL202" i="1"/>
  <c r="GO202" i="1"/>
  <c r="GP202" i="1"/>
  <c r="GV202" i="1"/>
  <c r="GX202" i="1"/>
  <c r="C203" i="1"/>
  <c r="D203" i="1"/>
  <c r="I203" i="1"/>
  <c r="AC203" i="1"/>
  <c r="AB203" i="1" s="1"/>
  <c r="AD203" i="1"/>
  <c r="AE203" i="1"/>
  <c r="CS203" i="1" s="1"/>
  <c r="R203" i="1" s="1"/>
  <c r="AF203" i="1"/>
  <c r="AG203" i="1"/>
  <c r="CU203" i="1" s="1"/>
  <c r="T203" i="1" s="1"/>
  <c r="AH203" i="1"/>
  <c r="AI203" i="1"/>
  <c r="CW203" i="1" s="1"/>
  <c r="V203" i="1" s="1"/>
  <c r="AJ203" i="1"/>
  <c r="CX203" i="1" s="1"/>
  <c r="W203" i="1" s="1"/>
  <c r="CR203" i="1"/>
  <c r="Q203" i="1" s="1"/>
  <c r="K435" i="5" s="1"/>
  <c r="CT203" i="1"/>
  <c r="S203" i="1" s="1"/>
  <c r="K434" i="5" s="1"/>
  <c r="CV203" i="1"/>
  <c r="U203" i="1" s="1"/>
  <c r="FR203" i="1"/>
  <c r="GL203" i="1"/>
  <c r="GO203" i="1"/>
  <c r="GP203" i="1"/>
  <c r="GV203" i="1"/>
  <c r="GX203" i="1" s="1"/>
  <c r="AC204" i="1"/>
  <c r="CQ204" i="1" s="1"/>
  <c r="AD204" i="1"/>
  <c r="AE204" i="1"/>
  <c r="AF204" i="1"/>
  <c r="CT204" i="1" s="1"/>
  <c r="AG204" i="1"/>
  <c r="AH204" i="1"/>
  <c r="CV204" i="1" s="1"/>
  <c r="AI204" i="1"/>
  <c r="CW204" i="1" s="1"/>
  <c r="AJ204" i="1"/>
  <c r="CX204" i="1" s="1"/>
  <c r="CS204" i="1"/>
  <c r="CU204" i="1"/>
  <c r="FR204" i="1"/>
  <c r="GL204" i="1"/>
  <c r="GO204" i="1"/>
  <c r="GP204" i="1"/>
  <c r="GV204" i="1"/>
  <c r="I205" i="1"/>
  <c r="AC205" i="1"/>
  <c r="AD205" i="1"/>
  <c r="CR205" i="1" s="1"/>
  <c r="Q205" i="1" s="1"/>
  <c r="AE205" i="1"/>
  <c r="CS205" i="1" s="1"/>
  <c r="AF205" i="1"/>
  <c r="AG205" i="1"/>
  <c r="CU205" i="1" s="1"/>
  <c r="AH205" i="1"/>
  <c r="CV205" i="1" s="1"/>
  <c r="U205" i="1" s="1"/>
  <c r="AI205" i="1"/>
  <c r="CW205" i="1" s="1"/>
  <c r="AJ205" i="1"/>
  <c r="CX205" i="1" s="1"/>
  <c r="W205" i="1" s="1"/>
  <c r="CT205" i="1"/>
  <c r="FR205" i="1"/>
  <c r="GL205" i="1"/>
  <c r="GO205" i="1"/>
  <c r="GP205" i="1"/>
  <c r="GV205" i="1"/>
  <c r="C206" i="1"/>
  <c r="D206" i="1"/>
  <c r="I206" i="1"/>
  <c r="AC206" i="1"/>
  <c r="CQ206" i="1" s="1"/>
  <c r="P206" i="1" s="1"/>
  <c r="AD206" i="1"/>
  <c r="AE206" i="1"/>
  <c r="AF206" i="1"/>
  <c r="CT206" i="1" s="1"/>
  <c r="S206" i="1" s="1"/>
  <c r="I446" i="5" s="1"/>
  <c r="AG206" i="1"/>
  <c r="AH206" i="1"/>
  <c r="CV206" i="1" s="1"/>
  <c r="U206" i="1" s="1"/>
  <c r="I453" i="5" s="1"/>
  <c r="AI206" i="1"/>
  <c r="CW206" i="1" s="1"/>
  <c r="V206" i="1" s="1"/>
  <c r="AJ206" i="1"/>
  <c r="CX206" i="1" s="1"/>
  <c r="CS206" i="1"/>
  <c r="R206" i="1" s="1"/>
  <c r="CU206" i="1"/>
  <c r="FR206" i="1"/>
  <c r="GL206" i="1"/>
  <c r="GO206" i="1"/>
  <c r="GP206" i="1"/>
  <c r="GV206" i="1"/>
  <c r="GX206" i="1"/>
  <c r="C207" i="1"/>
  <c r="D207" i="1"/>
  <c r="I207" i="1"/>
  <c r="AC207" i="1"/>
  <c r="AB207" i="1" s="1"/>
  <c r="AD207" i="1"/>
  <c r="AE207" i="1"/>
  <c r="CS207" i="1" s="1"/>
  <c r="R207" i="1" s="1"/>
  <c r="AF207" i="1"/>
  <c r="AG207" i="1"/>
  <c r="CU207" i="1" s="1"/>
  <c r="T207" i="1" s="1"/>
  <c r="AH207" i="1"/>
  <c r="AI207" i="1"/>
  <c r="CW207" i="1" s="1"/>
  <c r="V207" i="1" s="1"/>
  <c r="AJ207" i="1"/>
  <c r="CX207" i="1" s="1"/>
  <c r="W207" i="1" s="1"/>
  <c r="CR207" i="1"/>
  <c r="Q207" i="1" s="1"/>
  <c r="K447" i="5" s="1"/>
  <c r="CT207" i="1"/>
  <c r="S207" i="1" s="1"/>
  <c r="K446" i="5" s="1"/>
  <c r="CV207" i="1"/>
  <c r="U207" i="1" s="1"/>
  <c r="FR207" i="1"/>
  <c r="GL207" i="1"/>
  <c r="GO207" i="1"/>
  <c r="GP207" i="1"/>
  <c r="GV207" i="1"/>
  <c r="GX207" i="1" s="1"/>
  <c r="AC208" i="1"/>
  <c r="CQ208" i="1" s="1"/>
  <c r="AD208" i="1"/>
  <c r="AE208" i="1"/>
  <c r="AF208" i="1"/>
  <c r="CT208" i="1" s="1"/>
  <c r="AG208" i="1"/>
  <c r="AH208" i="1"/>
  <c r="CV208" i="1" s="1"/>
  <c r="AI208" i="1"/>
  <c r="CW208" i="1" s="1"/>
  <c r="AJ208" i="1"/>
  <c r="CX208" i="1" s="1"/>
  <c r="CS208" i="1"/>
  <c r="CU208" i="1"/>
  <c r="FR208" i="1"/>
  <c r="GL208" i="1"/>
  <c r="GO208" i="1"/>
  <c r="GP208" i="1"/>
  <c r="GV208" i="1"/>
  <c r="I209" i="1"/>
  <c r="AC209" i="1"/>
  <c r="AD209" i="1"/>
  <c r="CR209" i="1" s="1"/>
  <c r="Q209" i="1" s="1"/>
  <c r="AE209" i="1"/>
  <c r="CS209" i="1" s="1"/>
  <c r="AF209" i="1"/>
  <c r="AG209" i="1"/>
  <c r="CU209" i="1" s="1"/>
  <c r="AH209" i="1"/>
  <c r="CV209" i="1" s="1"/>
  <c r="U209" i="1" s="1"/>
  <c r="AI209" i="1"/>
  <c r="CW209" i="1" s="1"/>
  <c r="AJ209" i="1"/>
  <c r="CT209" i="1"/>
  <c r="CX209" i="1"/>
  <c r="W209" i="1" s="1"/>
  <c r="FR209" i="1"/>
  <c r="GL209" i="1"/>
  <c r="GO209" i="1"/>
  <c r="GP209" i="1"/>
  <c r="GV209" i="1"/>
  <c r="C210" i="1"/>
  <c r="D210" i="1"/>
  <c r="I210" i="1"/>
  <c r="AC210" i="1"/>
  <c r="CQ210" i="1" s="1"/>
  <c r="P210" i="1" s="1"/>
  <c r="I460" i="5" s="1"/>
  <c r="AD210" i="1"/>
  <c r="AE210" i="1"/>
  <c r="AF210" i="1"/>
  <c r="CT210" i="1" s="1"/>
  <c r="S210" i="1" s="1"/>
  <c r="I457" i="5" s="1"/>
  <c r="AG210" i="1"/>
  <c r="AH210" i="1"/>
  <c r="CV210" i="1" s="1"/>
  <c r="U210" i="1" s="1"/>
  <c r="I469" i="5" s="1"/>
  <c r="AI210" i="1"/>
  <c r="AJ210" i="1"/>
  <c r="CX210" i="1" s="1"/>
  <c r="CS210" i="1"/>
  <c r="R210" i="1" s="1"/>
  <c r="CU210" i="1"/>
  <c r="CW210" i="1"/>
  <c r="V210" i="1" s="1"/>
  <c r="FR210" i="1"/>
  <c r="GL210" i="1"/>
  <c r="GO210" i="1"/>
  <c r="GP210" i="1"/>
  <c r="GV210" i="1"/>
  <c r="GX210" i="1"/>
  <c r="C211" i="1"/>
  <c r="D211" i="1"/>
  <c r="I211" i="1"/>
  <c r="AC211" i="1"/>
  <c r="AD211" i="1"/>
  <c r="AE211" i="1"/>
  <c r="CS211" i="1" s="1"/>
  <c r="R211" i="1" s="1"/>
  <c r="AF211" i="1"/>
  <c r="AG211" i="1"/>
  <c r="CU211" i="1" s="1"/>
  <c r="T211" i="1" s="1"/>
  <c r="AH211" i="1"/>
  <c r="AI211" i="1"/>
  <c r="CW211" i="1" s="1"/>
  <c r="V211" i="1" s="1"/>
  <c r="AJ211" i="1"/>
  <c r="CX211" i="1" s="1"/>
  <c r="W211" i="1" s="1"/>
  <c r="CR211" i="1"/>
  <c r="Q211" i="1" s="1"/>
  <c r="K458" i="5" s="1"/>
  <c r="CT211" i="1"/>
  <c r="S211" i="1" s="1"/>
  <c r="K457" i="5" s="1"/>
  <c r="CV211" i="1"/>
  <c r="U211" i="1" s="1"/>
  <c r="FR211" i="1"/>
  <c r="GL211" i="1"/>
  <c r="GO211" i="1"/>
  <c r="GP211" i="1"/>
  <c r="GV211" i="1"/>
  <c r="GX211" i="1" s="1"/>
  <c r="AC212" i="1"/>
  <c r="CQ212" i="1" s="1"/>
  <c r="AD212" i="1"/>
  <c r="AE212" i="1"/>
  <c r="AF212" i="1"/>
  <c r="CT212" i="1" s="1"/>
  <c r="AG212" i="1"/>
  <c r="CU212" i="1" s="1"/>
  <c r="AH212" i="1"/>
  <c r="CV212" i="1" s="1"/>
  <c r="AI212" i="1"/>
  <c r="CW212" i="1" s="1"/>
  <c r="AJ212" i="1"/>
  <c r="CX212" i="1" s="1"/>
  <c r="CS212" i="1"/>
  <c r="FR212" i="1"/>
  <c r="GL212" i="1"/>
  <c r="GO212" i="1"/>
  <c r="GP212" i="1"/>
  <c r="GV212" i="1"/>
  <c r="I213" i="1"/>
  <c r="AC213" i="1"/>
  <c r="AD213" i="1"/>
  <c r="CR213" i="1" s="1"/>
  <c r="AE213" i="1"/>
  <c r="CS213" i="1" s="1"/>
  <c r="AF213" i="1"/>
  <c r="AG213" i="1"/>
  <c r="CU213" i="1" s="1"/>
  <c r="AH213" i="1"/>
  <c r="CV213" i="1" s="1"/>
  <c r="U213" i="1" s="1"/>
  <c r="AI213" i="1"/>
  <c r="CW213" i="1" s="1"/>
  <c r="AJ213" i="1"/>
  <c r="CT213" i="1"/>
  <c r="CX213" i="1"/>
  <c r="FR213" i="1"/>
  <c r="GL213" i="1"/>
  <c r="GO213" i="1"/>
  <c r="GP213" i="1"/>
  <c r="GV213" i="1"/>
  <c r="I214" i="1"/>
  <c r="E462" i="5" s="1"/>
  <c r="AC214" i="1"/>
  <c r="AD214" i="1"/>
  <c r="AE214" i="1"/>
  <c r="CS214" i="1" s="1"/>
  <c r="R214" i="1" s="1"/>
  <c r="AF214" i="1"/>
  <c r="CT214" i="1" s="1"/>
  <c r="AG214" i="1"/>
  <c r="AH214" i="1"/>
  <c r="CV214" i="1" s="1"/>
  <c r="U214" i="1" s="1"/>
  <c r="AI214" i="1"/>
  <c r="CW214" i="1" s="1"/>
  <c r="V214" i="1" s="1"/>
  <c r="AJ214" i="1"/>
  <c r="CX214" i="1" s="1"/>
  <c r="CQ214" i="1"/>
  <c r="P214" i="1" s="1"/>
  <c r="CU214" i="1"/>
  <c r="FR214" i="1"/>
  <c r="GL214" i="1"/>
  <c r="GO214" i="1"/>
  <c r="GP214" i="1"/>
  <c r="GV214" i="1"/>
  <c r="I215" i="1"/>
  <c r="AC215" i="1"/>
  <c r="AD215" i="1"/>
  <c r="CR215" i="1" s="1"/>
  <c r="Q215" i="1" s="1"/>
  <c r="AE215" i="1"/>
  <c r="CS215" i="1" s="1"/>
  <c r="AF215" i="1"/>
  <c r="AG215" i="1"/>
  <c r="CU215" i="1" s="1"/>
  <c r="AH215" i="1"/>
  <c r="CV215" i="1" s="1"/>
  <c r="U215" i="1" s="1"/>
  <c r="AI215" i="1"/>
  <c r="CW215" i="1" s="1"/>
  <c r="AJ215" i="1"/>
  <c r="CX215" i="1" s="1"/>
  <c r="W215" i="1" s="1"/>
  <c r="CT215" i="1"/>
  <c r="FR215" i="1"/>
  <c r="GL215" i="1"/>
  <c r="GO215" i="1"/>
  <c r="GP215" i="1"/>
  <c r="GV215" i="1"/>
  <c r="I216" i="1"/>
  <c r="E463" i="5" s="1"/>
  <c r="AC216" i="1"/>
  <c r="AD216" i="1"/>
  <c r="AB216" i="1" s="1"/>
  <c r="AE216" i="1"/>
  <c r="CS216" i="1" s="1"/>
  <c r="AF216" i="1"/>
  <c r="CT216" i="1" s="1"/>
  <c r="AG216" i="1"/>
  <c r="CU216" i="1" s="1"/>
  <c r="AH216" i="1"/>
  <c r="CV216" i="1" s="1"/>
  <c r="U216" i="1" s="1"/>
  <c r="AI216" i="1"/>
  <c r="AJ216" i="1"/>
  <c r="CX216" i="1" s="1"/>
  <c r="W216" i="1" s="1"/>
  <c r="CQ216" i="1"/>
  <c r="CW216" i="1"/>
  <c r="V216" i="1" s="1"/>
  <c r="FR216" i="1"/>
  <c r="GL216" i="1"/>
  <c r="GO216" i="1"/>
  <c r="GP216" i="1"/>
  <c r="GV216" i="1"/>
  <c r="GX216" i="1"/>
  <c r="I217" i="1"/>
  <c r="AC217" i="1"/>
  <c r="AD217" i="1"/>
  <c r="CR217" i="1" s="1"/>
  <c r="Q217" i="1" s="1"/>
  <c r="AE217" i="1"/>
  <c r="CS217" i="1" s="1"/>
  <c r="AF217" i="1"/>
  <c r="AG217" i="1"/>
  <c r="CU217" i="1" s="1"/>
  <c r="T217" i="1" s="1"/>
  <c r="AH217" i="1"/>
  <c r="CV217" i="1" s="1"/>
  <c r="U217" i="1" s="1"/>
  <c r="AI217" i="1"/>
  <c r="CW217" i="1" s="1"/>
  <c r="AJ217" i="1"/>
  <c r="CT217" i="1"/>
  <c r="CX217" i="1"/>
  <c r="W217" i="1" s="1"/>
  <c r="FR217" i="1"/>
  <c r="FQ243" i="1" s="1"/>
  <c r="FQ200" i="1" s="1"/>
  <c r="GL217" i="1"/>
  <c r="GO217" i="1"/>
  <c r="GP217" i="1"/>
  <c r="GV217" i="1"/>
  <c r="I218" i="1"/>
  <c r="E464" i="5" s="1"/>
  <c r="AC218" i="1"/>
  <c r="CQ218" i="1" s="1"/>
  <c r="P218" i="1" s="1"/>
  <c r="AD218" i="1"/>
  <c r="AE218" i="1"/>
  <c r="AF218" i="1"/>
  <c r="CT218" i="1" s="1"/>
  <c r="AG218" i="1"/>
  <c r="AH218" i="1"/>
  <c r="CV218" i="1" s="1"/>
  <c r="U218" i="1" s="1"/>
  <c r="AI218" i="1"/>
  <c r="CW218" i="1" s="1"/>
  <c r="V218" i="1" s="1"/>
  <c r="AJ218" i="1"/>
  <c r="CX218" i="1" s="1"/>
  <c r="CS218" i="1"/>
  <c r="CU218" i="1"/>
  <c r="FR218" i="1"/>
  <c r="GL218" i="1"/>
  <c r="GO218" i="1"/>
  <c r="GP218" i="1"/>
  <c r="GV218" i="1"/>
  <c r="I219" i="1"/>
  <c r="AC219" i="1"/>
  <c r="AB219" i="1" s="1"/>
  <c r="AD219" i="1"/>
  <c r="AE219" i="1"/>
  <c r="CS219" i="1" s="1"/>
  <c r="R219" i="1" s="1"/>
  <c r="AF219" i="1"/>
  <c r="AG219" i="1"/>
  <c r="CU219" i="1" s="1"/>
  <c r="AH219" i="1"/>
  <c r="CV219" i="1" s="1"/>
  <c r="U219" i="1" s="1"/>
  <c r="AI219" i="1"/>
  <c r="CW219" i="1" s="1"/>
  <c r="AJ219" i="1"/>
  <c r="CR219" i="1"/>
  <c r="Q219" i="1" s="1"/>
  <c r="CT219" i="1"/>
  <c r="CX219" i="1"/>
  <c r="FR219" i="1"/>
  <c r="GL219" i="1"/>
  <c r="GO219" i="1"/>
  <c r="GP219" i="1"/>
  <c r="GV219" i="1"/>
  <c r="I220" i="1"/>
  <c r="E465" i="5" s="1"/>
  <c r="AC220" i="1"/>
  <c r="AD220" i="1"/>
  <c r="AE220" i="1"/>
  <c r="CS220" i="1" s="1"/>
  <c r="R220" i="1" s="1"/>
  <c r="AF220" i="1"/>
  <c r="CT220" i="1" s="1"/>
  <c r="AG220" i="1"/>
  <c r="AH220" i="1"/>
  <c r="CV220" i="1" s="1"/>
  <c r="U220" i="1" s="1"/>
  <c r="AI220" i="1"/>
  <c r="CW220" i="1" s="1"/>
  <c r="V220" i="1" s="1"/>
  <c r="AJ220" i="1"/>
  <c r="CX220" i="1" s="1"/>
  <c r="CQ220" i="1"/>
  <c r="P220" i="1" s="1"/>
  <c r="CU220" i="1"/>
  <c r="FR220" i="1"/>
  <c r="GL220" i="1"/>
  <c r="GO220" i="1"/>
  <c r="GP220" i="1"/>
  <c r="GV220" i="1"/>
  <c r="I221" i="1"/>
  <c r="AC221" i="1"/>
  <c r="AD221" i="1"/>
  <c r="CR221" i="1" s="1"/>
  <c r="Q221" i="1" s="1"/>
  <c r="AE221" i="1"/>
  <c r="CS221" i="1" s="1"/>
  <c r="AF221" i="1"/>
  <c r="AG221" i="1"/>
  <c r="CU221" i="1" s="1"/>
  <c r="AH221" i="1"/>
  <c r="AI221" i="1"/>
  <c r="CW221" i="1" s="1"/>
  <c r="AJ221" i="1"/>
  <c r="CX221" i="1" s="1"/>
  <c r="W221" i="1" s="1"/>
  <c r="CT221" i="1"/>
  <c r="CV221" i="1"/>
  <c r="U221" i="1" s="1"/>
  <c r="FR221" i="1"/>
  <c r="GL221" i="1"/>
  <c r="GO221" i="1"/>
  <c r="GP221" i="1"/>
  <c r="GV221" i="1"/>
  <c r="GX221" i="1" s="1"/>
  <c r="C222" i="1"/>
  <c r="I222" i="1"/>
  <c r="AC222" i="1"/>
  <c r="AD222" i="1"/>
  <c r="CR222" i="1" s="1"/>
  <c r="Q222" i="1" s="1"/>
  <c r="I474" i="5" s="1"/>
  <c r="AE222" i="1"/>
  <c r="CS222" i="1" s="1"/>
  <c r="R222" i="1" s="1"/>
  <c r="AF222" i="1"/>
  <c r="CT222" i="1" s="1"/>
  <c r="S222" i="1" s="1"/>
  <c r="I473" i="5" s="1"/>
  <c r="AG222" i="1"/>
  <c r="CU222" i="1" s="1"/>
  <c r="T222" i="1" s="1"/>
  <c r="AH222" i="1"/>
  <c r="AI222" i="1"/>
  <c r="CW222" i="1" s="1"/>
  <c r="V222" i="1" s="1"/>
  <c r="AJ222" i="1"/>
  <c r="CX222" i="1" s="1"/>
  <c r="W222" i="1" s="1"/>
  <c r="CV222" i="1"/>
  <c r="U222" i="1" s="1"/>
  <c r="I481" i="5" s="1"/>
  <c r="FR222" i="1"/>
  <c r="GL222" i="1"/>
  <c r="GN222" i="1"/>
  <c r="GP222" i="1"/>
  <c r="GV222" i="1"/>
  <c r="GX222" i="1" s="1"/>
  <c r="C223" i="1"/>
  <c r="I223" i="1"/>
  <c r="CX338" i="3" s="1"/>
  <c r="AC223" i="1"/>
  <c r="AD223" i="1"/>
  <c r="CR223" i="1" s="1"/>
  <c r="Q223" i="1" s="1"/>
  <c r="K474" i="5" s="1"/>
  <c r="AE223" i="1"/>
  <c r="CS223" i="1" s="1"/>
  <c r="AF223" i="1"/>
  <c r="CT223" i="1" s="1"/>
  <c r="S223" i="1" s="1"/>
  <c r="K473" i="5" s="1"/>
  <c r="AG223" i="1"/>
  <c r="CU223" i="1" s="1"/>
  <c r="AH223" i="1"/>
  <c r="CV223" i="1" s="1"/>
  <c r="U223" i="1" s="1"/>
  <c r="AI223" i="1"/>
  <c r="CW223" i="1" s="1"/>
  <c r="V223" i="1" s="1"/>
  <c r="AJ223" i="1"/>
  <c r="CX223" i="1"/>
  <c r="W223" i="1" s="1"/>
  <c r="FR223" i="1"/>
  <c r="GL223" i="1"/>
  <c r="GN223" i="1"/>
  <c r="GP223" i="1"/>
  <c r="GV223" i="1"/>
  <c r="I224" i="1"/>
  <c r="E477" i="5" s="1"/>
  <c r="AC224" i="1"/>
  <c r="AD224" i="1"/>
  <c r="AB224" i="1" s="1"/>
  <c r="AE224" i="1"/>
  <c r="CS224" i="1" s="1"/>
  <c r="AF224" i="1"/>
  <c r="CT224" i="1" s="1"/>
  <c r="AG224" i="1"/>
  <c r="AH224" i="1"/>
  <c r="CV224" i="1" s="1"/>
  <c r="U224" i="1" s="1"/>
  <c r="AI224" i="1"/>
  <c r="AJ224" i="1"/>
  <c r="CX224" i="1" s="1"/>
  <c r="CQ224" i="1"/>
  <c r="CU224" i="1"/>
  <c r="CW224" i="1"/>
  <c r="FR224" i="1"/>
  <c r="GL224" i="1"/>
  <c r="GN224" i="1"/>
  <c r="GP224" i="1"/>
  <c r="GV224" i="1"/>
  <c r="I225" i="1"/>
  <c r="AC225" i="1"/>
  <c r="AB225" i="1" s="1"/>
  <c r="AD225" i="1"/>
  <c r="CR225" i="1" s="1"/>
  <c r="Q225" i="1" s="1"/>
  <c r="AE225" i="1"/>
  <c r="CS225" i="1" s="1"/>
  <c r="AF225" i="1"/>
  <c r="AG225" i="1"/>
  <c r="CU225" i="1" s="1"/>
  <c r="T225" i="1" s="1"/>
  <c r="AH225" i="1"/>
  <c r="AI225" i="1"/>
  <c r="CW225" i="1" s="1"/>
  <c r="V225" i="1" s="1"/>
  <c r="AJ225" i="1"/>
  <c r="CX225" i="1" s="1"/>
  <c r="W225" i="1" s="1"/>
  <c r="CT225" i="1"/>
  <c r="CV225" i="1"/>
  <c r="U225" i="1" s="1"/>
  <c r="FR225" i="1"/>
  <c r="GL225" i="1"/>
  <c r="GN225" i="1"/>
  <c r="GP225" i="1"/>
  <c r="GV225" i="1"/>
  <c r="GX225" i="1" s="1"/>
  <c r="C226" i="1"/>
  <c r="D226" i="1"/>
  <c r="I226" i="1"/>
  <c r="AC226" i="1"/>
  <c r="AD226" i="1"/>
  <c r="AE226" i="1"/>
  <c r="CS226" i="1" s="1"/>
  <c r="R226" i="1" s="1"/>
  <c r="AF226" i="1"/>
  <c r="CT226" i="1" s="1"/>
  <c r="AG226" i="1"/>
  <c r="AH226" i="1"/>
  <c r="CV226" i="1" s="1"/>
  <c r="U226" i="1" s="1"/>
  <c r="I493" i="5" s="1"/>
  <c r="AI226" i="1"/>
  <c r="AJ226" i="1"/>
  <c r="CX226" i="1" s="1"/>
  <c r="CQ226" i="1"/>
  <c r="P226" i="1" s="1"/>
  <c r="I489" i="5" s="1"/>
  <c r="CU226" i="1"/>
  <c r="T226" i="1" s="1"/>
  <c r="CW226" i="1"/>
  <c r="V226" i="1" s="1"/>
  <c r="FR226" i="1"/>
  <c r="GL226" i="1"/>
  <c r="GO226" i="1"/>
  <c r="GP226" i="1"/>
  <c r="GV226" i="1"/>
  <c r="GX226" i="1" s="1"/>
  <c r="C227" i="1"/>
  <c r="D227" i="1"/>
  <c r="I227" i="1"/>
  <c r="AC227" i="1"/>
  <c r="AD227" i="1"/>
  <c r="CR227" i="1" s="1"/>
  <c r="AE227" i="1"/>
  <c r="CS227" i="1" s="1"/>
  <c r="AF227" i="1"/>
  <c r="AG227" i="1"/>
  <c r="CU227" i="1" s="1"/>
  <c r="AH227" i="1"/>
  <c r="CV227" i="1" s="1"/>
  <c r="U227" i="1" s="1"/>
  <c r="AI227" i="1"/>
  <c r="CW227" i="1" s="1"/>
  <c r="AJ227" i="1"/>
  <c r="CT227" i="1"/>
  <c r="CX227" i="1"/>
  <c r="FR227" i="1"/>
  <c r="GL227" i="1"/>
  <c r="GO227" i="1"/>
  <c r="GP227" i="1"/>
  <c r="GV227" i="1"/>
  <c r="C228" i="1"/>
  <c r="D228" i="1"/>
  <c r="I228" i="1"/>
  <c r="AC228" i="1"/>
  <c r="CQ228" i="1" s="1"/>
  <c r="P228" i="1" s="1"/>
  <c r="AD228" i="1"/>
  <c r="AE228" i="1"/>
  <c r="AF228" i="1"/>
  <c r="CT228" i="1" s="1"/>
  <c r="S228" i="1" s="1"/>
  <c r="I498" i="5" s="1"/>
  <c r="AG228" i="1"/>
  <c r="CU228" i="1" s="1"/>
  <c r="T228" i="1" s="1"/>
  <c r="AH228" i="1"/>
  <c r="CV228" i="1" s="1"/>
  <c r="U228" i="1" s="1"/>
  <c r="I501" i="5" s="1"/>
  <c r="AI228" i="1"/>
  <c r="AJ228" i="1"/>
  <c r="CX228" i="1" s="1"/>
  <c r="W228" i="1" s="1"/>
  <c r="CS228" i="1"/>
  <c r="CW228" i="1"/>
  <c r="V228" i="1" s="1"/>
  <c r="FR228" i="1"/>
  <c r="GL228" i="1"/>
  <c r="GO228" i="1"/>
  <c r="GP228" i="1"/>
  <c r="GV228" i="1"/>
  <c r="GX228" i="1"/>
  <c r="C229" i="1"/>
  <c r="D229" i="1"/>
  <c r="I229" i="1"/>
  <c r="AC229" i="1"/>
  <c r="AD229" i="1"/>
  <c r="AE229" i="1"/>
  <c r="CS229" i="1" s="1"/>
  <c r="R229" i="1" s="1"/>
  <c r="AF229" i="1"/>
  <c r="AG229" i="1"/>
  <c r="CU229" i="1" s="1"/>
  <c r="T229" i="1" s="1"/>
  <c r="AH229" i="1"/>
  <c r="AI229" i="1"/>
  <c r="CW229" i="1" s="1"/>
  <c r="V229" i="1" s="1"/>
  <c r="AJ229" i="1"/>
  <c r="CX229" i="1" s="1"/>
  <c r="W229" i="1" s="1"/>
  <c r="CR229" i="1"/>
  <c r="Q229" i="1" s="1"/>
  <c r="CT229" i="1"/>
  <c r="S229" i="1" s="1"/>
  <c r="K498" i="5" s="1"/>
  <c r="CV229" i="1"/>
  <c r="U229" i="1" s="1"/>
  <c r="FR229" i="1"/>
  <c r="GL229" i="1"/>
  <c r="GO229" i="1"/>
  <c r="GP229" i="1"/>
  <c r="GV229" i="1"/>
  <c r="GX229" i="1" s="1"/>
  <c r="C230" i="1"/>
  <c r="D230" i="1"/>
  <c r="I230" i="1"/>
  <c r="AC230" i="1"/>
  <c r="CQ230" i="1" s="1"/>
  <c r="P230" i="1" s="1"/>
  <c r="I509" i="5" s="1"/>
  <c r="AD230" i="1"/>
  <c r="AB230" i="1" s="1"/>
  <c r="AE230" i="1"/>
  <c r="AF230" i="1"/>
  <c r="CT230" i="1" s="1"/>
  <c r="S230" i="1" s="1"/>
  <c r="I506" i="5" s="1"/>
  <c r="AG230" i="1"/>
  <c r="AH230" i="1"/>
  <c r="CV230" i="1" s="1"/>
  <c r="U230" i="1" s="1"/>
  <c r="I513" i="5" s="1"/>
  <c r="AI230" i="1"/>
  <c r="CW230" i="1" s="1"/>
  <c r="V230" i="1" s="1"/>
  <c r="AJ230" i="1"/>
  <c r="CX230" i="1" s="1"/>
  <c r="W230" i="1" s="1"/>
  <c r="CS230" i="1"/>
  <c r="R230" i="1" s="1"/>
  <c r="CU230" i="1"/>
  <c r="T230" i="1" s="1"/>
  <c r="FR230" i="1"/>
  <c r="GL230" i="1"/>
  <c r="GO230" i="1"/>
  <c r="GP230" i="1"/>
  <c r="CD243" i="1" s="1"/>
  <c r="GV230" i="1"/>
  <c r="GX230" i="1" s="1"/>
  <c r="C231" i="1"/>
  <c r="D231" i="1"/>
  <c r="I231" i="1"/>
  <c r="AC231" i="1"/>
  <c r="AB231" i="1" s="1"/>
  <c r="AD231" i="1"/>
  <c r="CR231" i="1" s="1"/>
  <c r="Q231" i="1" s="1"/>
  <c r="K507" i="5" s="1"/>
  <c r="AE231" i="1"/>
  <c r="CS231" i="1" s="1"/>
  <c r="AF231" i="1"/>
  <c r="AG231" i="1"/>
  <c r="CU231" i="1" s="1"/>
  <c r="T231" i="1" s="1"/>
  <c r="AH231" i="1"/>
  <c r="AI231" i="1"/>
  <c r="CW231" i="1" s="1"/>
  <c r="V231" i="1" s="1"/>
  <c r="AJ231" i="1"/>
  <c r="CX231" i="1" s="1"/>
  <c r="W231" i="1" s="1"/>
  <c r="CT231" i="1"/>
  <c r="S231" i="1" s="1"/>
  <c r="K506" i="5" s="1"/>
  <c r="CV231" i="1"/>
  <c r="U231" i="1" s="1"/>
  <c r="FR231" i="1"/>
  <c r="GL231" i="1"/>
  <c r="GO231" i="1"/>
  <c r="GP231" i="1"/>
  <c r="GV231" i="1"/>
  <c r="GX231" i="1" s="1"/>
  <c r="C232" i="1"/>
  <c r="D232" i="1"/>
  <c r="I232" i="1"/>
  <c r="AC232" i="1"/>
  <c r="AD232" i="1"/>
  <c r="AB232" i="1" s="1"/>
  <c r="AE232" i="1"/>
  <c r="CS232" i="1" s="1"/>
  <c r="R232" i="1" s="1"/>
  <c r="AF232" i="1"/>
  <c r="CT232" i="1" s="1"/>
  <c r="AG232" i="1"/>
  <c r="CU232" i="1" s="1"/>
  <c r="T232" i="1" s="1"/>
  <c r="AH232" i="1"/>
  <c r="CV232" i="1" s="1"/>
  <c r="U232" i="1" s="1"/>
  <c r="I521" i="5" s="1"/>
  <c r="AI232" i="1"/>
  <c r="AJ232" i="1"/>
  <c r="CX232" i="1" s="1"/>
  <c r="W232" i="1" s="1"/>
  <c r="CQ232" i="1"/>
  <c r="P232" i="1" s="1"/>
  <c r="CW232" i="1"/>
  <c r="V232" i="1" s="1"/>
  <c r="FR232" i="1"/>
  <c r="GL232" i="1"/>
  <c r="GO232" i="1"/>
  <c r="GP232" i="1"/>
  <c r="GV232" i="1"/>
  <c r="GX232" i="1" s="1"/>
  <c r="C233" i="1"/>
  <c r="D233" i="1"/>
  <c r="I233" i="1"/>
  <c r="AC233" i="1"/>
  <c r="AD233" i="1"/>
  <c r="CR233" i="1" s="1"/>
  <c r="Q233" i="1" s="1"/>
  <c r="AE233" i="1"/>
  <c r="CS233" i="1" s="1"/>
  <c r="AF233" i="1"/>
  <c r="AG233" i="1"/>
  <c r="CU233" i="1" s="1"/>
  <c r="T233" i="1" s="1"/>
  <c r="AH233" i="1"/>
  <c r="CV233" i="1" s="1"/>
  <c r="U233" i="1" s="1"/>
  <c r="AI233" i="1"/>
  <c r="CW233" i="1" s="1"/>
  <c r="AJ233" i="1"/>
  <c r="CX233" i="1" s="1"/>
  <c r="W233" i="1" s="1"/>
  <c r="CT233" i="1"/>
  <c r="FR233" i="1"/>
  <c r="GL233" i="1"/>
  <c r="GO233" i="1"/>
  <c r="GP233" i="1"/>
  <c r="GV233" i="1"/>
  <c r="C234" i="1"/>
  <c r="D234" i="1"/>
  <c r="I234" i="1"/>
  <c r="AC234" i="1"/>
  <c r="AD234" i="1"/>
  <c r="AE234" i="1"/>
  <c r="AF234" i="1"/>
  <c r="CT234" i="1" s="1"/>
  <c r="AG234" i="1"/>
  <c r="AH234" i="1"/>
  <c r="CV234" i="1" s="1"/>
  <c r="U234" i="1" s="1"/>
  <c r="I529" i="5" s="1"/>
  <c r="AI234" i="1"/>
  <c r="AJ234" i="1"/>
  <c r="CX234" i="1" s="1"/>
  <c r="CQ234" i="1"/>
  <c r="CS234" i="1"/>
  <c r="CU234" i="1"/>
  <c r="CW234" i="1"/>
  <c r="V234" i="1" s="1"/>
  <c r="FR234" i="1"/>
  <c r="GL234" i="1"/>
  <c r="GO234" i="1"/>
  <c r="GP234" i="1"/>
  <c r="GV234" i="1"/>
  <c r="GX234" i="1"/>
  <c r="C235" i="1"/>
  <c r="D235" i="1"/>
  <c r="I235" i="1"/>
  <c r="AC235" i="1"/>
  <c r="AB235" i="1" s="1"/>
  <c r="AD235" i="1"/>
  <c r="AE235" i="1"/>
  <c r="CS235" i="1" s="1"/>
  <c r="R235" i="1" s="1"/>
  <c r="AF235" i="1"/>
  <c r="AG235" i="1"/>
  <c r="CU235" i="1" s="1"/>
  <c r="AH235" i="1"/>
  <c r="CV235" i="1" s="1"/>
  <c r="U235" i="1" s="1"/>
  <c r="AI235" i="1"/>
  <c r="CW235" i="1" s="1"/>
  <c r="V235" i="1" s="1"/>
  <c r="AJ235" i="1"/>
  <c r="CR235" i="1"/>
  <c r="Q235" i="1" s="1"/>
  <c r="CT235" i="1"/>
  <c r="CX235" i="1"/>
  <c r="FR235" i="1"/>
  <c r="GL235" i="1"/>
  <c r="GO235" i="1"/>
  <c r="GP235" i="1"/>
  <c r="GV235" i="1"/>
  <c r="C236" i="1"/>
  <c r="D236" i="1"/>
  <c r="I236" i="1"/>
  <c r="AC236" i="1"/>
  <c r="CQ236" i="1" s="1"/>
  <c r="P236" i="1" s="1"/>
  <c r="AD236" i="1"/>
  <c r="AE236" i="1"/>
  <c r="AF236" i="1"/>
  <c r="CT236" i="1" s="1"/>
  <c r="S236" i="1" s="1"/>
  <c r="I533" i="5" s="1"/>
  <c r="AG236" i="1"/>
  <c r="CU236" i="1" s="1"/>
  <c r="T236" i="1" s="1"/>
  <c r="AH236" i="1"/>
  <c r="CV236" i="1" s="1"/>
  <c r="U236" i="1" s="1"/>
  <c r="I536" i="5" s="1"/>
  <c r="AI236" i="1"/>
  <c r="CW236" i="1" s="1"/>
  <c r="V236" i="1" s="1"/>
  <c r="AJ236" i="1"/>
  <c r="CX236" i="1" s="1"/>
  <c r="W236" i="1" s="1"/>
  <c r="CS236" i="1"/>
  <c r="R236" i="1" s="1"/>
  <c r="FR236" i="1"/>
  <c r="GL236" i="1"/>
  <c r="GO236" i="1"/>
  <c r="GP236" i="1"/>
  <c r="GV236" i="1"/>
  <c r="GX236" i="1" s="1"/>
  <c r="C237" i="1"/>
  <c r="D237" i="1"/>
  <c r="I237" i="1"/>
  <c r="CX368" i="3" s="1"/>
  <c r="AC237" i="1"/>
  <c r="AD237" i="1"/>
  <c r="CR237" i="1" s="1"/>
  <c r="Q237" i="1" s="1"/>
  <c r="AE237" i="1"/>
  <c r="CS237" i="1" s="1"/>
  <c r="R237" i="1" s="1"/>
  <c r="AF237" i="1"/>
  <c r="AG237" i="1"/>
  <c r="CU237" i="1" s="1"/>
  <c r="T237" i="1" s="1"/>
  <c r="AH237" i="1"/>
  <c r="AI237" i="1"/>
  <c r="CW237" i="1" s="1"/>
  <c r="V237" i="1" s="1"/>
  <c r="AJ237" i="1"/>
  <c r="CX237" i="1" s="1"/>
  <c r="W237" i="1" s="1"/>
  <c r="CT237" i="1"/>
  <c r="S237" i="1" s="1"/>
  <c r="K533" i="5" s="1"/>
  <c r="CV237" i="1"/>
  <c r="U237" i="1" s="1"/>
  <c r="FR237" i="1"/>
  <c r="GL237" i="1"/>
  <c r="GO237" i="1"/>
  <c r="GP237" i="1"/>
  <c r="GV237" i="1"/>
  <c r="GX237" i="1" s="1"/>
  <c r="C238" i="1"/>
  <c r="D238" i="1"/>
  <c r="I238" i="1"/>
  <c r="AC238" i="1"/>
  <c r="AD238" i="1"/>
  <c r="AB238" i="1" s="1"/>
  <c r="AE238" i="1"/>
  <c r="CS238" i="1" s="1"/>
  <c r="R238" i="1" s="1"/>
  <c r="AF238" i="1"/>
  <c r="CT238" i="1" s="1"/>
  <c r="AG238" i="1"/>
  <c r="CU238" i="1" s="1"/>
  <c r="T238" i="1" s="1"/>
  <c r="AH238" i="1"/>
  <c r="CV238" i="1" s="1"/>
  <c r="U238" i="1" s="1"/>
  <c r="I543" i="5" s="1"/>
  <c r="AI238" i="1"/>
  <c r="AJ238" i="1"/>
  <c r="CX238" i="1" s="1"/>
  <c r="W238" i="1" s="1"/>
  <c r="CQ238" i="1"/>
  <c r="CW238" i="1"/>
  <c r="FR238" i="1"/>
  <c r="GL238" i="1"/>
  <c r="GO238" i="1"/>
  <c r="GP238" i="1"/>
  <c r="GV238" i="1"/>
  <c r="C239" i="1"/>
  <c r="D239" i="1"/>
  <c r="I239" i="1"/>
  <c r="CX370" i="3" s="1"/>
  <c r="AC239" i="1"/>
  <c r="AD239" i="1"/>
  <c r="AE239" i="1"/>
  <c r="CS239" i="1" s="1"/>
  <c r="R239" i="1" s="1"/>
  <c r="AF239" i="1"/>
  <c r="AG239" i="1"/>
  <c r="CU239" i="1" s="1"/>
  <c r="T239" i="1" s="1"/>
  <c r="AH239" i="1"/>
  <c r="AI239" i="1"/>
  <c r="CW239" i="1" s="1"/>
  <c r="AJ239" i="1"/>
  <c r="CX239" i="1" s="1"/>
  <c r="W239" i="1" s="1"/>
  <c r="CR239" i="1"/>
  <c r="Q239" i="1" s="1"/>
  <c r="CT239" i="1"/>
  <c r="CV239" i="1"/>
  <c r="U239" i="1" s="1"/>
  <c r="FR239" i="1"/>
  <c r="GL239" i="1"/>
  <c r="GO239" i="1"/>
  <c r="GP239" i="1"/>
  <c r="GV239" i="1"/>
  <c r="GX239" i="1" s="1"/>
  <c r="C240" i="1"/>
  <c r="D240" i="1"/>
  <c r="I240" i="1"/>
  <c r="GX240" i="1" s="1"/>
  <c r="AC240" i="1"/>
  <c r="AD240" i="1"/>
  <c r="AE240" i="1"/>
  <c r="CS240" i="1" s="1"/>
  <c r="AF240" i="1"/>
  <c r="CT240" i="1" s="1"/>
  <c r="AG240" i="1"/>
  <c r="AH240" i="1"/>
  <c r="CV240" i="1" s="1"/>
  <c r="U240" i="1" s="1"/>
  <c r="I550" i="5" s="1"/>
  <c r="AI240" i="1"/>
  <c r="AJ240" i="1"/>
  <c r="CX240" i="1" s="1"/>
  <c r="CQ240" i="1"/>
  <c r="CU240" i="1"/>
  <c r="CW240" i="1"/>
  <c r="FR240" i="1"/>
  <c r="BY243" i="1" s="1"/>
  <c r="AP243" i="1" s="1"/>
  <c r="AP200" i="1" s="1"/>
  <c r="GL240" i="1"/>
  <c r="GO240" i="1"/>
  <c r="GP240" i="1"/>
  <c r="GV240" i="1"/>
  <c r="C241" i="1"/>
  <c r="D241" i="1"/>
  <c r="I241" i="1"/>
  <c r="CX372" i="3" s="1"/>
  <c r="AC241" i="1"/>
  <c r="AD241" i="1"/>
  <c r="AE241" i="1"/>
  <c r="CS241" i="1" s="1"/>
  <c r="R241" i="1" s="1"/>
  <c r="AF241" i="1"/>
  <c r="CT241" i="1" s="1"/>
  <c r="S241" i="1" s="1"/>
  <c r="K547" i="5" s="1"/>
  <c r="AG241" i="1"/>
  <c r="CU241" i="1" s="1"/>
  <c r="AH241" i="1"/>
  <c r="CV241" i="1" s="1"/>
  <c r="U241" i="1" s="1"/>
  <c r="AI241" i="1"/>
  <c r="CW241" i="1" s="1"/>
  <c r="AJ241" i="1"/>
  <c r="CR241" i="1"/>
  <c r="Q241" i="1" s="1"/>
  <c r="CX241" i="1"/>
  <c r="FR241" i="1"/>
  <c r="GL241" i="1"/>
  <c r="GO241" i="1"/>
  <c r="GP241" i="1"/>
  <c r="GV241" i="1"/>
  <c r="B243" i="1"/>
  <c r="B200" i="1" s="1"/>
  <c r="C243" i="1"/>
  <c r="C200" i="1" s="1"/>
  <c r="D243" i="1"/>
  <c r="D200" i="1" s="1"/>
  <c r="F243" i="1"/>
  <c r="F200" i="1" s="1"/>
  <c r="G243" i="1"/>
  <c r="BB243" i="1"/>
  <c r="BX243" i="1"/>
  <c r="CK243" i="1"/>
  <c r="CK200" i="1" s="1"/>
  <c r="CL243" i="1"/>
  <c r="FP243" i="1"/>
  <c r="FP200" i="1" s="1"/>
  <c r="GC243" i="1"/>
  <c r="GC200" i="1" s="1"/>
  <c r="GD243" i="1"/>
  <c r="GD200" i="1" s="1"/>
  <c r="D272" i="1"/>
  <c r="E274" i="1"/>
  <c r="Z274" i="1"/>
  <c r="AA274" i="1"/>
  <c r="AM274" i="1"/>
  <c r="AN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CM274" i="1"/>
  <c r="CN274" i="1"/>
  <c r="CO274" i="1"/>
  <c r="CP274" i="1"/>
  <c r="CQ274" i="1"/>
  <c r="CR274" i="1"/>
  <c r="CS274" i="1"/>
  <c r="CT274" i="1"/>
  <c r="CU274" i="1"/>
  <c r="CV274" i="1"/>
  <c r="CW274" i="1"/>
  <c r="CX274" i="1"/>
  <c r="CY274" i="1"/>
  <c r="CZ274" i="1"/>
  <c r="DA274" i="1"/>
  <c r="DB274" i="1"/>
  <c r="DC274" i="1"/>
  <c r="DD274" i="1"/>
  <c r="DE274" i="1"/>
  <c r="DF274" i="1"/>
  <c r="DR274" i="1"/>
  <c r="DS274" i="1"/>
  <c r="EE274" i="1"/>
  <c r="EF274" i="1"/>
  <c r="EV274" i="1"/>
  <c r="EW274" i="1"/>
  <c r="EX274" i="1"/>
  <c r="EY274" i="1"/>
  <c r="EZ274" i="1"/>
  <c r="FA274" i="1"/>
  <c r="FB274" i="1"/>
  <c r="FC274" i="1"/>
  <c r="FD274" i="1"/>
  <c r="FE274" i="1"/>
  <c r="FF274" i="1"/>
  <c r="FG274" i="1"/>
  <c r="FH274" i="1"/>
  <c r="FI274" i="1"/>
  <c r="FJ274" i="1"/>
  <c r="FK274" i="1"/>
  <c r="FL274" i="1"/>
  <c r="FM274" i="1"/>
  <c r="FN274" i="1"/>
  <c r="FO274" i="1"/>
  <c r="GE274" i="1"/>
  <c r="GF274" i="1"/>
  <c r="GG274" i="1"/>
  <c r="GH274" i="1"/>
  <c r="GI274" i="1"/>
  <c r="GJ274" i="1"/>
  <c r="GK274" i="1"/>
  <c r="GL274" i="1"/>
  <c r="GM274" i="1"/>
  <c r="GN274" i="1"/>
  <c r="GO274" i="1"/>
  <c r="GP274" i="1"/>
  <c r="GQ274" i="1"/>
  <c r="GR274" i="1"/>
  <c r="GS274" i="1"/>
  <c r="GT274" i="1"/>
  <c r="GU274" i="1"/>
  <c r="GV274" i="1"/>
  <c r="GW274" i="1"/>
  <c r="GX274" i="1"/>
  <c r="C276" i="1"/>
  <c r="D276" i="1"/>
  <c r="AC276" i="1"/>
  <c r="AB276" i="1" s="1"/>
  <c r="AD276" i="1"/>
  <c r="AE276" i="1"/>
  <c r="CS276" i="1" s="1"/>
  <c r="R276" i="1" s="1"/>
  <c r="U558" i="5" s="1"/>
  <c r="AF276" i="1"/>
  <c r="AG276" i="1"/>
  <c r="CU276" i="1" s="1"/>
  <c r="T276" i="1" s="1"/>
  <c r="AH276" i="1"/>
  <c r="CV276" i="1" s="1"/>
  <c r="U276" i="1" s="1"/>
  <c r="I562" i="5" s="1"/>
  <c r="AI276" i="1"/>
  <c r="CW276" i="1" s="1"/>
  <c r="V276" i="1" s="1"/>
  <c r="AJ276" i="1"/>
  <c r="CR276" i="1"/>
  <c r="Q276" i="1" s="1"/>
  <c r="CT276" i="1"/>
  <c r="S276" i="1" s="1"/>
  <c r="I559" i="5" s="1"/>
  <c r="CX276" i="1"/>
  <c r="W276" i="1" s="1"/>
  <c r="FR276" i="1"/>
  <c r="BY361" i="1" s="1"/>
  <c r="GL276" i="1"/>
  <c r="GO276" i="1"/>
  <c r="GP276" i="1"/>
  <c r="GV276" i="1"/>
  <c r="GX276" i="1" s="1"/>
  <c r="C277" i="1"/>
  <c r="D277" i="1"/>
  <c r="AC277" i="1"/>
  <c r="AD277" i="1"/>
  <c r="CR277" i="1" s="1"/>
  <c r="Q277" i="1" s="1"/>
  <c r="AE277" i="1"/>
  <c r="CS277" i="1" s="1"/>
  <c r="R277" i="1" s="1"/>
  <c r="V558" i="5" s="1"/>
  <c r="AF277" i="1"/>
  <c r="AG277" i="1"/>
  <c r="CU277" i="1" s="1"/>
  <c r="T277" i="1" s="1"/>
  <c r="AH277" i="1"/>
  <c r="CV277" i="1" s="1"/>
  <c r="U277" i="1" s="1"/>
  <c r="AI277" i="1"/>
  <c r="CW277" i="1" s="1"/>
  <c r="V277" i="1" s="1"/>
  <c r="AJ277" i="1"/>
  <c r="CT277" i="1"/>
  <c r="S277" i="1" s="1"/>
  <c r="K559" i="5" s="1"/>
  <c r="CX277" i="1"/>
  <c r="W277" i="1" s="1"/>
  <c r="FR277" i="1"/>
  <c r="GL277" i="1"/>
  <c r="FR361" i="1" s="1"/>
  <c r="FR274" i="1" s="1"/>
  <c r="GO277" i="1"/>
  <c r="GP277" i="1"/>
  <c r="GV277" i="1"/>
  <c r="GX277" i="1" s="1"/>
  <c r="C278" i="1"/>
  <c r="D278" i="1"/>
  <c r="AC278" i="1"/>
  <c r="AB278" i="1" s="1"/>
  <c r="AD278" i="1"/>
  <c r="CR278" i="1" s="1"/>
  <c r="Q278" i="1" s="1"/>
  <c r="AE278" i="1"/>
  <c r="CS278" i="1" s="1"/>
  <c r="R278" i="1" s="1"/>
  <c r="AF278" i="1"/>
  <c r="CT278" i="1" s="1"/>
  <c r="S278" i="1" s="1"/>
  <c r="I566" i="5" s="1"/>
  <c r="AG278" i="1"/>
  <c r="CU278" i="1" s="1"/>
  <c r="T278" i="1" s="1"/>
  <c r="AH278" i="1"/>
  <c r="AI278" i="1"/>
  <c r="CW278" i="1" s="1"/>
  <c r="V278" i="1" s="1"/>
  <c r="AJ278" i="1"/>
  <c r="CX278" i="1" s="1"/>
  <c r="W278" i="1" s="1"/>
  <c r="CV278" i="1"/>
  <c r="U278" i="1" s="1"/>
  <c r="I569" i="5" s="1"/>
  <c r="FR278" i="1"/>
  <c r="GL278" i="1"/>
  <c r="GO278" i="1"/>
  <c r="GP278" i="1"/>
  <c r="GV278" i="1"/>
  <c r="GX278" i="1" s="1"/>
  <c r="C279" i="1"/>
  <c r="D279" i="1"/>
  <c r="AC279" i="1"/>
  <c r="AD279" i="1"/>
  <c r="AE279" i="1"/>
  <c r="CS279" i="1" s="1"/>
  <c r="R279" i="1" s="1"/>
  <c r="AF279" i="1"/>
  <c r="AG279" i="1"/>
  <c r="AH279" i="1"/>
  <c r="CV279" i="1" s="1"/>
  <c r="U279" i="1" s="1"/>
  <c r="AI279" i="1"/>
  <c r="AJ279" i="1"/>
  <c r="CQ279" i="1"/>
  <c r="P279" i="1" s="1"/>
  <c r="CR279" i="1"/>
  <c r="Q279" i="1" s="1"/>
  <c r="CT279" i="1"/>
  <c r="S279" i="1" s="1"/>
  <c r="K566" i="5" s="1"/>
  <c r="CU279" i="1"/>
  <c r="T279" i="1" s="1"/>
  <c r="CW279" i="1"/>
  <c r="V279" i="1" s="1"/>
  <c r="CX279" i="1"/>
  <c r="W279" i="1" s="1"/>
  <c r="FR279" i="1"/>
  <c r="GL279" i="1"/>
  <c r="GO279" i="1"/>
  <c r="GP279" i="1"/>
  <c r="GV279" i="1"/>
  <c r="GX279" i="1"/>
  <c r="C280" i="1"/>
  <c r="D280" i="1"/>
  <c r="AC280" i="1"/>
  <c r="AD280" i="1"/>
  <c r="AE280" i="1"/>
  <c r="AF280" i="1"/>
  <c r="CT280" i="1" s="1"/>
  <c r="S280" i="1" s="1"/>
  <c r="I573" i="5" s="1"/>
  <c r="AG280" i="1"/>
  <c r="AH280" i="1"/>
  <c r="CV280" i="1" s="1"/>
  <c r="U280" i="1" s="1"/>
  <c r="I576" i="5" s="1"/>
  <c r="AI280" i="1"/>
  <c r="AJ280" i="1"/>
  <c r="CX280" i="1" s="1"/>
  <c r="W280" i="1" s="1"/>
  <c r="CQ280" i="1"/>
  <c r="P280" i="1" s="1"/>
  <c r="CS280" i="1"/>
  <c r="R280" i="1" s="1"/>
  <c r="CU280" i="1"/>
  <c r="T280" i="1" s="1"/>
  <c r="CW280" i="1"/>
  <c r="V280" i="1" s="1"/>
  <c r="FR280" i="1"/>
  <c r="GL280" i="1"/>
  <c r="GO280" i="1"/>
  <c r="GP280" i="1"/>
  <c r="CD361" i="1" s="1"/>
  <c r="CD274" i="1" s="1"/>
  <c r="GV280" i="1"/>
  <c r="GX280" i="1"/>
  <c r="C281" i="1"/>
  <c r="D281" i="1"/>
  <c r="AC281" i="1"/>
  <c r="CQ281" i="1" s="1"/>
  <c r="P281" i="1" s="1"/>
  <c r="AD281" i="1"/>
  <c r="AB281" i="1" s="1"/>
  <c r="AE281" i="1"/>
  <c r="AF281" i="1"/>
  <c r="CT281" i="1" s="1"/>
  <c r="S281" i="1" s="1"/>
  <c r="K573" i="5" s="1"/>
  <c r="AG281" i="1"/>
  <c r="AH281" i="1"/>
  <c r="CV281" i="1" s="1"/>
  <c r="U281" i="1" s="1"/>
  <c r="AI281" i="1"/>
  <c r="CW281" i="1" s="1"/>
  <c r="V281" i="1" s="1"/>
  <c r="AJ281" i="1"/>
  <c r="CX281" i="1" s="1"/>
  <c r="W281" i="1" s="1"/>
  <c r="CS281" i="1"/>
  <c r="R281" i="1" s="1"/>
  <c r="CU281" i="1"/>
  <c r="T281" i="1" s="1"/>
  <c r="FR281" i="1"/>
  <c r="FQ361" i="1" s="1"/>
  <c r="FQ274" i="1" s="1"/>
  <c r="GL281" i="1"/>
  <c r="GO281" i="1"/>
  <c r="GP281" i="1"/>
  <c r="FV361" i="1" s="1"/>
  <c r="FV274" i="1" s="1"/>
  <c r="GV281" i="1"/>
  <c r="GX281" i="1" s="1"/>
  <c r="C282" i="1"/>
  <c r="D282" i="1"/>
  <c r="AC282" i="1"/>
  <c r="AD282" i="1"/>
  <c r="AB282" i="1" s="1"/>
  <c r="AE282" i="1"/>
  <c r="CS282" i="1" s="1"/>
  <c r="R282" i="1" s="1"/>
  <c r="AF282" i="1"/>
  <c r="CT282" i="1" s="1"/>
  <c r="S282" i="1" s="1"/>
  <c r="I580" i="5" s="1"/>
  <c r="AG282" i="1"/>
  <c r="CU282" i="1" s="1"/>
  <c r="T282" i="1" s="1"/>
  <c r="AH282" i="1"/>
  <c r="CV282" i="1" s="1"/>
  <c r="U282" i="1" s="1"/>
  <c r="I583" i="5" s="1"/>
  <c r="AI282" i="1"/>
  <c r="AJ282" i="1"/>
  <c r="CX282" i="1" s="1"/>
  <c r="W282" i="1" s="1"/>
  <c r="CQ282" i="1"/>
  <c r="P282" i="1" s="1"/>
  <c r="CW282" i="1"/>
  <c r="V282" i="1" s="1"/>
  <c r="FR282" i="1"/>
  <c r="GL282" i="1"/>
  <c r="GO282" i="1"/>
  <c r="GP282" i="1"/>
  <c r="GV282" i="1"/>
  <c r="GX282" i="1"/>
  <c r="C283" i="1"/>
  <c r="D283" i="1"/>
  <c r="AC283" i="1"/>
  <c r="AD283" i="1"/>
  <c r="AE283" i="1"/>
  <c r="AF283" i="1"/>
  <c r="CT283" i="1" s="1"/>
  <c r="S283" i="1" s="1"/>
  <c r="K580" i="5" s="1"/>
  <c r="AG283" i="1"/>
  <c r="AH283" i="1"/>
  <c r="CV283" i="1" s="1"/>
  <c r="U283" i="1" s="1"/>
  <c r="AI283" i="1"/>
  <c r="AJ283" i="1"/>
  <c r="CX283" i="1" s="1"/>
  <c r="W283" i="1" s="1"/>
  <c r="CQ283" i="1"/>
  <c r="P283" i="1" s="1"/>
  <c r="CS283" i="1"/>
  <c r="R283" i="1" s="1"/>
  <c r="CU283" i="1"/>
  <c r="T283" i="1" s="1"/>
  <c r="CW283" i="1"/>
  <c r="V283" i="1" s="1"/>
  <c r="FR283" i="1"/>
  <c r="GL283" i="1"/>
  <c r="GO283" i="1"/>
  <c r="GP283" i="1"/>
  <c r="GV283" i="1"/>
  <c r="GX283" i="1"/>
  <c r="C284" i="1"/>
  <c r="D284" i="1"/>
  <c r="I284" i="1"/>
  <c r="AC284" i="1"/>
  <c r="AB284" i="1" s="1"/>
  <c r="AD284" i="1"/>
  <c r="AE284" i="1"/>
  <c r="CS284" i="1" s="1"/>
  <c r="R284" i="1" s="1"/>
  <c r="AF284" i="1"/>
  <c r="AG284" i="1"/>
  <c r="CU284" i="1" s="1"/>
  <c r="AH284" i="1"/>
  <c r="CV284" i="1" s="1"/>
  <c r="U284" i="1" s="1"/>
  <c r="I591" i="5" s="1"/>
  <c r="AI284" i="1"/>
  <c r="CW284" i="1" s="1"/>
  <c r="V284" i="1" s="1"/>
  <c r="AJ284" i="1"/>
  <c r="CR284" i="1"/>
  <c r="Q284" i="1" s="1"/>
  <c r="CT284" i="1"/>
  <c r="CX284" i="1"/>
  <c r="W284" i="1" s="1"/>
  <c r="FR284" i="1"/>
  <c r="GL284" i="1"/>
  <c r="GO284" i="1"/>
  <c r="GP284" i="1"/>
  <c r="GV284" i="1"/>
  <c r="C285" i="1"/>
  <c r="D285" i="1"/>
  <c r="I285" i="1"/>
  <c r="AC285" i="1"/>
  <c r="CQ285" i="1" s="1"/>
  <c r="P285" i="1" s="1"/>
  <c r="AD285" i="1"/>
  <c r="AE285" i="1"/>
  <c r="AF285" i="1"/>
  <c r="CT285" i="1" s="1"/>
  <c r="S285" i="1" s="1"/>
  <c r="K588" i="5" s="1"/>
  <c r="AG285" i="1"/>
  <c r="AH285" i="1"/>
  <c r="CV285" i="1" s="1"/>
  <c r="U285" i="1" s="1"/>
  <c r="AI285" i="1"/>
  <c r="CW285" i="1" s="1"/>
  <c r="V285" i="1" s="1"/>
  <c r="AJ285" i="1"/>
  <c r="CX285" i="1" s="1"/>
  <c r="W285" i="1" s="1"/>
  <c r="CS285" i="1"/>
  <c r="R285" i="1" s="1"/>
  <c r="CU285" i="1"/>
  <c r="T285" i="1" s="1"/>
  <c r="FR285" i="1"/>
  <c r="GL285" i="1"/>
  <c r="GO285" i="1"/>
  <c r="GP285" i="1"/>
  <c r="GV285" i="1"/>
  <c r="GX285" i="1" s="1"/>
  <c r="C286" i="1"/>
  <c r="D286" i="1"/>
  <c r="I286" i="1"/>
  <c r="AC286" i="1"/>
  <c r="AD286" i="1"/>
  <c r="CR286" i="1" s="1"/>
  <c r="Q286" i="1" s="1"/>
  <c r="AE286" i="1"/>
  <c r="CS286" i="1" s="1"/>
  <c r="R286" i="1" s="1"/>
  <c r="AF286" i="1"/>
  <c r="CT286" i="1" s="1"/>
  <c r="S286" i="1" s="1"/>
  <c r="I596" i="5" s="1"/>
  <c r="AG286" i="1"/>
  <c r="CU286" i="1" s="1"/>
  <c r="T286" i="1" s="1"/>
  <c r="AH286" i="1"/>
  <c r="AI286" i="1"/>
  <c r="CW286" i="1" s="1"/>
  <c r="V286" i="1" s="1"/>
  <c r="AJ286" i="1"/>
  <c r="CX286" i="1" s="1"/>
  <c r="W286" i="1" s="1"/>
  <c r="CV286" i="1"/>
  <c r="U286" i="1" s="1"/>
  <c r="I599" i="5" s="1"/>
  <c r="FR286" i="1"/>
  <c r="GL286" i="1"/>
  <c r="GO286" i="1"/>
  <c r="GP286" i="1"/>
  <c r="GV286" i="1"/>
  <c r="GX286" i="1" s="1"/>
  <c r="C287" i="1"/>
  <c r="D287" i="1"/>
  <c r="I287" i="1"/>
  <c r="AC287" i="1"/>
  <c r="AD287" i="1"/>
  <c r="AB287" i="1" s="1"/>
  <c r="AE287" i="1"/>
  <c r="CS287" i="1" s="1"/>
  <c r="R287" i="1" s="1"/>
  <c r="AF287" i="1"/>
  <c r="CT287" i="1" s="1"/>
  <c r="AG287" i="1"/>
  <c r="AH287" i="1"/>
  <c r="CV287" i="1" s="1"/>
  <c r="U287" i="1" s="1"/>
  <c r="AI287" i="1"/>
  <c r="AJ287" i="1"/>
  <c r="CX287" i="1" s="1"/>
  <c r="W287" i="1" s="1"/>
  <c r="CQ287" i="1"/>
  <c r="CU287" i="1"/>
  <c r="T287" i="1" s="1"/>
  <c r="CW287" i="1"/>
  <c r="FR287" i="1"/>
  <c r="GL287" i="1"/>
  <c r="GO287" i="1"/>
  <c r="GP287" i="1"/>
  <c r="GV287" i="1"/>
  <c r="GX287" i="1" s="1"/>
  <c r="C288" i="1"/>
  <c r="D288" i="1"/>
  <c r="I288" i="1"/>
  <c r="AC288" i="1"/>
  <c r="AD288" i="1"/>
  <c r="CR288" i="1" s="1"/>
  <c r="Q288" i="1" s="1"/>
  <c r="I605" i="5" s="1"/>
  <c r="AE288" i="1"/>
  <c r="CS288" i="1" s="1"/>
  <c r="R288" i="1" s="1"/>
  <c r="AF288" i="1"/>
  <c r="AG288" i="1"/>
  <c r="CU288" i="1" s="1"/>
  <c r="T288" i="1" s="1"/>
  <c r="AH288" i="1"/>
  <c r="AI288" i="1"/>
  <c r="CW288" i="1" s="1"/>
  <c r="AJ288" i="1"/>
  <c r="CX288" i="1" s="1"/>
  <c r="W288" i="1" s="1"/>
  <c r="CT288" i="1"/>
  <c r="CV288" i="1"/>
  <c r="U288" i="1" s="1"/>
  <c r="I610" i="5" s="1"/>
  <c r="FR288" i="1"/>
  <c r="GL288" i="1"/>
  <c r="GO288" i="1"/>
  <c r="GP288" i="1"/>
  <c r="GV288" i="1"/>
  <c r="GX288" i="1" s="1"/>
  <c r="C289" i="1"/>
  <c r="D289" i="1"/>
  <c r="I289" i="1"/>
  <c r="AC289" i="1"/>
  <c r="CQ289" i="1" s="1"/>
  <c r="P289" i="1" s="1"/>
  <c r="AD289" i="1"/>
  <c r="AE289" i="1"/>
  <c r="CS289" i="1" s="1"/>
  <c r="AF289" i="1"/>
  <c r="CT289" i="1" s="1"/>
  <c r="AG289" i="1"/>
  <c r="AH289" i="1"/>
  <c r="CV289" i="1" s="1"/>
  <c r="U289" i="1" s="1"/>
  <c r="AI289" i="1"/>
  <c r="CW289" i="1" s="1"/>
  <c r="V289" i="1" s="1"/>
  <c r="AJ289" i="1"/>
  <c r="CX289" i="1" s="1"/>
  <c r="CR289" i="1"/>
  <c r="CU289" i="1"/>
  <c r="FR289" i="1"/>
  <c r="GL289" i="1"/>
  <c r="GO289" i="1"/>
  <c r="GP289" i="1"/>
  <c r="GV289" i="1"/>
  <c r="GX289" i="1"/>
  <c r="C290" i="1"/>
  <c r="D290" i="1"/>
  <c r="I290" i="1"/>
  <c r="I292" i="1" s="1"/>
  <c r="E616" i="5" s="1"/>
  <c r="AC290" i="1"/>
  <c r="AD290" i="1"/>
  <c r="AE290" i="1"/>
  <c r="CS290" i="1" s="1"/>
  <c r="R290" i="1" s="1"/>
  <c r="AF290" i="1"/>
  <c r="AG290" i="1"/>
  <c r="CU290" i="1" s="1"/>
  <c r="T290" i="1" s="1"/>
  <c r="AH290" i="1"/>
  <c r="AI290" i="1"/>
  <c r="CW290" i="1" s="1"/>
  <c r="AJ290" i="1"/>
  <c r="CX290" i="1" s="1"/>
  <c r="W290" i="1" s="1"/>
  <c r="CR290" i="1"/>
  <c r="Q290" i="1" s="1"/>
  <c r="CT290" i="1"/>
  <c r="CV290" i="1"/>
  <c r="U290" i="1" s="1"/>
  <c r="I619" i="5" s="1"/>
  <c r="FR290" i="1"/>
  <c r="GL290" i="1"/>
  <c r="GO290" i="1"/>
  <c r="GP290" i="1"/>
  <c r="GV290" i="1"/>
  <c r="GX290" i="1" s="1"/>
  <c r="C291" i="1"/>
  <c r="D291" i="1"/>
  <c r="I291" i="1"/>
  <c r="I293" i="1" s="1"/>
  <c r="AC291" i="1"/>
  <c r="AB291" i="1" s="1"/>
  <c r="AD291" i="1"/>
  <c r="AE291" i="1"/>
  <c r="CS291" i="1" s="1"/>
  <c r="R291" i="1" s="1"/>
  <c r="AF291" i="1"/>
  <c r="AG291" i="1"/>
  <c r="AH291" i="1"/>
  <c r="CV291" i="1" s="1"/>
  <c r="U291" i="1" s="1"/>
  <c r="AI291" i="1"/>
  <c r="AJ291" i="1"/>
  <c r="CQ291" i="1"/>
  <c r="P291" i="1" s="1"/>
  <c r="CR291" i="1"/>
  <c r="CT291" i="1"/>
  <c r="CU291" i="1"/>
  <c r="T291" i="1" s="1"/>
  <c r="CW291" i="1"/>
  <c r="CX291" i="1"/>
  <c r="FR291" i="1"/>
  <c r="GL291" i="1"/>
  <c r="GO291" i="1"/>
  <c r="GP291" i="1"/>
  <c r="GV291" i="1"/>
  <c r="AC292" i="1"/>
  <c r="AD292" i="1"/>
  <c r="CR292" i="1" s="1"/>
  <c r="Q292" i="1" s="1"/>
  <c r="AE292" i="1"/>
  <c r="AF292" i="1"/>
  <c r="CT292" i="1" s="1"/>
  <c r="S292" i="1" s="1"/>
  <c r="AG292" i="1"/>
  <c r="AH292" i="1"/>
  <c r="AI292" i="1"/>
  <c r="CW292" i="1" s="1"/>
  <c r="V292" i="1" s="1"/>
  <c r="AJ292" i="1"/>
  <c r="CX292" i="1" s="1"/>
  <c r="W292" i="1" s="1"/>
  <c r="CS292" i="1"/>
  <c r="CU292" i="1"/>
  <c r="T292" i="1" s="1"/>
  <c r="CV292" i="1"/>
  <c r="U292" i="1" s="1"/>
  <c r="FR292" i="1"/>
  <c r="GL292" i="1"/>
  <c r="GO292" i="1"/>
  <c r="GP292" i="1"/>
  <c r="GV292" i="1"/>
  <c r="GX292" i="1"/>
  <c r="AC293" i="1"/>
  <c r="AD293" i="1"/>
  <c r="CR293" i="1" s="1"/>
  <c r="AE293" i="1"/>
  <c r="AF293" i="1"/>
  <c r="AG293" i="1"/>
  <c r="CU293" i="1" s="1"/>
  <c r="AH293" i="1"/>
  <c r="AI293" i="1"/>
  <c r="AJ293" i="1"/>
  <c r="CX293" i="1" s="1"/>
  <c r="CQ293" i="1"/>
  <c r="CS293" i="1"/>
  <c r="R293" i="1" s="1"/>
  <c r="CT293" i="1"/>
  <c r="CV293" i="1"/>
  <c r="U293" i="1" s="1"/>
  <c r="CW293" i="1"/>
  <c r="V293" i="1" s="1"/>
  <c r="FR293" i="1"/>
  <c r="GL293" i="1"/>
  <c r="GO293" i="1"/>
  <c r="GP293" i="1"/>
  <c r="GV293" i="1"/>
  <c r="GX293" i="1" s="1"/>
  <c r="C294" i="1"/>
  <c r="D294" i="1"/>
  <c r="I294" i="1"/>
  <c r="AC294" i="1"/>
  <c r="AD294" i="1"/>
  <c r="AE294" i="1"/>
  <c r="AF294" i="1"/>
  <c r="CT294" i="1" s="1"/>
  <c r="S294" i="1" s="1"/>
  <c r="I624" i="5" s="1"/>
  <c r="AG294" i="1"/>
  <c r="AH294" i="1"/>
  <c r="AI294" i="1"/>
  <c r="CW294" i="1" s="1"/>
  <c r="V294" i="1" s="1"/>
  <c r="AJ294" i="1"/>
  <c r="CR294" i="1"/>
  <c r="Q294" i="1" s="1"/>
  <c r="I625" i="5" s="1"/>
  <c r="CS294" i="1"/>
  <c r="R294" i="1" s="1"/>
  <c r="CU294" i="1"/>
  <c r="T294" i="1" s="1"/>
  <c r="CV294" i="1"/>
  <c r="U294" i="1" s="1"/>
  <c r="I638" i="5" s="1"/>
  <c r="CX294" i="1"/>
  <c r="W294" i="1" s="1"/>
  <c r="FR294" i="1"/>
  <c r="GL294" i="1"/>
  <c r="GO294" i="1"/>
  <c r="GP294" i="1"/>
  <c r="GV294" i="1"/>
  <c r="GX294" i="1"/>
  <c r="C295" i="1"/>
  <c r="D295" i="1"/>
  <c r="I295" i="1"/>
  <c r="AC295" i="1"/>
  <c r="AB295" i="1" s="1"/>
  <c r="AD295" i="1"/>
  <c r="AE295" i="1"/>
  <c r="CS295" i="1" s="1"/>
  <c r="AF295" i="1"/>
  <c r="AG295" i="1"/>
  <c r="AH295" i="1"/>
  <c r="CV295" i="1" s="1"/>
  <c r="U295" i="1" s="1"/>
  <c r="AI295" i="1"/>
  <c r="AJ295" i="1"/>
  <c r="CQ295" i="1"/>
  <c r="CR295" i="1"/>
  <c r="CT295" i="1"/>
  <c r="CU295" i="1"/>
  <c r="T295" i="1" s="1"/>
  <c r="CW295" i="1"/>
  <c r="CX295" i="1"/>
  <c r="FR295" i="1"/>
  <c r="GL295" i="1"/>
  <c r="GO295" i="1"/>
  <c r="GP295" i="1"/>
  <c r="GV295" i="1"/>
  <c r="I296" i="1"/>
  <c r="E628" i="5" s="1"/>
  <c r="AC296" i="1"/>
  <c r="AD296" i="1"/>
  <c r="AE296" i="1"/>
  <c r="AF296" i="1"/>
  <c r="CT296" i="1" s="1"/>
  <c r="S296" i="1" s="1"/>
  <c r="AG296" i="1"/>
  <c r="AH296" i="1"/>
  <c r="AI296" i="1"/>
  <c r="CW296" i="1" s="1"/>
  <c r="V296" i="1" s="1"/>
  <c r="AJ296" i="1"/>
  <c r="CR296" i="1"/>
  <c r="Q296" i="1" s="1"/>
  <c r="CS296" i="1"/>
  <c r="R296" i="1" s="1"/>
  <c r="CU296" i="1"/>
  <c r="T296" i="1" s="1"/>
  <c r="CV296" i="1"/>
  <c r="U296" i="1" s="1"/>
  <c r="CX296" i="1"/>
  <c r="W296" i="1" s="1"/>
  <c r="FR296" i="1"/>
  <c r="GL296" i="1"/>
  <c r="GO296" i="1"/>
  <c r="GP296" i="1"/>
  <c r="GV296" i="1"/>
  <c r="GX296" i="1"/>
  <c r="AC297" i="1"/>
  <c r="AD297" i="1"/>
  <c r="AE297" i="1"/>
  <c r="CS297" i="1" s="1"/>
  <c r="AF297" i="1"/>
  <c r="AG297" i="1"/>
  <c r="CU297" i="1" s="1"/>
  <c r="AH297" i="1"/>
  <c r="AI297" i="1"/>
  <c r="CW297" i="1" s="1"/>
  <c r="AJ297" i="1"/>
  <c r="CX297" i="1" s="1"/>
  <c r="CR297" i="1"/>
  <c r="CT297" i="1"/>
  <c r="CV297" i="1"/>
  <c r="FR297" i="1"/>
  <c r="GL297" i="1"/>
  <c r="GO297" i="1"/>
  <c r="GP297" i="1"/>
  <c r="GV297" i="1"/>
  <c r="I298" i="1"/>
  <c r="E629" i="5" s="1"/>
  <c r="AC298" i="1"/>
  <c r="AD298" i="1"/>
  <c r="CR298" i="1" s="1"/>
  <c r="Q298" i="1" s="1"/>
  <c r="AE298" i="1"/>
  <c r="AF298" i="1"/>
  <c r="AG298" i="1"/>
  <c r="CU298" i="1" s="1"/>
  <c r="T298" i="1" s="1"/>
  <c r="AH298" i="1"/>
  <c r="AI298" i="1"/>
  <c r="AJ298" i="1"/>
  <c r="CX298" i="1" s="1"/>
  <c r="W298" i="1" s="1"/>
  <c r="CQ298" i="1"/>
  <c r="P298" i="1" s="1"/>
  <c r="CP298" i="1" s="1"/>
  <c r="O298" i="1" s="1"/>
  <c r="I629" i="5" s="1"/>
  <c r="CS298" i="1"/>
  <c r="R298" i="1" s="1"/>
  <c r="CT298" i="1"/>
  <c r="S298" i="1" s="1"/>
  <c r="CV298" i="1"/>
  <c r="U298" i="1" s="1"/>
  <c r="CW298" i="1"/>
  <c r="V298" i="1" s="1"/>
  <c r="FR298" i="1"/>
  <c r="GL298" i="1"/>
  <c r="GO298" i="1"/>
  <c r="GP298" i="1"/>
  <c r="GV298" i="1"/>
  <c r="GX298" i="1" s="1"/>
  <c r="AC299" i="1"/>
  <c r="AD299" i="1"/>
  <c r="AE299" i="1"/>
  <c r="CS299" i="1" s="1"/>
  <c r="AF299" i="1"/>
  <c r="AG299" i="1"/>
  <c r="CU299" i="1" s="1"/>
  <c r="AH299" i="1"/>
  <c r="CV299" i="1" s="1"/>
  <c r="AI299" i="1"/>
  <c r="CW299" i="1" s="1"/>
  <c r="AJ299" i="1"/>
  <c r="CR299" i="1"/>
  <c r="CT299" i="1"/>
  <c r="CX299" i="1"/>
  <c r="FR299" i="1"/>
  <c r="GL299" i="1"/>
  <c r="GO299" i="1"/>
  <c r="GP299" i="1"/>
  <c r="GV299" i="1"/>
  <c r="I300" i="1"/>
  <c r="E630" i="5" s="1"/>
  <c r="AC300" i="1"/>
  <c r="AD300" i="1"/>
  <c r="AE300" i="1"/>
  <c r="CS300" i="1" s="1"/>
  <c r="R300" i="1" s="1"/>
  <c r="AF300" i="1"/>
  <c r="CT300" i="1" s="1"/>
  <c r="S300" i="1" s="1"/>
  <c r="AG300" i="1"/>
  <c r="AH300" i="1"/>
  <c r="CV300" i="1" s="1"/>
  <c r="U300" i="1" s="1"/>
  <c r="AI300" i="1"/>
  <c r="AJ300" i="1"/>
  <c r="CQ300" i="1"/>
  <c r="P300" i="1" s="1"/>
  <c r="CR300" i="1"/>
  <c r="Q300" i="1" s="1"/>
  <c r="CU300" i="1"/>
  <c r="CW300" i="1"/>
  <c r="V300" i="1" s="1"/>
  <c r="CX300" i="1"/>
  <c r="W300" i="1" s="1"/>
  <c r="FR300" i="1"/>
  <c r="GL300" i="1"/>
  <c r="BZ361" i="1" s="1"/>
  <c r="BZ274" i="1" s="1"/>
  <c r="GO300" i="1"/>
  <c r="GP300" i="1"/>
  <c r="GV300" i="1"/>
  <c r="GX300" i="1" s="1"/>
  <c r="AC301" i="1"/>
  <c r="AB301" i="1" s="1"/>
  <c r="AD301" i="1"/>
  <c r="CR301" i="1" s="1"/>
  <c r="AE301" i="1"/>
  <c r="CS301" i="1" s="1"/>
  <c r="AF301" i="1"/>
  <c r="CT301" i="1" s="1"/>
  <c r="AG301" i="1"/>
  <c r="CU301" i="1" s="1"/>
  <c r="AH301" i="1"/>
  <c r="AI301" i="1"/>
  <c r="CW301" i="1" s="1"/>
  <c r="AJ301" i="1"/>
  <c r="CX301" i="1" s="1"/>
  <c r="CV301" i="1"/>
  <c r="FR301" i="1"/>
  <c r="GL301" i="1"/>
  <c r="GO301" i="1"/>
  <c r="GP301" i="1"/>
  <c r="GV301" i="1"/>
  <c r="I302" i="1"/>
  <c r="E631" i="5" s="1"/>
  <c r="AC302" i="1"/>
  <c r="AD302" i="1"/>
  <c r="AE302" i="1"/>
  <c r="AF302" i="1"/>
  <c r="CT302" i="1" s="1"/>
  <c r="S302" i="1" s="1"/>
  <c r="AG302" i="1"/>
  <c r="AH302" i="1"/>
  <c r="AI302" i="1"/>
  <c r="CW302" i="1" s="1"/>
  <c r="V302" i="1" s="1"/>
  <c r="AJ302" i="1"/>
  <c r="CR302" i="1"/>
  <c r="Q302" i="1" s="1"/>
  <c r="CS302" i="1"/>
  <c r="R302" i="1" s="1"/>
  <c r="CU302" i="1"/>
  <c r="T302" i="1" s="1"/>
  <c r="CV302" i="1"/>
  <c r="U302" i="1" s="1"/>
  <c r="CX302" i="1"/>
  <c r="W302" i="1" s="1"/>
  <c r="FR302" i="1"/>
  <c r="GL302" i="1"/>
  <c r="GO302" i="1"/>
  <c r="GP302" i="1"/>
  <c r="GV302" i="1"/>
  <c r="GX302" i="1"/>
  <c r="AC303" i="1"/>
  <c r="AD303" i="1"/>
  <c r="CR303" i="1" s="1"/>
  <c r="AE303" i="1"/>
  <c r="AF303" i="1"/>
  <c r="AG303" i="1"/>
  <c r="CU303" i="1" s="1"/>
  <c r="AH303" i="1"/>
  <c r="AI303" i="1"/>
  <c r="AJ303" i="1"/>
  <c r="CX303" i="1" s="1"/>
  <c r="CQ303" i="1"/>
  <c r="CS303" i="1"/>
  <c r="CT303" i="1"/>
  <c r="CV303" i="1"/>
  <c r="CW303" i="1"/>
  <c r="FR303" i="1"/>
  <c r="GL303" i="1"/>
  <c r="GO303" i="1"/>
  <c r="GP303" i="1"/>
  <c r="GV303" i="1"/>
  <c r="I304" i="1"/>
  <c r="E632" i="5" s="1"/>
  <c r="AC304" i="1"/>
  <c r="AB304" i="1" s="1"/>
  <c r="AD304" i="1"/>
  <c r="AE304" i="1"/>
  <c r="CS304" i="1" s="1"/>
  <c r="AF304" i="1"/>
  <c r="AG304" i="1"/>
  <c r="AH304" i="1"/>
  <c r="CV304" i="1" s="1"/>
  <c r="U304" i="1" s="1"/>
  <c r="AI304" i="1"/>
  <c r="AJ304" i="1"/>
  <c r="CR304" i="1"/>
  <c r="CT304" i="1"/>
  <c r="CU304" i="1"/>
  <c r="T304" i="1" s="1"/>
  <c r="CW304" i="1"/>
  <c r="V304" i="1" s="1"/>
  <c r="CX304" i="1"/>
  <c r="FR304" i="1"/>
  <c r="GL304" i="1"/>
  <c r="GO304" i="1"/>
  <c r="GP304" i="1"/>
  <c r="GV304" i="1"/>
  <c r="GX304" i="1" s="1"/>
  <c r="AC305" i="1"/>
  <c r="AD305" i="1"/>
  <c r="AE305" i="1"/>
  <c r="AF305" i="1"/>
  <c r="CT305" i="1" s="1"/>
  <c r="AG305" i="1"/>
  <c r="AH305" i="1"/>
  <c r="AI305" i="1"/>
  <c r="CW305" i="1" s="1"/>
  <c r="AJ305" i="1"/>
  <c r="CX305" i="1" s="1"/>
  <c r="CR305" i="1"/>
  <c r="CS305" i="1"/>
  <c r="CU305" i="1"/>
  <c r="CV305" i="1"/>
  <c r="FR305" i="1"/>
  <c r="GL305" i="1"/>
  <c r="GO305" i="1"/>
  <c r="GP305" i="1"/>
  <c r="GV305" i="1"/>
  <c r="I306" i="1"/>
  <c r="E633" i="5" s="1"/>
  <c r="AC306" i="1"/>
  <c r="AD306" i="1"/>
  <c r="CR306" i="1" s="1"/>
  <c r="Q306" i="1" s="1"/>
  <c r="AE306" i="1"/>
  <c r="AF306" i="1"/>
  <c r="AG306" i="1"/>
  <c r="CU306" i="1" s="1"/>
  <c r="T306" i="1" s="1"/>
  <c r="AH306" i="1"/>
  <c r="AI306" i="1"/>
  <c r="AJ306" i="1"/>
  <c r="CX306" i="1" s="1"/>
  <c r="W306" i="1" s="1"/>
  <c r="CQ306" i="1"/>
  <c r="P306" i="1" s="1"/>
  <c r="CP306" i="1" s="1"/>
  <c r="O306" i="1" s="1"/>
  <c r="I633" i="5" s="1"/>
  <c r="CS306" i="1"/>
  <c r="R306" i="1" s="1"/>
  <c r="CT306" i="1"/>
  <c r="S306" i="1" s="1"/>
  <c r="CV306" i="1"/>
  <c r="U306" i="1" s="1"/>
  <c r="CW306" i="1"/>
  <c r="V306" i="1" s="1"/>
  <c r="FR306" i="1"/>
  <c r="GL306" i="1"/>
  <c r="GO306" i="1"/>
  <c r="GP306" i="1"/>
  <c r="GV306" i="1"/>
  <c r="GX306" i="1" s="1"/>
  <c r="AC307" i="1"/>
  <c r="AD307" i="1"/>
  <c r="AE307" i="1"/>
  <c r="CS307" i="1" s="1"/>
  <c r="AF307" i="1"/>
  <c r="AG307" i="1"/>
  <c r="AH307" i="1"/>
  <c r="CV307" i="1" s="1"/>
  <c r="AI307" i="1"/>
  <c r="AJ307" i="1"/>
  <c r="CQ307" i="1"/>
  <c r="CR307" i="1"/>
  <c r="CT307" i="1"/>
  <c r="CU307" i="1"/>
  <c r="CW307" i="1"/>
  <c r="CX307" i="1"/>
  <c r="FR307" i="1"/>
  <c r="GL307" i="1"/>
  <c r="GO307" i="1"/>
  <c r="GP307" i="1"/>
  <c r="GV307" i="1"/>
  <c r="I308" i="1"/>
  <c r="E634" i="5" s="1"/>
  <c r="AC308" i="1"/>
  <c r="AD308" i="1"/>
  <c r="AE308" i="1"/>
  <c r="AF308" i="1"/>
  <c r="CT308" i="1" s="1"/>
  <c r="S308" i="1" s="1"/>
  <c r="AG308" i="1"/>
  <c r="AH308" i="1"/>
  <c r="AI308" i="1"/>
  <c r="CW308" i="1" s="1"/>
  <c r="V308" i="1" s="1"/>
  <c r="AJ308" i="1"/>
  <c r="CR308" i="1"/>
  <c r="Q308" i="1" s="1"/>
  <c r="CS308" i="1"/>
  <c r="R308" i="1" s="1"/>
  <c r="CU308" i="1"/>
  <c r="T308" i="1" s="1"/>
  <c r="CV308" i="1"/>
  <c r="U308" i="1" s="1"/>
  <c r="CX308" i="1"/>
  <c r="W308" i="1" s="1"/>
  <c r="FR308" i="1"/>
  <c r="GL308" i="1"/>
  <c r="GO308" i="1"/>
  <c r="GP308" i="1"/>
  <c r="GV308" i="1"/>
  <c r="GX308" i="1"/>
  <c r="AC309" i="1"/>
  <c r="AD309" i="1"/>
  <c r="CR309" i="1" s="1"/>
  <c r="AE309" i="1"/>
  <c r="CS309" i="1" s="1"/>
  <c r="AF309" i="1"/>
  <c r="AG309" i="1"/>
  <c r="CU309" i="1" s="1"/>
  <c r="AH309" i="1"/>
  <c r="AI309" i="1"/>
  <c r="CW309" i="1" s="1"/>
  <c r="AJ309" i="1"/>
  <c r="CX309" i="1" s="1"/>
  <c r="CT309" i="1"/>
  <c r="CV309" i="1"/>
  <c r="FR309" i="1"/>
  <c r="GL309" i="1"/>
  <c r="GO309" i="1"/>
  <c r="GP309" i="1"/>
  <c r="GV309" i="1"/>
  <c r="C310" i="1"/>
  <c r="D310" i="1"/>
  <c r="AC310" i="1"/>
  <c r="AD310" i="1"/>
  <c r="AE310" i="1"/>
  <c r="AF310" i="1"/>
  <c r="CT310" i="1" s="1"/>
  <c r="S310" i="1" s="1"/>
  <c r="I642" i="5" s="1"/>
  <c r="AG310" i="1"/>
  <c r="AH310" i="1"/>
  <c r="AI310" i="1"/>
  <c r="CW310" i="1" s="1"/>
  <c r="V310" i="1" s="1"/>
  <c r="AJ310" i="1"/>
  <c r="CR310" i="1"/>
  <c r="Q310" i="1" s="1"/>
  <c r="I643" i="5" s="1"/>
  <c r="CS310" i="1"/>
  <c r="R310" i="1" s="1"/>
  <c r="CU310" i="1"/>
  <c r="T310" i="1" s="1"/>
  <c r="CV310" i="1"/>
  <c r="U310" i="1" s="1"/>
  <c r="I650" i="5" s="1"/>
  <c r="CX310" i="1"/>
  <c r="W310" i="1" s="1"/>
  <c r="FR310" i="1"/>
  <c r="GL310" i="1"/>
  <c r="GO310" i="1"/>
  <c r="GP310" i="1"/>
  <c r="GV310" i="1"/>
  <c r="GX310" i="1"/>
  <c r="C311" i="1"/>
  <c r="D311" i="1"/>
  <c r="AC311" i="1"/>
  <c r="CQ311" i="1" s="1"/>
  <c r="P311" i="1" s="1"/>
  <c r="K645" i="5" s="1"/>
  <c r="AD311" i="1"/>
  <c r="AE311" i="1"/>
  <c r="AF311" i="1"/>
  <c r="CT311" i="1" s="1"/>
  <c r="S311" i="1" s="1"/>
  <c r="K642" i="5" s="1"/>
  <c r="AG311" i="1"/>
  <c r="AH311" i="1"/>
  <c r="CV311" i="1" s="1"/>
  <c r="U311" i="1" s="1"/>
  <c r="AI311" i="1"/>
  <c r="CW311" i="1" s="1"/>
  <c r="V311" i="1" s="1"/>
  <c r="AJ311" i="1"/>
  <c r="CX311" i="1" s="1"/>
  <c r="W311" i="1" s="1"/>
  <c r="CS311" i="1"/>
  <c r="R311" i="1" s="1"/>
  <c r="CU311" i="1"/>
  <c r="T311" i="1" s="1"/>
  <c r="FR311" i="1"/>
  <c r="GL311" i="1"/>
  <c r="GO311" i="1"/>
  <c r="GP311" i="1"/>
  <c r="GV311" i="1"/>
  <c r="GX311" i="1" s="1"/>
  <c r="I312" i="1"/>
  <c r="E646" i="5" s="1"/>
  <c r="AC312" i="1"/>
  <c r="AD312" i="1"/>
  <c r="AE312" i="1"/>
  <c r="CS312" i="1" s="1"/>
  <c r="R312" i="1" s="1"/>
  <c r="AF312" i="1"/>
  <c r="AG312" i="1"/>
  <c r="CU312" i="1" s="1"/>
  <c r="AH312" i="1"/>
  <c r="CV312" i="1" s="1"/>
  <c r="U312" i="1" s="1"/>
  <c r="AI312" i="1"/>
  <c r="CW312" i="1" s="1"/>
  <c r="AJ312" i="1"/>
  <c r="CR312" i="1"/>
  <c r="Q312" i="1" s="1"/>
  <c r="CT312" i="1"/>
  <c r="CX312" i="1"/>
  <c r="FR312" i="1"/>
  <c r="GL312" i="1"/>
  <c r="GO312" i="1"/>
  <c r="GP312" i="1"/>
  <c r="GV312" i="1"/>
  <c r="I313" i="1"/>
  <c r="AC313" i="1"/>
  <c r="AD313" i="1"/>
  <c r="AE313" i="1"/>
  <c r="CS313" i="1" s="1"/>
  <c r="R313" i="1" s="1"/>
  <c r="AF313" i="1"/>
  <c r="CT313" i="1" s="1"/>
  <c r="S313" i="1" s="1"/>
  <c r="AG313" i="1"/>
  <c r="AH313" i="1"/>
  <c r="CV313" i="1" s="1"/>
  <c r="U313" i="1" s="1"/>
  <c r="AI313" i="1"/>
  <c r="AJ313" i="1"/>
  <c r="CQ313" i="1"/>
  <c r="P313" i="1" s="1"/>
  <c r="CR313" i="1"/>
  <c r="Q313" i="1" s="1"/>
  <c r="CU313" i="1"/>
  <c r="CW313" i="1"/>
  <c r="V313" i="1" s="1"/>
  <c r="CX313" i="1"/>
  <c r="W313" i="1" s="1"/>
  <c r="FR313" i="1"/>
  <c r="GL313" i="1"/>
  <c r="GO313" i="1"/>
  <c r="GP313" i="1"/>
  <c r="GV313" i="1"/>
  <c r="GX313" i="1" s="1"/>
  <c r="C314" i="1"/>
  <c r="D314" i="1"/>
  <c r="I314" i="1"/>
  <c r="AC314" i="1"/>
  <c r="AD314" i="1"/>
  <c r="CR314" i="1" s="1"/>
  <c r="Q314" i="1" s="1"/>
  <c r="AE314" i="1"/>
  <c r="AF314" i="1"/>
  <c r="AG314" i="1"/>
  <c r="CU314" i="1" s="1"/>
  <c r="T314" i="1" s="1"/>
  <c r="AH314" i="1"/>
  <c r="AI314" i="1"/>
  <c r="AJ314" i="1"/>
  <c r="CX314" i="1" s="1"/>
  <c r="W314" i="1" s="1"/>
  <c r="CQ314" i="1"/>
  <c r="P314" i="1" s="1"/>
  <c r="CS314" i="1"/>
  <c r="R314" i="1" s="1"/>
  <c r="CT314" i="1"/>
  <c r="S314" i="1" s="1"/>
  <c r="I655" i="5" s="1"/>
  <c r="CV314" i="1"/>
  <c r="U314" i="1" s="1"/>
  <c r="I658" i="5" s="1"/>
  <c r="CW314" i="1"/>
  <c r="V314" i="1" s="1"/>
  <c r="FR314" i="1"/>
  <c r="GL314" i="1"/>
  <c r="GO314" i="1"/>
  <c r="GP314" i="1"/>
  <c r="GV314" i="1"/>
  <c r="GX314" i="1" s="1"/>
  <c r="C315" i="1"/>
  <c r="D315" i="1"/>
  <c r="I315" i="1"/>
  <c r="AC315" i="1"/>
  <c r="AD315" i="1"/>
  <c r="CR315" i="1" s="1"/>
  <c r="Q315" i="1" s="1"/>
  <c r="AE315" i="1"/>
  <c r="AF315" i="1"/>
  <c r="CT315" i="1" s="1"/>
  <c r="S315" i="1" s="1"/>
  <c r="K655" i="5" s="1"/>
  <c r="AG315" i="1"/>
  <c r="AH315" i="1"/>
  <c r="AI315" i="1"/>
  <c r="CW315" i="1" s="1"/>
  <c r="V315" i="1" s="1"/>
  <c r="AJ315" i="1"/>
  <c r="CX315" i="1" s="1"/>
  <c r="W315" i="1" s="1"/>
  <c r="CS315" i="1"/>
  <c r="R315" i="1" s="1"/>
  <c r="CU315" i="1"/>
  <c r="T315" i="1" s="1"/>
  <c r="CV315" i="1"/>
  <c r="U315" i="1" s="1"/>
  <c r="FR315" i="1"/>
  <c r="GL315" i="1"/>
  <c r="GO315" i="1"/>
  <c r="GP315" i="1"/>
  <c r="GV315" i="1"/>
  <c r="GX315" i="1"/>
  <c r="C316" i="1"/>
  <c r="D316" i="1"/>
  <c r="I316" i="1"/>
  <c r="AC316" i="1"/>
  <c r="AD316" i="1"/>
  <c r="AE316" i="1"/>
  <c r="CS316" i="1" s="1"/>
  <c r="R316" i="1" s="1"/>
  <c r="AF316" i="1"/>
  <c r="CT316" i="1" s="1"/>
  <c r="S316" i="1" s="1"/>
  <c r="I663" i="5" s="1"/>
  <c r="AG316" i="1"/>
  <c r="AH316" i="1"/>
  <c r="CV316" i="1" s="1"/>
  <c r="U316" i="1" s="1"/>
  <c r="I677" i="5" s="1"/>
  <c r="AI316" i="1"/>
  <c r="AJ316" i="1"/>
  <c r="CQ316" i="1"/>
  <c r="P316" i="1" s="1"/>
  <c r="CR316" i="1"/>
  <c r="Q316" i="1" s="1"/>
  <c r="I664" i="5" s="1"/>
  <c r="CU316" i="1"/>
  <c r="T316" i="1" s="1"/>
  <c r="CW316" i="1"/>
  <c r="V316" i="1" s="1"/>
  <c r="CX316" i="1"/>
  <c r="W316" i="1" s="1"/>
  <c r="FR316" i="1"/>
  <c r="GL316" i="1"/>
  <c r="GO316" i="1"/>
  <c r="GP316" i="1"/>
  <c r="GV316" i="1"/>
  <c r="GX316" i="1" s="1"/>
  <c r="C317" i="1"/>
  <c r="D317" i="1"/>
  <c r="I317" i="1"/>
  <c r="AC317" i="1"/>
  <c r="AD317" i="1"/>
  <c r="CR317" i="1" s="1"/>
  <c r="Q317" i="1" s="1"/>
  <c r="K664" i="5" s="1"/>
  <c r="AE317" i="1"/>
  <c r="AF317" i="1"/>
  <c r="AG317" i="1"/>
  <c r="CU317" i="1" s="1"/>
  <c r="T317" i="1" s="1"/>
  <c r="AH317" i="1"/>
  <c r="AI317" i="1"/>
  <c r="AJ317" i="1"/>
  <c r="CX317" i="1" s="1"/>
  <c r="W317" i="1" s="1"/>
  <c r="CQ317" i="1"/>
  <c r="P317" i="1" s="1"/>
  <c r="K666" i="5" s="1"/>
  <c r="CS317" i="1"/>
  <c r="R317" i="1" s="1"/>
  <c r="CT317" i="1"/>
  <c r="S317" i="1" s="1"/>
  <c r="K663" i="5" s="1"/>
  <c r="CV317" i="1"/>
  <c r="U317" i="1" s="1"/>
  <c r="CW317" i="1"/>
  <c r="V317" i="1" s="1"/>
  <c r="FR317" i="1"/>
  <c r="GL317" i="1"/>
  <c r="GO317" i="1"/>
  <c r="GP317" i="1"/>
  <c r="GV317" i="1"/>
  <c r="GX317" i="1" s="1"/>
  <c r="I318" i="1"/>
  <c r="E667" i="5" s="1"/>
  <c r="AC318" i="1"/>
  <c r="AD318" i="1"/>
  <c r="AE318" i="1"/>
  <c r="CS318" i="1" s="1"/>
  <c r="R318" i="1" s="1"/>
  <c r="AF318" i="1"/>
  <c r="CT318" i="1" s="1"/>
  <c r="S318" i="1" s="1"/>
  <c r="AG318" i="1"/>
  <c r="AH318" i="1"/>
  <c r="CV318" i="1" s="1"/>
  <c r="U318" i="1" s="1"/>
  <c r="AI318" i="1"/>
  <c r="AJ318" i="1"/>
  <c r="CQ318" i="1"/>
  <c r="P318" i="1" s="1"/>
  <c r="CR318" i="1"/>
  <c r="Q318" i="1" s="1"/>
  <c r="CU318" i="1"/>
  <c r="T318" i="1" s="1"/>
  <c r="CW318" i="1"/>
  <c r="V318" i="1" s="1"/>
  <c r="CX318" i="1"/>
  <c r="W318" i="1" s="1"/>
  <c r="FR318" i="1"/>
  <c r="GL318" i="1"/>
  <c r="GO318" i="1"/>
  <c r="GP318" i="1"/>
  <c r="GV318" i="1"/>
  <c r="GX318" i="1" s="1"/>
  <c r="AC319" i="1"/>
  <c r="AD319" i="1"/>
  <c r="CR319" i="1" s="1"/>
  <c r="AE319" i="1"/>
  <c r="CS319" i="1" s="1"/>
  <c r="AF319" i="1"/>
  <c r="CT319" i="1" s="1"/>
  <c r="AG319" i="1"/>
  <c r="CU319" i="1" s="1"/>
  <c r="AH319" i="1"/>
  <c r="AI319" i="1"/>
  <c r="CW319" i="1" s="1"/>
  <c r="AJ319" i="1"/>
  <c r="CX319" i="1" s="1"/>
  <c r="CV319" i="1"/>
  <c r="FR319" i="1"/>
  <c r="GL319" i="1"/>
  <c r="GO319" i="1"/>
  <c r="GP319" i="1"/>
  <c r="GV319" i="1"/>
  <c r="I320" i="1"/>
  <c r="E668" i="5" s="1"/>
  <c r="AC320" i="1"/>
  <c r="AD320" i="1"/>
  <c r="AE320" i="1"/>
  <c r="CS320" i="1" s="1"/>
  <c r="R320" i="1" s="1"/>
  <c r="AF320" i="1"/>
  <c r="CT320" i="1" s="1"/>
  <c r="S320" i="1" s="1"/>
  <c r="AG320" i="1"/>
  <c r="AH320" i="1"/>
  <c r="CV320" i="1" s="1"/>
  <c r="U320" i="1" s="1"/>
  <c r="AI320" i="1"/>
  <c r="AJ320" i="1"/>
  <c r="CQ320" i="1"/>
  <c r="P320" i="1" s="1"/>
  <c r="CR320" i="1"/>
  <c r="Q320" i="1" s="1"/>
  <c r="CU320" i="1"/>
  <c r="T320" i="1" s="1"/>
  <c r="CW320" i="1"/>
  <c r="V320" i="1" s="1"/>
  <c r="CX320" i="1"/>
  <c r="W320" i="1" s="1"/>
  <c r="FR320" i="1"/>
  <c r="GL320" i="1"/>
  <c r="GO320" i="1"/>
  <c r="GP320" i="1"/>
  <c r="GV320" i="1"/>
  <c r="GX320" i="1" s="1"/>
  <c r="AC321" i="1"/>
  <c r="AD321" i="1"/>
  <c r="CR321" i="1" s="1"/>
  <c r="AE321" i="1"/>
  <c r="CS321" i="1" s="1"/>
  <c r="AF321" i="1"/>
  <c r="CT321" i="1" s="1"/>
  <c r="AG321" i="1"/>
  <c r="CU321" i="1" s="1"/>
  <c r="AH321" i="1"/>
  <c r="AI321" i="1"/>
  <c r="CW321" i="1" s="1"/>
  <c r="AJ321" i="1"/>
  <c r="CX321" i="1" s="1"/>
  <c r="CV321" i="1"/>
  <c r="FR321" i="1"/>
  <c r="GL321" i="1"/>
  <c r="GO321" i="1"/>
  <c r="GP321" i="1"/>
  <c r="GV321" i="1"/>
  <c r="AC322" i="1"/>
  <c r="AD322" i="1"/>
  <c r="CR322" i="1" s="1"/>
  <c r="AE322" i="1"/>
  <c r="AF322" i="1"/>
  <c r="CT322" i="1" s="1"/>
  <c r="AG322" i="1"/>
  <c r="AH322" i="1"/>
  <c r="AI322" i="1"/>
  <c r="CW322" i="1" s="1"/>
  <c r="AJ322" i="1"/>
  <c r="CX322" i="1" s="1"/>
  <c r="CS322" i="1"/>
  <c r="CU322" i="1"/>
  <c r="CV322" i="1"/>
  <c r="FR322" i="1"/>
  <c r="GL322" i="1"/>
  <c r="GO322" i="1"/>
  <c r="GP322" i="1"/>
  <c r="GV322" i="1"/>
  <c r="I323" i="1"/>
  <c r="AC323" i="1"/>
  <c r="AD323" i="1"/>
  <c r="CR323" i="1" s="1"/>
  <c r="Q323" i="1" s="1"/>
  <c r="AE323" i="1"/>
  <c r="CS323" i="1" s="1"/>
  <c r="R323" i="1" s="1"/>
  <c r="AF323" i="1"/>
  <c r="AG323" i="1"/>
  <c r="CU323" i="1" s="1"/>
  <c r="AH323" i="1"/>
  <c r="AI323" i="1"/>
  <c r="AJ323" i="1"/>
  <c r="CX323" i="1" s="1"/>
  <c r="W323" i="1" s="1"/>
  <c r="CQ323" i="1"/>
  <c r="P323" i="1" s="1"/>
  <c r="CT323" i="1"/>
  <c r="CV323" i="1"/>
  <c r="U323" i="1" s="1"/>
  <c r="CW323" i="1"/>
  <c r="FR323" i="1"/>
  <c r="GL323" i="1"/>
  <c r="GO323" i="1"/>
  <c r="GP323" i="1"/>
  <c r="GV323" i="1"/>
  <c r="GX323" i="1" s="1"/>
  <c r="I324" i="1"/>
  <c r="E670" i="5" s="1"/>
  <c r="AC324" i="1"/>
  <c r="AB324" i="1" s="1"/>
  <c r="AD324" i="1"/>
  <c r="AE324" i="1"/>
  <c r="CS324" i="1" s="1"/>
  <c r="AF324" i="1"/>
  <c r="AG324" i="1"/>
  <c r="AH324" i="1"/>
  <c r="CV324" i="1" s="1"/>
  <c r="U324" i="1" s="1"/>
  <c r="AI324" i="1"/>
  <c r="AJ324" i="1"/>
  <c r="CR324" i="1"/>
  <c r="CT324" i="1"/>
  <c r="S324" i="1" s="1"/>
  <c r="CU324" i="1"/>
  <c r="T324" i="1" s="1"/>
  <c r="CW324" i="1"/>
  <c r="V324" i="1" s="1"/>
  <c r="CX324" i="1"/>
  <c r="W324" i="1" s="1"/>
  <c r="FR324" i="1"/>
  <c r="GL324" i="1"/>
  <c r="GO324" i="1"/>
  <c r="GP324" i="1"/>
  <c r="GV324" i="1"/>
  <c r="GX324" i="1"/>
  <c r="AC325" i="1"/>
  <c r="AD325" i="1"/>
  <c r="AE325" i="1"/>
  <c r="AF325" i="1"/>
  <c r="CT325" i="1" s="1"/>
  <c r="AG325" i="1"/>
  <c r="AH325" i="1"/>
  <c r="AI325" i="1"/>
  <c r="CW325" i="1" s="1"/>
  <c r="AJ325" i="1"/>
  <c r="CX325" i="1" s="1"/>
  <c r="CR325" i="1"/>
  <c r="CS325" i="1"/>
  <c r="CU325" i="1"/>
  <c r="CV325" i="1"/>
  <c r="FR325" i="1"/>
  <c r="GL325" i="1"/>
  <c r="GO325" i="1"/>
  <c r="GP325" i="1"/>
  <c r="GV325" i="1"/>
  <c r="I326" i="1"/>
  <c r="E671" i="5" s="1"/>
  <c r="AC326" i="1"/>
  <c r="AD326" i="1"/>
  <c r="CR326" i="1" s="1"/>
  <c r="Q326" i="1" s="1"/>
  <c r="AE326" i="1"/>
  <c r="AF326" i="1"/>
  <c r="AG326" i="1"/>
  <c r="CU326" i="1" s="1"/>
  <c r="AH326" i="1"/>
  <c r="AI326" i="1"/>
  <c r="AJ326" i="1"/>
  <c r="CX326" i="1" s="1"/>
  <c r="W326" i="1" s="1"/>
  <c r="CQ326" i="1"/>
  <c r="P326" i="1" s="1"/>
  <c r="CS326" i="1"/>
  <c r="R326" i="1" s="1"/>
  <c r="CT326" i="1"/>
  <c r="CV326" i="1"/>
  <c r="U326" i="1" s="1"/>
  <c r="CW326" i="1"/>
  <c r="V326" i="1" s="1"/>
  <c r="FR326" i="1"/>
  <c r="GL326" i="1"/>
  <c r="GO326" i="1"/>
  <c r="GP326" i="1"/>
  <c r="GV326" i="1"/>
  <c r="GX326" i="1" s="1"/>
  <c r="I327" i="1"/>
  <c r="AC327" i="1"/>
  <c r="AB327" i="1" s="1"/>
  <c r="AD327" i="1"/>
  <c r="AE327" i="1"/>
  <c r="CS327" i="1" s="1"/>
  <c r="R327" i="1" s="1"/>
  <c r="AF327" i="1"/>
  <c r="AG327" i="1"/>
  <c r="AH327" i="1"/>
  <c r="CV327" i="1" s="1"/>
  <c r="U327" i="1" s="1"/>
  <c r="AI327" i="1"/>
  <c r="AJ327" i="1"/>
  <c r="CQ327" i="1"/>
  <c r="P327" i="1" s="1"/>
  <c r="CR327" i="1"/>
  <c r="CT327" i="1"/>
  <c r="CU327" i="1"/>
  <c r="T327" i="1" s="1"/>
  <c r="CW327" i="1"/>
  <c r="CX327" i="1"/>
  <c r="W327" i="1" s="1"/>
  <c r="FR327" i="1"/>
  <c r="GL327" i="1"/>
  <c r="GO327" i="1"/>
  <c r="GP327" i="1"/>
  <c r="GV327" i="1"/>
  <c r="GX327" i="1"/>
  <c r="AC328" i="1"/>
  <c r="AD328" i="1"/>
  <c r="AE328" i="1"/>
  <c r="AF328" i="1"/>
  <c r="CT328" i="1" s="1"/>
  <c r="AG328" i="1"/>
  <c r="AH328" i="1"/>
  <c r="AI328" i="1"/>
  <c r="CW328" i="1" s="1"/>
  <c r="AJ328" i="1"/>
  <c r="CR328" i="1"/>
  <c r="CS328" i="1"/>
  <c r="CU328" i="1"/>
  <c r="CV328" i="1"/>
  <c r="CX328" i="1"/>
  <c r="FR328" i="1"/>
  <c r="GL328" i="1"/>
  <c r="GO328" i="1"/>
  <c r="GP328" i="1"/>
  <c r="GV328" i="1"/>
  <c r="I329" i="1"/>
  <c r="AC329" i="1"/>
  <c r="AD329" i="1"/>
  <c r="CR329" i="1" s="1"/>
  <c r="Q329" i="1" s="1"/>
  <c r="AE329" i="1"/>
  <c r="AF329" i="1"/>
  <c r="AG329" i="1"/>
  <c r="CU329" i="1" s="1"/>
  <c r="T329" i="1" s="1"/>
  <c r="AH329" i="1"/>
  <c r="AI329" i="1"/>
  <c r="AJ329" i="1"/>
  <c r="CX329" i="1" s="1"/>
  <c r="W329" i="1" s="1"/>
  <c r="CQ329" i="1"/>
  <c r="P329" i="1" s="1"/>
  <c r="CS329" i="1"/>
  <c r="R329" i="1" s="1"/>
  <c r="CT329" i="1"/>
  <c r="S329" i="1" s="1"/>
  <c r="CV329" i="1"/>
  <c r="U329" i="1" s="1"/>
  <c r="CW329" i="1"/>
  <c r="V329" i="1" s="1"/>
  <c r="FR329" i="1"/>
  <c r="GL329" i="1"/>
  <c r="GO329" i="1"/>
  <c r="GP329" i="1"/>
  <c r="GV329" i="1"/>
  <c r="GX329" i="1" s="1"/>
  <c r="I330" i="1"/>
  <c r="E673" i="5" s="1"/>
  <c r="AC330" i="1"/>
  <c r="AD330" i="1"/>
  <c r="AE330" i="1"/>
  <c r="CS330" i="1" s="1"/>
  <c r="R330" i="1" s="1"/>
  <c r="AF330" i="1"/>
  <c r="CT330" i="1" s="1"/>
  <c r="S330" i="1" s="1"/>
  <c r="AG330" i="1"/>
  <c r="AH330" i="1"/>
  <c r="CV330" i="1" s="1"/>
  <c r="U330" i="1" s="1"/>
  <c r="AI330" i="1"/>
  <c r="AJ330" i="1"/>
  <c r="CQ330" i="1"/>
  <c r="P330" i="1" s="1"/>
  <c r="CR330" i="1"/>
  <c r="Q330" i="1" s="1"/>
  <c r="CU330" i="1"/>
  <c r="T330" i="1" s="1"/>
  <c r="CW330" i="1"/>
  <c r="V330" i="1" s="1"/>
  <c r="CX330" i="1"/>
  <c r="W330" i="1" s="1"/>
  <c r="FR330" i="1"/>
  <c r="GL330" i="1"/>
  <c r="GO330" i="1"/>
  <c r="GP330" i="1"/>
  <c r="GV330" i="1"/>
  <c r="GX330" i="1" s="1"/>
  <c r="AC331" i="1"/>
  <c r="AD331" i="1"/>
  <c r="CR331" i="1" s="1"/>
  <c r="AE331" i="1"/>
  <c r="AF331" i="1"/>
  <c r="CT331" i="1" s="1"/>
  <c r="AG331" i="1"/>
  <c r="CU331" i="1" s="1"/>
  <c r="AH331" i="1"/>
  <c r="AI331" i="1"/>
  <c r="CW331" i="1" s="1"/>
  <c r="AJ331" i="1"/>
  <c r="CX331" i="1" s="1"/>
  <c r="CS331" i="1"/>
  <c r="CV331" i="1"/>
  <c r="FR331" i="1"/>
  <c r="GL331" i="1"/>
  <c r="GO331" i="1"/>
  <c r="GP331" i="1"/>
  <c r="GV331" i="1"/>
  <c r="C332" i="1"/>
  <c r="D332" i="1"/>
  <c r="I332" i="1"/>
  <c r="AC332" i="1"/>
  <c r="AD332" i="1"/>
  <c r="AE332" i="1"/>
  <c r="CS332" i="1" s="1"/>
  <c r="R332" i="1" s="1"/>
  <c r="AF332" i="1"/>
  <c r="CT332" i="1" s="1"/>
  <c r="S332" i="1" s="1"/>
  <c r="I681" i="5" s="1"/>
  <c r="AG332" i="1"/>
  <c r="AH332" i="1"/>
  <c r="CV332" i="1" s="1"/>
  <c r="U332" i="1" s="1"/>
  <c r="I693" i="5" s="1"/>
  <c r="AI332" i="1"/>
  <c r="AJ332" i="1"/>
  <c r="CQ332" i="1"/>
  <c r="P332" i="1" s="1"/>
  <c r="I684" i="5" s="1"/>
  <c r="CR332" i="1"/>
  <c r="Q332" i="1" s="1"/>
  <c r="I682" i="5" s="1"/>
  <c r="CU332" i="1"/>
  <c r="T332" i="1" s="1"/>
  <c r="CW332" i="1"/>
  <c r="V332" i="1" s="1"/>
  <c r="CX332" i="1"/>
  <c r="W332" i="1" s="1"/>
  <c r="FR332" i="1"/>
  <c r="GL332" i="1"/>
  <c r="GO332" i="1"/>
  <c r="GP332" i="1"/>
  <c r="GV332" i="1"/>
  <c r="GX332" i="1" s="1"/>
  <c r="C333" i="1"/>
  <c r="D333" i="1"/>
  <c r="I333" i="1"/>
  <c r="AC333" i="1"/>
  <c r="AD333" i="1"/>
  <c r="CR333" i="1" s="1"/>
  <c r="Q333" i="1" s="1"/>
  <c r="K682" i="5" s="1"/>
  <c r="AE333" i="1"/>
  <c r="AF333" i="1"/>
  <c r="AG333" i="1"/>
  <c r="CU333" i="1" s="1"/>
  <c r="T333" i="1" s="1"/>
  <c r="AH333" i="1"/>
  <c r="AI333" i="1"/>
  <c r="AJ333" i="1"/>
  <c r="CX333" i="1" s="1"/>
  <c r="W333" i="1" s="1"/>
  <c r="CQ333" i="1"/>
  <c r="P333" i="1" s="1"/>
  <c r="CS333" i="1"/>
  <c r="R333" i="1" s="1"/>
  <c r="CT333" i="1"/>
  <c r="S333" i="1" s="1"/>
  <c r="K681" i="5" s="1"/>
  <c r="CV333" i="1"/>
  <c r="U333" i="1" s="1"/>
  <c r="CW333" i="1"/>
  <c r="V333" i="1" s="1"/>
  <c r="FR333" i="1"/>
  <c r="GL333" i="1"/>
  <c r="GO333" i="1"/>
  <c r="GP333" i="1"/>
  <c r="GV333" i="1"/>
  <c r="GX333" i="1" s="1"/>
  <c r="I334" i="1"/>
  <c r="E685" i="5" s="1"/>
  <c r="AC334" i="1"/>
  <c r="AD334" i="1"/>
  <c r="AE334" i="1"/>
  <c r="CS334" i="1" s="1"/>
  <c r="R334" i="1" s="1"/>
  <c r="AF334" i="1"/>
  <c r="CT334" i="1" s="1"/>
  <c r="S334" i="1" s="1"/>
  <c r="AG334" i="1"/>
  <c r="AH334" i="1"/>
  <c r="CV334" i="1" s="1"/>
  <c r="U334" i="1" s="1"/>
  <c r="AI334" i="1"/>
  <c r="CW334" i="1" s="1"/>
  <c r="V334" i="1" s="1"/>
  <c r="AJ334" i="1"/>
  <c r="CQ334" i="1"/>
  <c r="P334" i="1" s="1"/>
  <c r="CR334" i="1"/>
  <c r="Q334" i="1" s="1"/>
  <c r="CU334" i="1"/>
  <c r="T334" i="1" s="1"/>
  <c r="CX334" i="1"/>
  <c r="W334" i="1" s="1"/>
  <c r="FR334" i="1"/>
  <c r="GL334" i="1"/>
  <c r="GO334" i="1"/>
  <c r="GP334" i="1"/>
  <c r="GV334" i="1"/>
  <c r="GX334" i="1" s="1"/>
  <c r="AC335" i="1"/>
  <c r="AD335" i="1"/>
  <c r="CR335" i="1" s="1"/>
  <c r="AE335" i="1"/>
  <c r="AF335" i="1"/>
  <c r="CT335" i="1" s="1"/>
  <c r="AG335" i="1"/>
  <c r="AH335" i="1"/>
  <c r="AI335" i="1"/>
  <c r="CW335" i="1" s="1"/>
  <c r="AJ335" i="1"/>
  <c r="CX335" i="1" s="1"/>
  <c r="CS335" i="1"/>
  <c r="CU335" i="1"/>
  <c r="CV335" i="1"/>
  <c r="FR335" i="1"/>
  <c r="GL335" i="1"/>
  <c r="GO335" i="1"/>
  <c r="GP335" i="1"/>
  <c r="GV335" i="1"/>
  <c r="I336" i="1"/>
  <c r="E686" i="5" s="1"/>
  <c r="AC336" i="1"/>
  <c r="AD336" i="1"/>
  <c r="CR336" i="1" s="1"/>
  <c r="AE336" i="1"/>
  <c r="CS336" i="1" s="1"/>
  <c r="R336" i="1" s="1"/>
  <c r="AF336" i="1"/>
  <c r="AG336" i="1"/>
  <c r="CU336" i="1" s="1"/>
  <c r="AH336" i="1"/>
  <c r="AI336" i="1"/>
  <c r="AJ336" i="1"/>
  <c r="CX336" i="1" s="1"/>
  <c r="CQ336" i="1"/>
  <c r="CT336" i="1"/>
  <c r="CV336" i="1"/>
  <c r="U336" i="1" s="1"/>
  <c r="CW336" i="1"/>
  <c r="FR336" i="1"/>
  <c r="GL336" i="1"/>
  <c r="GO336" i="1"/>
  <c r="GP336" i="1"/>
  <c r="GV336" i="1"/>
  <c r="GX336" i="1" s="1"/>
  <c r="I337" i="1"/>
  <c r="AC337" i="1"/>
  <c r="AD337" i="1"/>
  <c r="AE337" i="1"/>
  <c r="CS337" i="1" s="1"/>
  <c r="R337" i="1" s="1"/>
  <c r="AF337" i="1"/>
  <c r="AG337" i="1"/>
  <c r="CU337" i="1" s="1"/>
  <c r="AH337" i="1"/>
  <c r="CV337" i="1" s="1"/>
  <c r="U337" i="1" s="1"/>
  <c r="AI337" i="1"/>
  <c r="CW337" i="1" s="1"/>
  <c r="V337" i="1" s="1"/>
  <c r="AJ337" i="1"/>
  <c r="CR337" i="1"/>
  <c r="Q337" i="1" s="1"/>
  <c r="CT337" i="1"/>
  <c r="S337" i="1" s="1"/>
  <c r="CX337" i="1"/>
  <c r="W337" i="1" s="1"/>
  <c r="FR337" i="1"/>
  <c r="GL337" i="1"/>
  <c r="GO337" i="1"/>
  <c r="GP337" i="1"/>
  <c r="GV337" i="1"/>
  <c r="I338" i="1"/>
  <c r="E687" i="5" s="1"/>
  <c r="AC338" i="1"/>
  <c r="AD338" i="1"/>
  <c r="AE338" i="1"/>
  <c r="CS338" i="1" s="1"/>
  <c r="AF338" i="1"/>
  <c r="AG338" i="1"/>
  <c r="AH338" i="1"/>
  <c r="CV338" i="1" s="1"/>
  <c r="U338" i="1" s="1"/>
  <c r="AI338" i="1"/>
  <c r="AJ338" i="1"/>
  <c r="CQ338" i="1"/>
  <c r="CR338" i="1"/>
  <c r="CT338" i="1"/>
  <c r="CU338" i="1"/>
  <c r="T338" i="1" s="1"/>
  <c r="CW338" i="1"/>
  <c r="CX338" i="1"/>
  <c r="FR338" i="1"/>
  <c r="GL338" i="1"/>
  <c r="GO338" i="1"/>
  <c r="GP338" i="1"/>
  <c r="GV338" i="1"/>
  <c r="AC339" i="1"/>
  <c r="AD339" i="1"/>
  <c r="AE339" i="1"/>
  <c r="AF339" i="1"/>
  <c r="CT339" i="1" s="1"/>
  <c r="AG339" i="1"/>
  <c r="AH339" i="1"/>
  <c r="AI339" i="1"/>
  <c r="CW339" i="1" s="1"/>
  <c r="AJ339" i="1"/>
  <c r="CR339" i="1"/>
  <c r="CS339" i="1"/>
  <c r="CU339" i="1"/>
  <c r="CV339" i="1"/>
  <c r="CX339" i="1"/>
  <c r="FR339" i="1"/>
  <c r="GL339" i="1"/>
  <c r="GO339" i="1"/>
  <c r="FU361" i="1" s="1"/>
  <c r="FU274" i="1" s="1"/>
  <c r="GP339" i="1"/>
  <c r="GV339" i="1"/>
  <c r="I340" i="1"/>
  <c r="E688" i="5" s="1"/>
  <c r="AC340" i="1"/>
  <c r="AD340" i="1"/>
  <c r="CR340" i="1" s="1"/>
  <c r="Q340" i="1" s="1"/>
  <c r="AE340" i="1"/>
  <c r="AF340" i="1"/>
  <c r="AG340" i="1"/>
  <c r="CU340" i="1" s="1"/>
  <c r="T340" i="1" s="1"/>
  <c r="AH340" i="1"/>
  <c r="AI340" i="1"/>
  <c r="AJ340" i="1"/>
  <c r="CX340" i="1" s="1"/>
  <c r="W340" i="1" s="1"/>
  <c r="CQ340" i="1"/>
  <c r="CS340" i="1"/>
  <c r="CT340" i="1"/>
  <c r="S340" i="1" s="1"/>
  <c r="CV340" i="1"/>
  <c r="U340" i="1" s="1"/>
  <c r="CW340" i="1"/>
  <c r="V340" i="1" s="1"/>
  <c r="FR340" i="1"/>
  <c r="GL340" i="1"/>
  <c r="GO340" i="1"/>
  <c r="GP340" i="1"/>
  <c r="GV340" i="1"/>
  <c r="GX340" i="1" s="1"/>
  <c r="I341" i="1"/>
  <c r="AC341" i="1"/>
  <c r="AB341" i="1" s="1"/>
  <c r="AD341" i="1"/>
  <c r="AE341" i="1"/>
  <c r="CS341" i="1" s="1"/>
  <c r="AF341" i="1"/>
  <c r="CT341" i="1" s="1"/>
  <c r="S341" i="1" s="1"/>
  <c r="AG341" i="1"/>
  <c r="AH341" i="1"/>
  <c r="CV341" i="1" s="1"/>
  <c r="U341" i="1" s="1"/>
  <c r="AI341" i="1"/>
  <c r="AJ341" i="1"/>
  <c r="CR341" i="1"/>
  <c r="CU341" i="1"/>
  <c r="T341" i="1" s="1"/>
  <c r="CW341" i="1"/>
  <c r="V341" i="1" s="1"/>
  <c r="CX341" i="1"/>
  <c r="FR341" i="1"/>
  <c r="GL341" i="1"/>
  <c r="GO341" i="1"/>
  <c r="GP341" i="1"/>
  <c r="GV341" i="1"/>
  <c r="GX341" i="1" s="1"/>
  <c r="AC342" i="1"/>
  <c r="AD342" i="1"/>
  <c r="CR342" i="1" s="1"/>
  <c r="AE342" i="1"/>
  <c r="CS342" i="1" s="1"/>
  <c r="AF342" i="1"/>
  <c r="CT342" i="1" s="1"/>
  <c r="AG342" i="1"/>
  <c r="CU342" i="1" s="1"/>
  <c r="AH342" i="1"/>
  <c r="AI342" i="1"/>
  <c r="CW342" i="1" s="1"/>
  <c r="AJ342" i="1"/>
  <c r="CX342" i="1" s="1"/>
  <c r="CV342" i="1"/>
  <c r="FR342" i="1"/>
  <c r="GL342" i="1"/>
  <c r="GO342" i="1"/>
  <c r="GP342" i="1"/>
  <c r="GV342" i="1"/>
  <c r="AC343" i="1"/>
  <c r="AD343" i="1"/>
  <c r="CR343" i="1" s="1"/>
  <c r="AE343" i="1"/>
  <c r="AF343" i="1"/>
  <c r="CT343" i="1" s="1"/>
  <c r="AG343" i="1"/>
  <c r="AH343" i="1"/>
  <c r="AI343" i="1"/>
  <c r="CW343" i="1" s="1"/>
  <c r="AJ343" i="1"/>
  <c r="CX343" i="1" s="1"/>
  <c r="CS343" i="1"/>
  <c r="CU343" i="1"/>
  <c r="CV343" i="1"/>
  <c r="FR343" i="1"/>
  <c r="GL343" i="1"/>
  <c r="GO343" i="1"/>
  <c r="GP343" i="1"/>
  <c r="GV343" i="1"/>
  <c r="C344" i="1"/>
  <c r="D344" i="1"/>
  <c r="I344" i="1"/>
  <c r="AC344" i="1"/>
  <c r="AD344" i="1"/>
  <c r="AE344" i="1"/>
  <c r="CS344" i="1" s="1"/>
  <c r="R344" i="1" s="1"/>
  <c r="AF344" i="1"/>
  <c r="CT344" i="1" s="1"/>
  <c r="S344" i="1" s="1"/>
  <c r="I698" i="5" s="1"/>
  <c r="AG344" i="1"/>
  <c r="AH344" i="1"/>
  <c r="CV344" i="1" s="1"/>
  <c r="U344" i="1" s="1"/>
  <c r="I703" i="5" s="1"/>
  <c r="AI344" i="1"/>
  <c r="AJ344" i="1"/>
  <c r="CQ344" i="1"/>
  <c r="P344" i="1" s="1"/>
  <c r="CR344" i="1"/>
  <c r="Q344" i="1" s="1"/>
  <c r="I699" i="5" s="1"/>
  <c r="CU344" i="1"/>
  <c r="T344" i="1" s="1"/>
  <c r="CW344" i="1"/>
  <c r="V344" i="1" s="1"/>
  <c r="CX344" i="1"/>
  <c r="W344" i="1" s="1"/>
  <c r="FR344" i="1"/>
  <c r="GL344" i="1"/>
  <c r="GO344" i="1"/>
  <c r="GP344" i="1"/>
  <c r="GV344" i="1"/>
  <c r="GX344" i="1" s="1"/>
  <c r="C345" i="1"/>
  <c r="D345" i="1"/>
  <c r="I345" i="1"/>
  <c r="AC345" i="1"/>
  <c r="AD345" i="1"/>
  <c r="CR345" i="1" s="1"/>
  <c r="Q345" i="1" s="1"/>
  <c r="K699" i="5" s="1"/>
  <c r="AE345" i="1"/>
  <c r="AF345" i="1"/>
  <c r="AG345" i="1"/>
  <c r="CU345" i="1" s="1"/>
  <c r="T345" i="1" s="1"/>
  <c r="AH345" i="1"/>
  <c r="AI345" i="1"/>
  <c r="AJ345" i="1"/>
  <c r="CX345" i="1" s="1"/>
  <c r="W345" i="1" s="1"/>
  <c r="CQ345" i="1"/>
  <c r="P345" i="1" s="1"/>
  <c r="CS345" i="1"/>
  <c r="R345" i="1" s="1"/>
  <c r="CT345" i="1"/>
  <c r="S345" i="1" s="1"/>
  <c r="K698" i="5" s="1"/>
  <c r="CV345" i="1"/>
  <c r="U345" i="1" s="1"/>
  <c r="CW345" i="1"/>
  <c r="V345" i="1" s="1"/>
  <c r="FR345" i="1"/>
  <c r="GL345" i="1"/>
  <c r="GO345" i="1"/>
  <c r="GP345" i="1"/>
  <c r="GV345" i="1"/>
  <c r="GX345" i="1" s="1"/>
  <c r="I346" i="1"/>
  <c r="E700" i="5" s="1"/>
  <c r="AC346" i="1"/>
  <c r="AD346" i="1"/>
  <c r="AE346" i="1"/>
  <c r="CS346" i="1" s="1"/>
  <c r="R346" i="1" s="1"/>
  <c r="AF346" i="1"/>
  <c r="AG346" i="1"/>
  <c r="CU346" i="1" s="1"/>
  <c r="AH346" i="1"/>
  <c r="CV346" i="1" s="1"/>
  <c r="U346" i="1" s="1"/>
  <c r="AI346" i="1"/>
  <c r="CW346" i="1" s="1"/>
  <c r="V346" i="1" s="1"/>
  <c r="AJ346" i="1"/>
  <c r="CR346" i="1"/>
  <c r="Q346" i="1" s="1"/>
  <c r="CT346" i="1"/>
  <c r="S346" i="1" s="1"/>
  <c r="CX346" i="1"/>
  <c r="FR346" i="1"/>
  <c r="GL346" i="1"/>
  <c r="GO346" i="1"/>
  <c r="GP346" i="1"/>
  <c r="GV346" i="1"/>
  <c r="I347" i="1"/>
  <c r="AC347" i="1"/>
  <c r="AD347" i="1"/>
  <c r="CR347" i="1" s="1"/>
  <c r="Q347" i="1" s="1"/>
  <c r="AE347" i="1"/>
  <c r="AF347" i="1"/>
  <c r="AG347" i="1"/>
  <c r="CU347" i="1" s="1"/>
  <c r="AH347" i="1"/>
  <c r="AI347" i="1"/>
  <c r="AJ347" i="1"/>
  <c r="CX347" i="1" s="1"/>
  <c r="W347" i="1" s="1"/>
  <c r="CQ347" i="1"/>
  <c r="P347" i="1" s="1"/>
  <c r="CS347" i="1"/>
  <c r="R347" i="1" s="1"/>
  <c r="CT347" i="1"/>
  <c r="CV347" i="1"/>
  <c r="U347" i="1" s="1"/>
  <c r="CW347" i="1"/>
  <c r="V347" i="1" s="1"/>
  <c r="FR347" i="1"/>
  <c r="GL347" i="1"/>
  <c r="GO347" i="1"/>
  <c r="GP347" i="1"/>
  <c r="GV347" i="1"/>
  <c r="GX347" i="1" s="1"/>
  <c r="C348" i="1"/>
  <c r="D348" i="1"/>
  <c r="I348" i="1"/>
  <c r="AC348" i="1"/>
  <c r="AD348" i="1"/>
  <c r="AE348" i="1"/>
  <c r="AF348" i="1"/>
  <c r="CT348" i="1" s="1"/>
  <c r="S348" i="1" s="1"/>
  <c r="I708" i="5" s="1"/>
  <c r="AG348" i="1"/>
  <c r="AH348" i="1"/>
  <c r="AI348" i="1"/>
  <c r="CW348" i="1" s="1"/>
  <c r="V348" i="1" s="1"/>
  <c r="AJ348" i="1"/>
  <c r="CR348" i="1"/>
  <c r="Q348" i="1" s="1"/>
  <c r="I709" i="5" s="1"/>
  <c r="CS348" i="1"/>
  <c r="R348" i="1" s="1"/>
  <c r="CU348" i="1"/>
  <c r="T348" i="1" s="1"/>
  <c r="CV348" i="1"/>
  <c r="U348" i="1" s="1"/>
  <c r="I715" i="5" s="1"/>
  <c r="CX348" i="1"/>
  <c r="W348" i="1" s="1"/>
  <c r="FR348" i="1"/>
  <c r="GL348" i="1"/>
  <c r="GO348" i="1"/>
  <c r="GP348" i="1"/>
  <c r="GV348" i="1"/>
  <c r="GX348" i="1"/>
  <c r="C349" i="1"/>
  <c r="D349" i="1"/>
  <c r="I349" i="1"/>
  <c r="I351" i="1" s="1"/>
  <c r="AC349" i="1"/>
  <c r="AB349" i="1" s="1"/>
  <c r="AD349" i="1"/>
  <c r="AE349" i="1"/>
  <c r="CS349" i="1" s="1"/>
  <c r="R349" i="1" s="1"/>
  <c r="AF349" i="1"/>
  <c r="AG349" i="1"/>
  <c r="AH349" i="1"/>
  <c r="CV349" i="1" s="1"/>
  <c r="U349" i="1" s="1"/>
  <c r="AI349" i="1"/>
  <c r="AJ349" i="1"/>
  <c r="CQ349" i="1"/>
  <c r="P349" i="1" s="1"/>
  <c r="CR349" i="1"/>
  <c r="CT349" i="1"/>
  <c r="CU349" i="1"/>
  <c r="T349" i="1" s="1"/>
  <c r="CW349" i="1"/>
  <c r="CX349" i="1"/>
  <c r="W349" i="1" s="1"/>
  <c r="FR349" i="1"/>
  <c r="GL349" i="1"/>
  <c r="GO349" i="1"/>
  <c r="GP349" i="1"/>
  <c r="GV349" i="1"/>
  <c r="GX349" i="1"/>
  <c r="I350" i="1"/>
  <c r="E711" i="5" s="1"/>
  <c r="AC350" i="1"/>
  <c r="AD350" i="1"/>
  <c r="AE350" i="1"/>
  <c r="AF350" i="1"/>
  <c r="CT350" i="1" s="1"/>
  <c r="S350" i="1" s="1"/>
  <c r="AG350" i="1"/>
  <c r="AH350" i="1"/>
  <c r="AI350" i="1"/>
  <c r="CW350" i="1" s="1"/>
  <c r="V350" i="1" s="1"/>
  <c r="AJ350" i="1"/>
  <c r="CX350" i="1" s="1"/>
  <c r="W350" i="1" s="1"/>
  <c r="CR350" i="1"/>
  <c r="Q350" i="1" s="1"/>
  <c r="CS350" i="1"/>
  <c r="R350" i="1" s="1"/>
  <c r="CU350" i="1"/>
  <c r="T350" i="1" s="1"/>
  <c r="CV350" i="1"/>
  <c r="U350" i="1" s="1"/>
  <c r="FR350" i="1"/>
  <c r="GL350" i="1"/>
  <c r="GO350" i="1"/>
  <c r="GP350" i="1"/>
  <c r="GV350" i="1"/>
  <c r="GX350" i="1"/>
  <c r="AC351" i="1"/>
  <c r="AD351" i="1"/>
  <c r="CR351" i="1" s="1"/>
  <c r="AE351" i="1"/>
  <c r="AF351" i="1"/>
  <c r="AG351" i="1"/>
  <c r="CU351" i="1" s="1"/>
  <c r="AH351" i="1"/>
  <c r="AI351" i="1"/>
  <c r="AJ351" i="1"/>
  <c r="CX351" i="1" s="1"/>
  <c r="CQ351" i="1"/>
  <c r="CS351" i="1"/>
  <c r="CT351" i="1"/>
  <c r="CV351" i="1"/>
  <c r="CW351" i="1"/>
  <c r="FR351" i="1"/>
  <c r="GL351" i="1"/>
  <c r="GO351" i="1"/>
  <c r="GP351" i="1"/>
  <c r="GV351" i="1"/>
  <c r="C352" i="1"/>
  <c r="D352" i="1"/>
  <c r="AC352" i="1"/>
  <c r="AD352" i="1"/>
  <c r="CR352" i="1" s="1"/>
  <c r="Q352" i="1" s="1"/>
  <c r="AE352" i="1"/>
  <c r="AF352" i="1"/>
  <c r="AG352" i="1"/>
  <c r="CU352" i="1" s="1"/>
  <c r="T352" i="1" s="1"/>
  <c r="AH352" i="1"/>
  <c r="AI352" i="1"/>
  <c r="AJ352" i="1"/>
  <c r="CX352" i="1" s="1"/>
  <c r="W352" i="1" s="1"/>
  <c r="CQ352" i="1"/>
  <c r="P352" i="1" s="1"/>
  <c r="CS352" i="1"/>
  <c r="R352" i="1" s="1"/>
  <c r="CT352" i="1"/>
  <c r="S352" i="1" s="1"/>
  <c r="I719" i="5" s="1"/>
  <c r="CV352" i="1"/>
  <c r="U352" i="1" s="1"/>
  <c r="I724" i="5" s="1"/>
  <c r="CW352" i="1"/>
  <c r="V352" i="1" s="1"/>
  <c r="FR352" i="1"/>
  <c r="GL352" i="1"/>
  <c r="GO352" i="1"/>
  <c r="GP352" i="1"/>
  <c r="GV352" i="1"/>
  <c r="GX352" i="1" s="1"/>
  <c r="C353" i="1"/>
  <c r="D353" i="1"/>
  <c r="AC353" i="1"/>
  <c r="AD353" i="1"/>
  <c r="AB353" i="1" s="1"/>
  <c r="AE353" i="1"/>
  <c r="CS353" i="1" s="1"/>
  <c r="R353" i="1" s="1"/>
  <c r="AF353" i="1"/>
  <c r="CT353" i="1" s="1"/>
  <c r="S353" i="1" s="1"/>
  <c r="K719" i="5" s="1"/>
  <c r="AG353" i="1"/>
  <c r="CU353" i="1" s="1"/>
  <c r="T353" i="1" s="1"/>
  <c r="AH353" i="1"/>
  <c r="CV353" i="1" s="1"/>
  <c r="U353" i="1" s="1"/>
  <c r="AI353" i="1"/>
  <c r="AJ353" i="1"/>
  <c r="CX353" i="1" s="1"/>
  <c r="W353" i="1" s="1"/>
  <c r="CQ353" i="1"/>
  <c r="P353" i="1" s="1"/>
  <c r="K720" i="5" s="1"/>
  <c r="CW353" i="1"/>
  <c r="V353" i="1" s="1"/>
  <c r="FR353" i="1"/>
  <c r="GL353" i="1"/>
  <c r="GO353" i="1"/>
  <c r="GP353" i="1"/>
  <c r="GV353" i="1"/>
  <c r="GX353" i="1"/>
  <c r="I354" i="1"/>
  <c r="E721" i="5" s="1"/>
  <c r="AC354" i="1"/>
  <c r="AB354" i="1" s="1"/>
  <c r="AD354" i="1"/>
  <c r="CR354" i="1" s="1"/>
  <c r="AE354" i="1"/>
  <c r="CS354" i="1" s="1"/>
  <c r="AF354" i="1"/>
  <c r="AG354" i="1"/>
  <c r="CU354" i="1" s="1"/>
  <c r="AH354" i="1"/>
  <c r="CV354" i="1" s="1"/>
  <c r="U354" i="1" s="1"/>
  <c r="AI354" i="1"/>
  <c r="CW354" i="1" s="1"/>
  <c r="AJ354" i="1"/>
  <c r="CT354" i="1"/>
  <c r="CX354" i="1"/>
  <c r="FR354" i="1"/>
  <c r="GL354" i="1"/>
  <c r="GO354" i="1"/>
  <c r="GP354" i="1"/>
  <c r="GV354" i="1"/>
  <c r="I355" i="1"/>
  <c r="AC355" i="1"/>
  <c r="CQ355" i="1" s="1"/>
  <c r="P355" i="1" s="1"/>
  <c r="AD355" i="1"/>
  <c r="AE355" i="1"/>
  <c r="AF355" i="1"/>
  <c r="CT355" i="1" s="1"/>
  <c r="AG355" i="1"/>
  <c r="AH355" i="1"/>
  <c r="CV355" i="1" s="1"/>
  <c r="U355" i="1" s="1"/>
  <c r="AI355" i="1"/>
  <c r="CW355" i="1" s="1"/>
  <c r="V355" i="1" s="1"/>
  <c r="AJ355" i="1"/>
  <c r="CX355" i="1" s="1"/>
  <c r="CS355" i="1"/>
  <c r="CU355" i="1"/>
  <c r="FR355" i="1"/>
  <c r="GL355" i="1"/>
  <c r="GO355" i="1"/>
  <c r="GP355" i="1"/>
  <c r="GV355" i="1"/>
  <c r="GX355" i="1" s="1"/>
  <c r="C356" i="1"/>
  <c r="D356" i="1"/>
  <c r="AC356" i="1"/>
  <c r="AD356" i="1"/>
  <c r="AE356" i="1"/>
  <c r="CS356" i="1" s="1"/>
  <c r="R356" i="1" s="1"/>
  <c r="AF356" i="1"/>
  <c r="CT356" i="1" s="1"/>
  <c r="S356" i="1" s="1"/>
  <c r="I728" i="5" s="1"/>
  <c r="AG356" i="1"/>
  <c r="AH356" i="1"/>
  <c r="CV356" i="1" s="1"/>
  <c r="U356" i="1" s="1"/>
  <c r="I733" i="5" s="1"/>
  <c r="AI356" i="1"/>
  <c r="AJ356" i="1"/>
  <c r="CX356" i="1" s="1"/>
  <c r="W356" i="1" s="1"/>
  <c r="CQ356" i="1"/>
  <c r="P356" i="1" s="1"/>
  <c r="I729" i="5" s="1"/>
  <c r="CU356" i="1"/>
  <c r="T356" i="1" s="1"/>
  <c r="CW356" i="1"/>
  <c r="V356" i="1" s="1"/>
  <c r="FR356" i="1"/>
  <c r="GL356" i="1"/>
  <c r="GO356" i="1"/>
  <c r="GP356" i="1"/>
  <c r="GV356" i="1"/>
  <c r="GX356" i="1"/>
  <c r="C357" i="1"/>
  <c r="D357" i="1"/>
  <c r="AC357" i="1"/>
  <c r="AD357" i="1"/>
  <c r="AE357" i="1"/>
  <c r="AF357" i="1"/>
  <c r="CT357" i="1" s="1"/>
  <c r="S357" i="1" s="1"/>
  <c r="K728" i="5" s="1"/>
  <c r="AG357" i="1"/>
  <c r="AH357" i="1"/>
  <c r="CV357" i="1" s="1"/>
  <c r="U357" i="1" s="1"/>
  <c r="AI357" i="1"/>
  <c r="CW357" i="1" s="1"/>
  <c r="V357" i="1" s="1"/>
  <c r="AJ357" i="1"/>
  <c r="CX357" i="1" s="1"/>
  <c r="W357" i="1" s="1"/>
  <c r="CQ357" i="1"/>
  <c r="P357" i="1" s="1"/>
  <c r="K729" i="5" s="1"/>
  <c r="CS357" i="1"/>
  <c r="R357" i="1" s="1"/>
  <c r="CU357" i="1"/>
  <c r="T357" i="1" s="1"/>
  <c r="FR357" i="1"/>
  <c r="GL357" i="1"/>
  <c r="GO357" i="1"/>
  <c r="GP357" i="1"/>
  <c r="GV357" i="1"/>
  <c r="GX357" i="1" s="1"/>
  <c r="I358" i="1"/>
  <c r="E730" i="5" s="1"/>
  <c r="AC358" i="1"/>
  <c r="AD358" i="1"/>
  <c r="AE358" i="1"/>
  <c r="CS358" i="1" s="1"/>
  <c r="R358" i="1" s="1"/>
  <c r="AF358" i="1"/>
  <c r="AG358" i="1"/>
  <c r="CU358" i="1" s="1"/>
  <c r="AH358" i="1"/>
  <c r="CV358" i="1" s="1"/>
  <c r="U358" i="1" s="1"/>
  <c r="AI358" i="1"/>
  <c r="CW358" i="1" s="1"/>
  <c r="AJ358" i="1"/>
  <c r="CX358" i="1" s="1"/>
  <c r="W358" i="1" s="1"/>
  <c r="CR358" i="1"/>
  <c r="Q358" i="1" s="1"/>
  <c r="CT358" i="1"/>
  <c r="FR358" i="1"/>
  <c r="GL358" i="1"/>
  <c r="GO358" i="1"/>
  <c r="GP358" i="1"/>
  <c r="GV358" i="1"/>
  <c r="I359" i="1"/>
  <c r="AC359" i="1"/>
  <c r="AD359" i="1"/>
  <c r="AB359" i="1" s="1"/>
  <c r="AE359" i="1"/>
  <c r="CS359" i="1" s="1"/>
  <c r="R359" i="1" s="1"/>
  <c r="AF359" i="1"/>
  <c r="CT359" i="1" s="1"/>
  <c r="AG359" i="1"/>
  <c r="AH359" i="1"/>
  <c r="CV359" i="1" s="1"/>
  <c r="U359" i="1" s="1"/>
  <c r="AI359" i="1"/>
  <c r="AJ359" i="1"/>
  <c r="CX359" i="1" s="1"/>
  <c r="W359" i="1" s="1"/>
  <c r="CQ359" i="1"/>
  <c r="P359" i="1" s="1"/>
  <c r="CU359" i="1"/>
  <c r="CW359" i="1"/>
  <c r="V359" i="1" s="1"/>
  <c r="FR359" i="1"/>
  <c r="GL359" i="1"/>
  <c r="GO359" i="1"/>
  <c r="GP359" i="1"/>
  <c r="GV359" i="1"/>
  <c r="GX359" i="1"/>
  <c r="B361" i="1"/>
  <c r="B274" i="1" s="1"/>
  <c r="C361" i="1"/>
  <c r="C274" i="1" s="1"/>
  <c r="D361" i="1"/>
  <c r="D274" i="1" s="1"/>
  <c r="F361" i="1"/>
  <c r="F274" i="1" s="1"/>
  <c r="G361" i="1"/>
  <c r="BX361" i="1"/>
  <c r="BX274" i="1" s="1"/>
  <c r="CC361" i="1"/>
  <c r="CC274" i="1" s="1"/>
  <c r="CK361" i="1"/>
  <c r="CK274" i="1" s="1"/>
  <c r="CL361" i="1"/>
  <c r="CL274" i="1" s="1"/>
  <c r="FP361" i="1"/>
  <c r="FP274" i="1" s="1"/>
  <c r="GC361" i="1"/>
  <c r="GC274" i="1" s="1"/>
  <c r="GD361" i="1"/>
  <c r="GD274" i="1" s="1"/>
  <c r="D390" i="1"/>
  <c r="E392" i="1"/>
  <c r="Z392" i="1"/>
  <c r="AA392" i="1"/>
  <c r="AM392" i="1"/>
  <c r="AN392" i="1"/>
  <c r="BD392" i="1"/>
  <c r="BE392" i="1"/>
  <c r="BF392" i="1"/>
  <c r="BG392" i="1"/>
  <c r="BH392" i="1"/>
  <c r="BI392" i="1"/>
  <c r="BJ392" i="1"/>
  <c r="BK392" i="1"/>
  <c r="BL392" i="1"/>
  <c r="BM392" i="1"/>
  <c r="BN392" i="1"/>
  <c r="BO392" i="1"/>
  <c r="BP392" i="1"/>
  <c r="BQ392" i="1"/>
  <c r="BR392" i="1"/>
  <c r="BS392" i="1"/>
  <c r="BT392" i="1"/>
  <c r="BU392" i="1"/>
  <c r="BV392" i="1"/>
  <c r="BW392" i="1"/>
  <c r="CM392" i="1"/>
  <c r="CN392" i="1"/>
  <c r="CO392" i="1"/>
  <c r="CP392" i="1"/>
  <c r="CQ392" i="1"/>
  <c r="CR392" i="1"/>
  <c r="CS392" i="1"/>
  <c r="CT392" i="1"/>
  <c r="CU392" i="1"/>
  <c r="CV392" i="1"/>
  <c r="CW392" i="1"/>
  <c r="CX392" i="1"/>
  <c r="CY392" i="1"/>
  <c r="CZ392" i="1"/>
  <c r="DA392" i="1"/>
  <c r="DB392" i="1"/>
  <c r="DC392" i="1"/>
  <c r="DD392" i="1"/>
  <c r="DE392" i="1"/>
  <c r="DF392" i="1"/>
  <c r="DR392" i="1"/>
  <c r="DS392" i="1"/>
  <c r="EE392" i="1"/>
  <c r="EF392" i="1"/>
  <c r="EV392" i="1"/>
  <c r="EW392" i="1"/>
  <c r="EX392" i="1"/>
  <c r="EY392" i="1"/>
  <c r="EZ392" i="1"/>
  <c r="FA392" i="1"/>
  <c r="FB392" i="1"/>
  <c r="FC392" i="1"/>
  <c r="FD392" i="1"/>
  <c r="FE392" i="1"/>
  <c r="FF392" i="1"/>
  <c r="FG392" i="1"/>
  <c r="FH392" i="1"/>
  <c r="FI392" i="1"/>
  <c r="FJ392" i="1"/>
  <c r="FK392" i="1"/>
  <c r="FL392" i="1"/>
  <c r="FM392" i="1"/>
  <c r="FN392" i="1"/>
  <c r="FO392" i="1"/>
  <c r="GE392" i="1"/>
  <c r="GF392" i="1"/>
  <c r="GG392" i="1"/>
  <c r="GH392" i="1"/>
  <c r="GI392" i="1"/>
  <c r="GJ392" i="1"/>
  <c r="GK392" i="1"/>
  <c r="GL392" i="1"/>
  <c r="GM392" i="1"/>
  <c r="GN392" i="1"/>
  <c r="GO392" i="1"/>
  <c r="GP392" i="1"/>
  <c r="GQ392" i="1"/>
  <c r="GR392" i="1"/>
  <c r="GS392" i="1"/>
  <c r="GT392" i="1"/>
  <c r="GU392" i="1"/>
  <c r="GV392" i="1"/>
  <c r="GW392" i="1"/>
  <c r="GX392" i="1"/>
  <c r="C394" i="1"/>
  <c r="D394" i="1"/>
  <c r="I394" i="1"/>
  <c r="AC394" i="1"/>
  <c r="AD394" i="1"/>
  <c r="AE394" i="1"/>
  <c r="CS394" i="1" s="1"/>
  <c r="R394" i="1" s="1"/>
  <c r="U741" i="5" s="1"/>
  <c r="AF394" i="1"/>
  <c r="AG394" i="1"/>
  <c r="CU394" i="1" s="1"/>
  <c r="AH394" i="1"/>
  <c r="CV394" i="1" s="1"/>
  <c r="U394" i="1" s="1"/>
  <c r="I746" i="5" s="1"/>
  <c r="AI394" i="1"/>
  <c r="CW394" i="1" s="1"/>
  <c r="AJ394" i="1"/>
  <c r="CX394" i="1" s="1"/>
  <c r="W394" i="1" s="1"/>
  <c r="CR394" i="1"/>
  <c r="Q394" i="1" s="1"/>
  <c r="CT394" i="1"/>
  <c r="FR394" i="1"/>
  <c r="GL394" i="1"/>
  <c r="BZ411" i="1" s="1"/>
  <c r="GO394" i="1"/>
  <c r="GP394" i="1"/>
  <c r="GV394" i="1"/>
  <c r="C395" i="1"/>
  <c r="D395" i="1"/>
  <c r="I395" i="1"/>
  <c r="CX520" i="3" s="1"/>
  <c r="AC395" i="1"/>
  <c r="CQ395" i="1" s="1"/>
  <c r="P395" i="1" s="1"/>
  <c r="AD395" i="1"/>
  <c r="AE395" i="1"/>
  <c r="AF395" i="1"/>
  <c r="CT395" i="1" s="1"/>
  <c r="AG395" i="1"/>
  <c r="AH395" i="1"/>
  <c r="CV395" i="1" s="1"/>
  <c r="U395" i="1" s="1"/>
  <c r="AI395" i="1"/>
  <c r="CW395" i="1" s="1"/>
  <c r="V395" i="1" s="1"/>
  <c r="AJ395" i="1"/>
  <c r="CX395" i="1" s="1"/>
  <c r="CS395" i="1"/>
  <c r="CU395" i="1"/>
  <c r="FR395" i="1"/>
  <c r="FQ411" i="1" s="1"/>
  <c r="GL395" i="1"/>
  <c r="GO395" i="1"/>
  <c r="GP395" i="1"/>
  <c r="FV411" i="1" s="1"/>
  <c r="GV395" i="1"/>
  <c r="GX395" i="1"/>
  <c r="C396" i="1"/>
  <c r="D396" i="1"/>
  <c r="I396" i="1"/>
  <c r="AC396" i="1"/>
  <c r="AD396" i="1"/>
  <c r="AE396" i="1"/>
  <c r="CS396" i="1" s="1"/>
  <c r="R396" i="1" s="1"/>
  <c r="AF396" i="1"/>
  <c r="CT396" i="1" s="1"/>
  <c r="S396" i="1" s="1"/>
  <c r="I751" i="5" s="1"/>
  <c r="AG396" i="1"/>
  <c r="CU396" i="1" s="1"/>
  <c r="T396" i="1" s="1"/>
  <c r="AH396" i="1"/>
  <c r="AI396" i="1"/>
  <c r="CW396" i="1" s="1"/>
  <c r="V396" i="1" s="1"/>
  <c r="AJ396" i="1"/>
  <c r="CX396" i="1" s="1"/>
  <c r="W396" i="1" s="1"/>
  <c r="CR396" i="1"/>
  <c r="Q396" i="1" s="1"/>
  <c r="CV396" i="1"/>
  <c r="U396" i="1" s="1"/>
  <c r="I754" i="5" s="1"/>
  <c r="FR396" i="1"/>
  <c r="BY411" i="1" s="1"/>
  <c r="GL396" i="1"/>
  <c r="GO396" i="1"/>
  <c r="GP396" i="1"/>
  <c r="CD411" i="1" s="1"/>
  <c r="GV396" i="1"/>
  <c r="GX396" i="1" s="1"/>
  <c r="C397" i="1"/>
  <c r="D397" i="1"/>
  <c r="I397" i="1"/>
  <c r="CX522" i="3" s="1"/>
  <c r="AC397" i="1"/>
  <c r="CQ397" i="1" s="1"/>
  <c r="P397" i="1" s="1"/>
  <c r="AD397" i="1"/>
  <c r="AB397" i="1" s="1"/>
  <c r="AE397" i="1"/>
  <c r="CS397" i="1" s="1"/>
  <c r="R397" i="1" s="1"/>
  <c r="AF397" i="1"/>
  <c r="CT397" i="1" s="1"/>
  <c r="AG397" i="1"/>
  <c r="AH397" i="1"/>
  <c r="CV397" i="1" s="1"/>
  <c r="U397" i="1" s="1"/>
  <c r="AI397" i="1"/>
  <c r="CW397" i="1" s="1"/>
  <c r="V397" i="1" s="1"/>
  <c r="AJ397" i="1"/>
  <c r="CX397" i="1" s="1"/>
  <c r="W397" i="1" s="1"/>
  <c r="CU397" i="1"/>
  <c r="T397" i="1" s="1"/>
  <c r="FR397" i="1"/>
  <c r="GL397" i="1"/>
  <c r="FR411" i="1" s="1"/>
  <c r="GO397" i="1"/>
  <c r="GP397" i="1"/>
  <c r="GV397" i="1"/>
  <c r="GX397" i="1" s="1"/>
  <c r="C398" i="1"/>
  <c r="I398" i="1"/>
  <c r="I402" i="1" s="1"/>
  <c r="E764" i="5" s="1"/>
  <c r="AC398" i="1"/>
  <c r="AD398" i="1"/>
  <c r="AE398" i="1"/>
  <c r="CS398" i="1" s="1"/>
  <c r="R398" i="1" s="1"/>
  <c r="AF398" i="1"/>
  <c r="CT398" i="1" s="1"/>
  <c r="AG398" i="1"/>
  <c r="CU398" i="1" s="1"/>
  <c r="T398" i="1" s="1"/>
  <c r="AH398" i="1"/>
  <c r="CV398" i="1" s="1"/>
  <c r="U398" i="1" s="1"/>
  <c r="I768" i="5" s="1"/>
  <c r="AI398" i="1"/>
  <c r="AJ398" i="1"/>
  <c r="CX398" i="1" s="1"/>
  <c r="CQ398" i="1"/>
  <c r="CW398" i="1"/>
  <c r="V398" i="1" s="1"/>
  <c r="FR398" i="1"/>
  <c r="GL398" i="1"/>
  <c r="GN398" i="1"/>
  <c r="GP398" i="1"/>
  <c r="GV398" i="1"/>
  <c r="GX398" i="1"/>
  <c r="C399" i="1"/>
  <c r="I399" i="1"/>
  <c r="AC399" i="1"/>
  <c r="AD399" i="1"/>
  <c r="AE399" i="1"/>
  <c r="AF399" i="1"/>
  <c r="CT399" i="1" s="1"/>
  <c r="S399" i="1" s="1"/>
  <c r="K759" i="5" s="1"/>
  <c r="AG399" i="1"/>
  <c r="AH399" i="1"/>
  <c r="CV399" i="1" s="1"/>
  <c r="U399" i="1" s="1"/>
  <c r="AI399" i="1"/>
  <c r="CW399" i="1" s="1"/>
  <c r="V399" i="1" s="1"/>
  <c r="AJ399" i="1"/>
  <c r="CX399" i="1" s="1"/>
  <c r="W399" i="1" s="1"/>
  <c r="CQ399" i="1"/>
  <c r="P399" i="1" s="1"/>
  <c r="K762" i="5" s="1"/>
  <c r="CS399" i="1"/>
  <c r="R399" i="1" s="1"/>
  <c r="CU399" i="1"/>
  <c r="T399" i="1" s="1"/>
  <c r="FR399" i="1"/>
  <c r="GL399" i="1"/>
  <c r="GN399" i="1"/>
  <c r="GP399" i="1"/>
  <c r="GV399" i="1"/>
  <c r="GX399" i="1" s="1"/>
  <c r="AC400" i="1"/>
  <c r="AD400" i="1"/>
  <c r="AE400" i="1"/>
  <c r="CS400" i="1" s="1"/>
  <c r="AF400" i="1"/>
  <c r="AG400" i="1"/>
  <c r="CU400" i="1" s="1"/>
  <c r="AH400" i="1"/>
  <c r="AI400" i="1"/>
  <c r="CW400" i="1" s="1"/>
  <c r="AJ400" i="1"/>
  <c r="CX400" i="1" s="1"/>
  <c r="CR400" i="1"/>
  <c r="CT400" i="1"/>
  <c r="CV400" i="1"/>
  <c r="FR400" i="1"/>
  <c r="GL400" i="1"/>
  <c r="GN400" i="1"/>
  <c r="GP400" i="1"/>
  <c r="GV400" i="1"/>
  <c r="I401" i="1"/>
  <c r="AC401" i="1"/>
  <c r="AD401" i="1"/>
  <c r="AE401" i="1"/>
  <c r="AF401" i="1"/>
  <c r="CT401" i="1" s="1"/>
  <c r="S401" i="1" s="1"/>
  <c r="AG401" i="1"/>
  <c r="AH401" i="1"/>
  <c r="CV401" i="1" s="1"/>
  <c r="U401" i="1" s="1"/>
  <c r="AI401" i="1"/>
  <c r="CW401" i="1" s="1"/>
  <c r="V401" i="1" s="1"/>
  <c r="AJ401" i="1"/>
  <c r="CX401" i="1" s="1"/>
  <c r="W401" i="1" s="1"/>
  <c r="CQ401" i="1"/>
  <c r="P401" i="1" s="1"/>
  <c r="CS401" i="1"/>
  <c r="R401" i="1" s="1"/>
  <c r="CU401" i="1"/>
  <c r="T401" i="1" s="1"/>
  <c r="FR401" i="1"/>
  <c r="GL401" i="1"/>
  <c r="GN401" i="1"/>
  <c r="GP401" i="1"/>
  <c r="GV401" i="1"/>
  <c r="GX401" i="1" s="1"/>
  <c r="AC402" i="1"/>
  <c r="AD402" i="1"/>
  <c r="AE402" i="1"/>
  <c r="CS402" i="1" s="1"/>
  <c r="AF402" i="1"/>
  <c r="AG402" i="1"/>
  <c r="CU402" i="1" s="1"/>
  <c r="AH402" i="1"/>
  <c r="CV402" i="1" s="1"/>
  <c r="U402" i="1" s="1"/>
  <c r="AI402" i="1"/>
  <c r="CW402" i="1" s="1"/>
  <c r="AJ402" i="1"/>
  <c r="CX402" i="1" s="1"/>
  <c r="W402" i="1" s="1"/>
  <c r="CR402" i="1"/>
  <c r="CT402" i="1"/>
  <c r="FR402" i="1"/>
  <c r="GL402" i="1"/>
  <c r="GN402" i="1"/>
  <c r="GP402" i="1"/>
  <c r="GV402" i="1"/>
  <c r="I403" i="1"/>
  <c r="AC403" i="1"/>
  <c r="AD403" i="1"/>
  <c r="AB403" i="1" s="1"/>
  <c r="AE403" i="1"/>
  <c r="CS403" i="1" s="1"/>
  <c r="R403" i="1" s="1"/>
  <c r="AF403" i="1"/>
  <c r="CT403" i="1" s="1"/>
  <c r="AG403" i="1"/>
  <c r="AH403" i="1"/>
  <c r="CV403" i="1" s="1"/>
  <c r="U403" i="1" s="1"/>
  <c r="AI403" i="1"/>
  <c r="AJ403" i="1"/>
  <c r="CX403" i="1" s="1"/>
  <c r="W403" i="1" s="1"/>
  <c r="CQ403" i="1"/>
  <c r="P403" i="1" s="1"/>
  <c r="CU403" i="1"/>
  <c r="CW403" i="1"/>
  <c r="V403" i="1" s="1"/>
  <c r="FR403" i="1"/>
  <c r="GL403" i="1"/>
  <c r="GN403" i="1"/>
  <c r="GP403" i="1"/>
  <c r="GV403" i="1"/>
  <c r="GX403" i="1"/>
  <c r="I404" i="1"/>
  <c r="AC404" i="1"/>
  <c r="AD404" i="1"/>
  <c r="CR404" i="1" s="1"/>
  <c r="Q404" i="1" s="1"/>
  <c r="AE404" i="1"/>
  <c r="CS404" i="1" s="1"/>
  <c r="R404" i="1" s="1"/>
  <c r="AF404" i="1"/>
  <c r="AG404" i="1"/>
  <c r="CU404" i="1" s="1"/>
  <c r="T404" i="1" s="1"/>
  <c r="AH404" i="1"/>
  <c r="AI404" i="1"/>
  <c r="CW404" i="1" s="1"/>
  <c r="V404" i="1" s="1"/>
  <c r="AJ404" i="1"/>
  <c r="CX404" i="1" s="1"/>
  <c r="W404" i="1" s="1"/>
  <c r="CT404" i="1"/>
  <c r="CV404" i="1"/>
  <c r="U404" i="1" s="1"/>
  <c r="I777" i="5" s="1"/>
  <c r="FR404" i="1"/>
  <c r="GL404" i="1"/>
  <c r="GN404" i="1"/>
  <c r="GP404" i="1"/>
  <c r="GV404" i="1"/>
  <c r="GX404" i="1" s="1"/>
  <c r="I405" i="1"/>
  <c r="AC405" i="1"/>
  <c r="CQ405" i="1" s="1"/>
  <c r="P405" i="1" s="1"/>
  <c r="K774" i="5" s="1"/>
  <c r="AD405" i="1"/>
  <c r="AB405" i="1" s="1"/>
  <c r="AE405" i="1"/>
  <c r="CS405" i="1" s="1"/>
  <c r="R405" i="1" s="1"/>
  <c r="AF405" i="1"/>
  <c r="CT405" i="1" s="1"/>
  <c r="AG405" i="1"/>
  <c r="AH405" i="1"/>
  <c r="CV405" i="1" s="1"/>
  <c r="U405" i="1" s="1"/>
  <c r="AI405" i="1"/>
  <c r="CW405" i="1" s="1"/>
  <c r="V405" i="1" s="1"/>
  <c r="AJ405" i="1"/>
  <c r="CX405" i="1" s="1"/>
  <c r="W405" i="1" s="1"/>
  <c r="CU405" i="1"/>
  <c r="T405" i="1" s="1"/>
  <c r="FR405" i="1"/>
  <c r="GL405" i="1"/>
  <c r="GN405" i="1"/>
  <c r="GP405" i="1"/>
  <c r="GV405" i="1"/>
  <c r="GX405" i="1" s="1"/>
  <c r="C406" i="1"/>
  <c r="I406" i="1"/>
  <c r="AC406" i="1"/>
  <c r="AD406" i="1"/>
  <c r="AE406" i="1"/>
  <c r="CS406" i="1" s="1"/>
  <c r="R406" i="1" s="1"/>
  <c r="AF406" i="1"/>
  <c r="CT406" i="1" s="1"/>
  <c r="AG406" i="1"/>
  <c r="AH406" i="1"/>
  <c r="CV406" i="1" s="1"/>
  <c r="U406" i="1" s="1"/>
  <c r="I790" i="5" s="1"/>
  <c r="AI406" i="1"/>
  <c r="AJ406" i="1"/>
  <c r="CX406" i="1" s="1"/>
  <c r="CQ406" i="1"/>
  <c r="CU406" i="1"/>
  <c r="CW406" i="1"/>
  <c r="V406" i="1" s="1"/>
  <c r="FR406" i="1"/>
  <c r="GL406" i="1"/>
  <c r="GN406" i="1"/>
  <c r="GP406" i="1"/>
  <c r="GV406" i="1"/>
  <c r="GX406" i="1"/>
  <c r="C407" i="1"/>
  <c r="I407" i="1"/>
  <c r="CX528" i="3" s="1"/>
  <c r="AC407" i="1"/>
  <c r="AD407" i="1"/>
  <c r="AE407" i="1"/>
  <c r="AF407" i="1"/>
  <c r="CT407" i="1" s="1"/>
  <c r="S407" i="1" s="1"/>
  <c r="K782" i="5" s="1"/>
  <c r="AG407" i="1"/>
  <c r="AH407" i="1"/>
  <c r="CV407" i="1" s="1"/>
  <c r="U407" i="1" s="1"/>
  <c r="AI407" i="1"/>
  <c r="CW407" i="1" s="1"/>
  <c r="V407" i="1" s="1"/>
  <c r="AJ407" i="1"/>
  <c r="CX407" i="1" s="1"/>
  <c r="W407" i="1" s="1"/>
  <c r="CQ407" i="1"/>
  <c r="P407" i="1" s="1"/>
  <c r="K785" i="5" s="1"/>
  <c r="CS407" i="1"/>
  <c r="R407" i="1" s="1"/>
  <c r="CU407" i="1"/>
  <c r="T407" i="1" s="1"/>
  <c r="FR407" i="1"/>
  <c r="GL407" i="1"/>
  <c r="GN407" i="1"/>
  <c r="GP407" i="1"/>
  <c r="GV407" i="1"/>
  <c r="GX407" i="1" s="1"/>
  <c r="AC408" i="1"/>
  <c r="AD408" i="1"/>
  <c r="AE408" i="1"/>
  <c r="CS408" i="1" s="1"/>
  <c r="AF408" i="1"/>
  <c r="AG408" i="1"/>
  <c r="CU408" i="1" s="1"/>
  <c r="AH408" i="1"/>
  <c r="AI408" i="1"/>
  <c r="CW408" i="1" s="1"/>
  <c r="AJ408" i="1"/>
  <c r="CX408" i="1" s="1"/>
  <c r="CR408" i="1"/>
  <c r="CT408" i="1"/>
  <c r="CV408" i="1"/>
  <c r="FR408" i="1"/>
  <c r="GL408" i="1"/>
  <c r="GN408" i="1"/>
  <c r="GP408" i="1"/>
  <c r="GV408" i="1"/>
  <c r="I409" i="1"/>
  <c r="AC409" i="1"/>
  <c r="AD409" i="1"/>
  <c r="AE409" i="1"/>
  <c r="AF409" i="1"/>
  <c r="CT409" i="1" s="1"/>
  <c r="S409" i="1" s="1"/>
  <c r="AG409" i="1"/>
  <c r="AH409" i="1"/>
  <c r="CV409" i="1" s="1"/>
  <c r="U409" i="1" s="1"/>
  <c r="AI409" i="1"/>
  <c r="CW409" i="1" s="1"/>
  <c r="V409" i="1" s="1"/>
  <c r="AJ409" i="1"/>
  <c r="CX409" i="1" s="1"/>
  <c r="W409" i="1" s="1"/>
  <c r="CQ409" i="1"/>
  <c r="P409" i="1" s="1"/>
  <c r="CS409" i="1"/>
  <c r="R409" i="1" s="1"/>
  <c r="CU409" i="1"/>
  <c r="T409" i="1" s="1"/>
  <c r="FR409" i="1"/>
  <c r="GL409" i="1"/>
  <c r="GN409" i="1"/>
  <c r="GP409" i="1"/>
  <c r="GV409" i="1"/>
  <c r="GX409" i="1" s="1"/>
  <c r="B411" i="1"/>
  <c r="B392" i="1" s="1"/>
  <c r="C411" i="1"/>
  <c r="C392" i="1" s="1"/>
  <c r="D411" i="1"/>
  <c r="D392" i="1" s="1"/>
  <c r="F411" i="1"/>
  <c r="F392" i="1" s="1"/>
  <c r="G411" i="1"/>
  <c r="BC411" i="1"/>
  <c r="BC392" i="1" s="1"/>
  <c r="BX411" i="1"/>
  <c r="BX392" i="1" s="1"/>
  <c r="CK411" i="1"/>
  <c r="CK392" i="1" s="1"/>
  <c r="CL411" i="1"/>
  <c r="CL392" i="1" s="1"/>
  <c r="EU411" i="1"/>
  <c r="EU392" i="1" s="1"/>
  <c r="FP411" i="1"/>
  <c r="FP392" i="1" s="1"/>
  <c r="GC411" i="1"/>
  <c r="GC392" i="1" s="1"/>
  <c r="GD411" i="1"/>
  <c r="GD392" i="1" s="1"/>
  <c r="B440" i="1"/>
  <c r="B26" i="1" s="1"/>
  <c r="C440" i="1"/>
  <c r="C26" i="1" s="1"/>
  <c r="D440" i="1"/>
  <c r="D26" i="1" s="1"/>
  <c r="F440" i="1"/>
  <c r="F26" i="1" s="1"/>
  <c r="G440" i="1"/>
  <c r="B469" i="1"/>
  <c r="B22" i="1" s="1"/>
  <c r="C469" i="1"/>
  <c r="C22" i="1" s="1"/>
  <c r="D469" i="1"/>
  <c r="D22" i="1" s="1"/>
  <c r="F469" i="1"/>
  <c r="F22" i="1" s="1"/>
  <c r="G469" i="1"/>
  <c r="B498" i="1"/>
  <c r="B18" i="1" s="1"/>
  <c r="C498" i="1"/>
  <c r="C18" i="1" s="1"/>
  <c r="D498" i="1"/>
  <c r="D18" i="1" s="1"/>
  <c r="F498" i="1"/>
  <c r="F18" i="1" s="1"/>
  <c r="G498" i="1"/>
  <c r="GK336" i="1" l="1"/>
  <c r="U686" i="5"/>
  <c r="CD392" i="1"/>
  <c r="AU411" i="1"/>
  <c r="FR392" i="1"/>
  <c r="EI411" i="1"/>
  <c r="FY411" i="1"/>
  <c r="FY392" i="1" s="1"/>
  <c r="BY392" i="1"/>
  <c r="CI411" i="1"/>
  <c r="BZ392" i="1"/>
  <c r="AQ411" i="1"/>
  <c r="GK405" i="1"/>
  <c r="V771" i="5"/>
  <c r="FQ392" i="1"/>
  <c r="GA411" i="1"/>
  <c r="GA392" i="1" s="1"/>
  <c r="GK397" i="1"/>
  <c r="V749" i="5"/>
  <c r="GK356" i="1"/>
  <c r="U727" i="5"/>
  <c r="GK398" i="1"/>
  <c r="I761" i="5"/>
  <c r="U757" i="5"/>
  <c r="FV392" i="1"/>
  <c r="EM411" i="1"/>
  <c r="GK323" i="1"/>
  <c r="V669" i="5"/>
  <c r="W322" i="1"/>
  <c r="BY274" i="1"/>
  <c r="CI361" i="1"/>
  <c r="CI274" i="1" s="1"/>
  <c r="GB411" i="1"/>
  <c r="T331" i="1"/>
  <c r="GK406" i="1"/>
  <c r="U780" i="5"/>
  <c r="I784" i="5"/>
  <c r="GK403" i="1"/>
  <c r="V764" i="5"/>
  <c r="GK359" i="1"/>
  <c r="V730" i="5"/>
  <c r="GK358" i="1"/>
  <c r="U730" i="5"/>
  <c r="GK349" i="1"/>
  <c r="V706" i="5"/>
  <c r="K710" i="5"/>
  <c r="AB328" i="1"/>
  <c r="CQ328" i="1"/>
  <c r="GK326" i="1"/>
  <c r="U671" i="5"/>
  <c r="GK310" i="1"/>
  <c r="I644" i="5"/>
  <c r="U641" i="5"/>
  <c r="GK306" i="1"/>
  <c r="U633" i="5"/>
  <c r="W301" i="1"/>
  <c r="Q299" i="1"/>
  <c r="I297" i="1"/>
  <c r="I305" i="1"/>
  <c r="GX305" i="1" s="1"/>
  <c r="I301" i="1"/>
  <c r="S301" i="1" s="1"/>
  <c r="CZ301" i="1" s="1"/>
  <c r="Y301" i="1" s="1"/>
  <c r="T630" i="5" s="1"/>
  <c r="GK291" i="1"/>
  <c r="V613" i="5"/>
  <c r="P204" i="1"/>
  <c r="G26" i="1"/>
  <c r="A797" i="5"/>
  <c r="AB404" i="1"/>
  <c r="Q400" i="1"/>
  <c r="GK396" i="1"/>
  <c r="U749" i="5"/>
  <c r="W354" i="1"/>
  <c r="T354" i="1"/>
  <c r="P351" i="1"/>
  <c r="GK346" i="1"/>
  <c r="U700" i="5"/>
  <c r="GK345" i="1"/>
  <c r="V696" i="5"/>
  <c r="GK344" i="1"/>
  <c r="U696" i="5"/>
  <c r="AB343" i="1"/>
  <c r="CQ343" i="1"/>
  <c r="Q339" i="1"/>
  <c r="S338" i="1"/>
  <c r="CZ338" i="1" s="1"/>
  <c r="Y338" i="1" s="1"/>
  <c r="S687" i="5" s="1"/>
  <c r="S336" i="1"/>
  <c r="T336" i="1"/>
  <c r="AB335" i="1"/>
  <c r="CQ335" i="1"/>
  <c r="P335" i="1" s="1"/>
  <c r="GK334" i="1"/>
  <c r="U685" i="5"/>
  <c r="GK333" i="1"/>
  <c r="K683" i="5"/>
  <c r="V680" i="5"/>
  <c r="GK332" i="1"/>
  <c r="I683" i="5"/>
  <c r="U680" i="5"/>
  <c r="AB331" i="1"/>
  <c r="CQ331" i="1"/>
  <c r="GK330" i="1"/>
  <c r="U673" i="5"/>
  <c r="GK329" i="1"/>
  <c r="V672" i="5"/>
  <c r="R322" i="1"/>
  <c r="S322" i="1"/>
  <c r="CZ322" i="1" s="1"/>
  <c r="Y322" i="1" s="1"/>
  <c r="S669" i="5" s="1"/>
  <c r="AB321" i="1"/>
  <c r="CP320" i="1"/>
  <c r="O320" i="1" s="1"/>
  <c r="I668" i="5" s="1"/>
  <c r="GK320" i="1"/>
  <c r="U668" i="5"/>
  <c r="AB319" i="1"/>
  <c r="CP318" i="1"/>
  <c r="O318" i="1" s="1"/>
  <c r="GK318" i="1"/>
  <c r="U667" i="5"/>
  <c r="GK317" i="1"/>
  <c r="K665" i="5"/>
  <c r="V661" i="5"/>
  <c r="CP316" i="1"/>
  <c r="O316" i="1" s="1"/>
  <c r="I666" i="5"/>
  <c r="GK316" i="1"/>
  <c r="I665" i="5"/>
  <c r="U661" i="5"/>
  <c r="AB315" i="1"/>
  <c r="CQ315" i="1"/>
  <c r="P315" i="1" s="1"/>
  <c r="GK314" i="1"/>
  <c r="U653" i="5"/>
  <c r="GK313" i="1"/>
  <c r="V646" i="5"/>
  <c r="T305" i="1"/>
  <c r="V301" i="1"/>
  <c r="GK300" i="1"/>
  <c r="U630" i="5"/>
  <c r="S295" i="1"/>
  <c r="K624" i="5" s="1"/>
  <c r="AB292" i="1"/>
  <c r="CQ292" i="1"/>
  <c r="P292" i="1" s="1"/>
  <c r="GK290" i="1"/>
  <c r="U613" i="5"/>
  <c r="GK287" i="1"/>
  <c r="V594" i="5"/>
  <c r="GK285" i="1"/>
  <c r="V586" i="5"/>
  <c r="G200" i="1"/>
  <c r="A554" i="5"/>
  <c r="GK241" i="1"/>
  <c r="V546" i="5"/>
  <c r="V240" i="1"/>
  <c r="GK235" i="1"/>
  <c r="V524" i="5"/>
  <c r="D67" i="6"/>
  <c r="E524" i="5"/>
  <c r="C525" i="5"/>
  <c r="GK229" i="1"/>
  <c r="V496" i="5"/>
  <c r="GK220" i="1"/>
  <c r="U465" i="5"/>
  <c r="G22" i="1"/>
  <c r="A800" i="5"/>
  <c r="CG411" i="1"/>
  <c r="CG392" i="1" s="1"/>
  <c r="AB409" i="1"/>
  <c r="AB407" i="1"/>
  <c r="S406" i="1"/>
  <c r="D93" i="6"/>
  <c r="C772" i="5"/>
  <c r="E771" i="5"/>
  <c r="V402" i="1"/>
  <c r="AB402" i="1"/>
  <c r="AB401" i="1"/>
  <c r="AB399" i="1"/>
  <c r="S398" i="1"/>
  <c r="T395" i="1"/>
  <c r="V394" i="1"/>
  <c r="AB394" i="1"/>
  <c r="V358" i="1"/>
  <c r="AB358" i="1"/>
  <c r="AB357" i="1"/>
  <c r="GX354" i="1"/>
  <c r="W351" i="1"/>
  <c r="Q351" i="1"/>
  <c r="GK350" i="1"/>
  <c r="U711" i="5"/>
  <c r="V349" i="1"/>
  <c r="CP345" i="1"/>
  <c r="O345" i="1" s="1"/>
  <c r="GX342" i="1"/>
  <c r="Q338" i="1"/>
  <c r="GK337" i="1"/>
  <c r="V686" i="5"/>
  <c r="CP333" i="1"/>
  <c r="O333" i="1" s="1"/>
  <c r="K684" i="5"/>
  <c r="U331" i="1"/>
  <c r="CP329" i="1"/>
  <c r="O329" i="1" s="1"/>
  <c r="K672" i="5" s="1"/>
  <c r="V327" i="1"/>
  <c r="S325" i="1"/>
  <c r="CZ325" i="1" s="1"/>
  <c r="Y325" i="1" s="1"/>
  <c r="T670" i="5" s="1"/>
  <c r="V323" i="1"/>
  <c r="CP314" i="1"/>
  <c r="O314" i="1" s="1"/>
  <c r="Q309" i="1"/>
  <c r="GK308" i="1"/>
  <c r="U634" i="5"/>
  <c r="S305" i="1"/>
  <c r="S304" i="1"/>
  <c r="GX303" i="1"/>
  <c r="I303" i="1"/>
  <c r="U303" i="1" s="1"/>
  <c r="T293" i="1"/>
  <c r="GX291" i="1"/>
  <c r="V291" i="1"/>
  <c r="T289" i="1"/>
  <c r="GK284" i="1"/>
  <c r="U586" i="5"/>
  <c r="AB237" i="1"/>
  <c r="W227" i="1"/>
  <c r="GX224" i="1"/>
  <c r="V224" i="1"/>
  <c r="V219" i="1"/>
  <c r="FR243" i="1"/>
  <c r="FR200" i="1" s="1"/>
  <c r="GX212" i="1"/>
  <c r="R212" i="1"/>
  <c r="P208" i="1"/>
  <c r="FV243" i="1"/>
  <c r="FV200" i="1" s="1"/>
  <c r="GK203" i="1"/>
  <c r="K436" i="5"/>
  <c r="V432" i="5"/>
  <c r="GK149" i="1"/>
  <c r="V379" i="5"/>
  <c r="W127" i="1"/>
  <c r="Q127" i="1"/>
  <c r="GK120" i="1"/>
  <c r="U293" i="5"/>
  <c r="Q402" i="1"/>
  <c r="GK401" i="1"/>
  <c r="V763" i="5"/>
  <c r="S400" i="1"/>
  <c r="AB348" i="1"/>
  <c r="CQ348" i="1"/>
  <c r="P348" i="1" s="1"/>
  <c r="CP323" i="1"/>
  <c r="O323" i="1" s="1"/>
  <c r="K669" i="5" s="1"/>
  <c r="GK312" i="1"/>
  <c r="U646" i="5"/>
  <c r="U305" i="1"/>
  <c r="W303" i="1"/>
  <c r="GK302" i="1"/>
  <c r="U631" i="5"/>
  <c r="Q301" i="1"/>
  <c r="R299" i="1"/>
  <c r="GK282" i="1"/>
  <c r="U579" i="5"/>
  <c r="CX371" i="3"/>
  <c r="D70" i="6"/>
  <c r="E546" i="5"/>
  <c r="GK238" i="1"/>
  <c r="U539" i="5"/>
  <c r="GK236" i="1"/>
  <c r="U532" i="5"/>
  <c r="GK232" i="1"/>
  <c r="U516" i="5"/>
  <c r="GK230" i="1"/>
  <c r="I508" i="5"/>
  <c r="U504" i="5"/>
  <c r="I512" i="5" s="1"/>
  <c r="GK211" i="1"/>
  <c r="K459" i="5"/>
  <c r="V456" i="5"/>
  <c r="V204" i="1"/>
  <c r="EH30" i="1"/>
  <c r="P178" i="1"/>
  <c r="R400" i="1"/>
  <c r="P427" i="1"/>
  <c r="P398" i="1"/>
  <c r="I762" i="5" s="1"/>
  <c r="AB396" i="1"/>
  <c r="S395" i="1"/>
  <c r="K743" i="5" s="1"/>
  <c r="S355" i="1"/>
  <c r="CY355" i="1" s="1"/>
  <c r="X355" i="1" s="1"/>
  <c r="R721" i="5" s="1"/>
  <c r="S354" i="1"/>
  <c r="GK353" i="1"/>
  <c r="V718" i="5"/>
  <c r="R338" i="1"/>
  <c r="T335" i="1"/>
  <c r="AB334" i="1"/>
  <c r="AB330" i="1"/>
  <c r="Q325" i="1"/>
  <c r="T321" i="1"/>
  <c r="AB320" i="1"/>
  <c r="AB318" i="1"/>
  <c r="AB316" i="1"/>
  <c r="AB310" i="1"/>
  <c r="CQ310" i="1"/>
  <c r="P310" i="1" s="1"/>
  <c r="I307" i="1"/>
  <c r="Q305" i="1"/>
  <c r="S303" i="1"/>
  <c r="T303" i="1"/>
  <c r="AB302" i="1"/>
  <c r="CQ302" i="1"/>
  <c r="P302" i="1" s="1"/>
  <c r="CP302" i="1" s="1"/>
  <c r="O302" i="1" s="1"/>
  <c r="I631" i="5" s="1"/>
  <c r="T301" i="1"/>
  <c r="I299" i="1"/>
  <c r="U299" i="1" s="1"/>
  <c r="AB296" i="1"/>
  <c r="CQ296" i="1"/>
  <c r="P296" i="1" s="1"/>
  <c r="P295" i="1"/>
  <c r="R295" i="1"/>
  <c r="AB294" i="1"/>
  <c r="CQ294" i="1"/>
  <c r="P294" i="1" s="1"/>
  <c r="I627" i="5" s="1"/>
  <c r="GK293" i="1"/>
  <c r="V616" i="5"/>
  <c r="AB286" i="1"/>
  <c r="F252" i="1"/>
  <c r="P240" i="1"/>
  <c r="R240" i="1"/>
  <c r="CX369" i="3"/>
  <c r="D69" i="6"/>
  <c r="E539" i="5"/>
  <c r="R234" i="1"/>
  <c r="S234" i="1"/>
  <c r="I526" i="5" s="1"/>
  <c r="AB222" i="1"/>
  <c r="W213" i="1"/>
  <c r="DZ243" i="1"/>
  <c r="I434" i="5"/>
  <c r="GK160" i="1"/>
  <c r="U412" i="5"/>
  <c r="I416" i="5"/>
  <c r="GK137" i="1"/>
  <c r="V337" i="5"/>
  <c r="K344" i="5" s="1"/>
  <c r="K341" i="5"/>
  <c r="F427" i="1"/>
  <c r="EG411" i="1"/>
  <c r="AO411" i="1"/>
  <c r="W406" i="1"/>
  <c r="AB406" i="1"/>
  <c r="S405" i="1"/>
  <c r="K773" i="5" s="1"/>
  <c r="S404" i="1"/>
  <c r="I773" i="5" s="1"/>
  <c r="T403" i="1"/>
  <c r="DY411" i="1" s="1"/>
  <c r="GX402" i="1"/>
  <c r="T402" i="1"/>
  <c r="W398" i="1"/>
  <c r="AB398" i="1"/>
  <c r="S397" i="1"/>
  <c r="K751" i="5" s="1"/>
  <c r="CX521" i="3"/>
  <c r="D91" i="6"/>
  <c r="C750" i="5"/>
  <c r="E749" i="5"/>
  <c r="GX394" i="1"/>
  <c r="T394" i="1"/>
  <c r="CG361" i="1"/>
  <c r="G274" i="1"/>
  <c r="A737" i="5"/>
  <c r="T359" i="1"/>
  <c r="GX358" i="1"/>
  <c r="T358" i="1"/>
  <c r="AB356" i="1"/>
  <c r="R355" i="1"/>
  <c r="Q354" i="1"/>
  <c r="GK352" i="1"/>
  <c r="U718" i="5"/>
  <c r="GX351" i="1"/>
  <c r="U351" i="1"/>
  <c r="S349" i="1"/>
  <c r="E696" i="5"/>
  <c r="D85" i="6"/>
  <c r="C697" i="5"/>
  <c r="V342" i="1"/>
  <c r="AB342" i="1"/>
  <c r="CQ341" i="1"/>
  <c r="P341" i="1" s="1"/>
  <c r="CP341" i="1" s="1"/>
  <c r="O341" i="1" s="1"/>
  <c r="K688" i="5" s="1"/>
  <c r="R341" i="1"/>
  <c r="R340" i="1"/>
  <c r="U339" i="1"/>
  <c r="GX338" i="1"/>
  <c r="W338" i="1"/>
  <c r="AB337" i="1"/>
  <c r="W336" i="1"/>
  <c r="Q336" i="1"/>
  <c r="R335" i="1"/>
  <c r="S335" i="1"/>
  <c r="CZ335" i="1" s="1"/>
  <c r="Y335" i="1" s="1"/>
  <c r="T685" i="5" s="1"/>
  <c r="D84" i="6"/>
  <c r="E680" i="5"/>
  <c r="I342" i="1"/>
  <c r="E689" i="5" s="1"/>
  <c r="S327" i="1"/>
  <c r="Q324" i="1"/>
  <c r="S323" i="1"/>
  <c r="T323" i="1"/>
  <c r="V322" i="1"/>
  <c r="AB322" i="1"/>
  <c r="CQ322" i="1"/>
  <c r="C662" i="5"/>
  <c r="E661" i="5"/>
  <c r="D83" i="6"/>
  <c r="I322" i="1"/>
  <c r="I328" i="1"/>
  <c r="W312" i="1"/>
  <c r="GK311" i="1"/>
  <c r="V641" i="5"/>
  <c r="K644" i="5"/>
  <c r="I309" i="1"/>
  <c r="W309" i="1" s="1"/>
  <c r="S307" i="1"/>
  <c r="CY307" i="1" s="1"/>
  <c r="X307" i="1" s="1"/>
  <c r="R633" i="5" s="1"/>
  <c r="CQ304" i="1"/>
  <c r="P304" i="1" s="1"/>
  <c r="R304" i="1"/>
  <c r="R303" i="1"/>
  <c r="U301" i="1"/>
  <c r="W299" i="1"/>
  <c r="U297" i="1"/>
  <c r="P293" i="1"/>
  <c r="S291" i="1"/>
  <c r="R289" i="1"/>
  <c r="GK283" i="1"/>
  <c r="V579" i="5"/>
  <c r="GK239" i="1"/>
  <c r="V539" i="5"/>
  <c r="GX238" i="1"/>
  <c r="V238" i="1"/>
  <c r="P234" i="1"/>
  <c r="GX233" i="1"/>
  <c r="Q227" i="1"/>
  <c r="K487" i="5" s="1"/>
  <c r="GK226" i="1"/>
  <c r="I488" i="5"/>
  <c r="U484" i="5"/>
  <c r="I492" i="5" s="1"/>
  <c r="R224" i="1"/>
  <c r="AB223" i="1"/>
  <c r="W219" i="1"/>
  <c r="GX218" i="1"/>
  <c r="R218" i="1"/>
  <c r="T215" i="1"/>
  <c r="GX214" i="1"/>
  <c r="V212" i="1"/>
  <c r="GK207" i="1"/>
  <c r="V444" i="5"/>
  <c r="K448" i="5"/>
  <c r="R204" i="1"/>
  <c r="GK409" i="1"/>
  <c r="V786" i="5"/>
  <c r="GK407" i="1"/>
  <c r="K784" i="5"/>
  <c r="V780" i="5"/>
  <c r="CX527" i="3"/>
  <c r="D94" i="6"/>
  <c r="C781" i="5"/>
  <c r="E780" i="5"/>
  <c r="R402" i="1"/>
  <c r="GK399" i="1"/>
  <c r="K761" i="5"/>
  <c r="V757" i="5"/>
  <c r="I400" i="1"/>
  <c r="E763" i="5" s="1"/>
  <c r="D92" i="6"/>
  <c r="C758" i="5"/>
  <c r="E757" i="5"/>
  <c r="GK357" i="1"/>
  <c r="V727" i="5"/>
  <c r="R351" i="1"/>
  <c r="GK347" i="1"/>
  <c r="V700" i="5"/>
  <c r="T342" i="1"/>
  <c r="R339" i="1"/>
  <c r="GK327" i="1"/>
  <c r="V671" i="5"/>
  <c r="U325" i="1"/>
  <c r="GX309" i="1"/>
  <c r="GK298" i="1"/>
  <c r="U629" i="5"/>
  <c r="GK280" i="1"/>
  <c r="U572" i="5"/>
  <c r="GK219" i="1"/>
  <c r="V464" i="5"/>
  <c r="GK214" i="1"/>
  <c r="U462" i="5"/>
  <c r="T406" i="1"/>
  <c r="G18" i="1"/>
  <c r="AF803" i="5"/>
  <c r="A803" i="5"/>
  <c r="AB408" i="1"/>
  <c r="P406" i="1"/>
  <c r="I785" i="5" s="1"/>
  <c r="AB400" i="1"/>
  <c r="R395" i="1"/>
  <c r="CX519" i="3"/>
  <c r="C742" i="5"/>
  <c r="E741" i="5"/>
  <c r="D90" i="6"/>
  <c r="T355" i="1"/>
  <c r="V351" i="1"/>
  <c r="GK348" i="1"/>
  <c r="I710" i="5"/>
  <c r="U706" i="5"/>
  <c r="I714" i="5" s="1"/>
  <c r="AB346" i="1"/>
  <c r="AB344" i="1"/>
  <c r="T343" i="1"/>
  <c r="Q342" i="1"/>
  <c r="Q341" i="1"/>
  <c r="W339" i="1"/>
  <c r="AB339" i="1"/>
  <c r="CQ339" i="1"/>
  <c r="P338" i="1"/>
  <c r="CP338" i="1" s="1"/>
  <c r="O338" i="1" s="1"/>
  <c r="P336" i="1"/>
  <c r="AB332" i="1"/>
  <c r="G392" i="1"/>
  <c r="A794" i="5"/>
  <c r="GK404" i="1"/>
  <c r="U771" i="5"/>
  <c r="S403" i="1"/>
  <c r="S402" i="1"/>
  <c r="GX400" i="1"/>
  <c r="U400" i="1"/>
  <c r="W395" i="1"/>
  <c r="AB395" i="1"/>
  <c r="S394" i="1"/>
  <c r="I743" i="5" s="1"/>
  <c r="S359" i="1"/>
  <c r="CZ359" i="1" s="1"/>
  <c r="Y359" i="1" s="1"/>
  <c r="T730" i="5" s="1"/>
  <c r="S358" i="1"/>
  <c r="CY358" i="1" s="1"/>
  <c r="X358" i="1" s="1"/>
  <c r="Q730" i="5" s="1"/>
  <c r="W355" i="1"/>
  <c r="AB355" i="1"/>
  <c r="V354" i="1"/>
  <c r="CP352" i="1"/>
  <c r="O352" i="1" s="1"/>
  <c r="I720" i="5"/>
  <c r="S351" i="1"/>
  <c r="CZ351" i="1" s="1"/>
  <c r="Y351" i="1" s="1"/>
  <c r="T711" i="5" s="1"/>
  <c r="T351" i="1"/>
  <c r="AB350" i="1"/>
  <c r="CQ350" i="1"/>
  <c r="P350" i="1" s="1"/>
  <c r="Q349" i="1"/>
  <c r="K709" i="5" s="1"/>
  <c r="S347" i="1"/>
  <c r="CZ347" i="1" s="1"/>
  <c r="Y347" i="1" s="1"/>
  <c r="T700" i="5" s="1"/>
  <c r="T347" i="1"/>
  <c r="GX346" i="1"/>
  <c r="W346" i="1"/>
  <c r="W341" i="1"/>
  <c r="P340" i="1"/>
  <c r="CP340" i="1" s="1"/>
  <c r="O340" i="1" s="1"/>
  <c r="I688" i="5" s="1"/>
  <c r="T339" i="1"/>
  <c r="V338" i="1"/>
  <c r="AB338" i="1"/>
  <c r="V336" i="1"/>
  <c r="I339" i="1"/>
  <c r="GX339" i="1" s="1"/>
  <c r="I335" i="1"/>
  <c r="GX335" i="1" s="1"/>
  <c r="I343" i="1"/>
  <c r="Q327" i="1"/>
  <c r="CP327" i="1" s="1"/>
  <c r="O327" i="1" s="1"/>
  <c r="S326" i="1"/>
  <c r="T326" i="1"/>
  <c r="V325" i="1"/>
  <c r="AB325" i="1"/>
  <c r="CQ325" i="1"/>
  <c r="P325" i="1" s="1"/>
  <c r="CQ324" i="1"/>
  <c r="P324" i="1" s="1"/>
  <c r="R324" i="1"/>
  <c r="U322" i="1"/>
  <c r="I319" i="1"/>
  <c r="T319" i="1" s="1"/>
  <c r="I321" i="1"/>
  <c r="I325" i="1"/>
  <c r="GX325" i="1" s="1"/>
  <c r="I331" i="1"/>
  <c r="V331" i="1" s="1"/>
  <c r="S312" i="1"/>
  <c r="T309" i="1"/>
  <c r="AB308" i="1"/>
  <c r="CQ308" i="1"/>
  <c r="P308" i="1" s="1"/>
  <c r="CP308" i="1" s="1"/>
  <c r="O308" i="1" s="1"/>
  <c r="V305" i="1"/>
  <c r="AB305" i="1"/>
  <c r="CQ305" i="1"/>
  <c r="P305" i="1" s="1"/>
  <c r="GX301" i="1"/>
  <c r="S299" i="1"/>
  <c r="CY299" i="1" s="1"/>
  <c r="X299" i="1" s="1"/>
  <c r="R629" i="5" s="1"/>
  <c r="GX295" i="1"/>
  <c r="V295" i="1"/>
  <c r="W293" i="1"/>
  <c r="Q293" i="1"/>
  <c r="GK288" i="1"/>
  <c r="I606" i="5"/>
  <c r="U602" i="5"/>
  <c r="I609" i="5" s="1"/>
  <c r="V287" i="1"/>
  <c r="D76" i="6"/>
  <c r="E586" i="5"/>
  <c r="C587" i="5"/>
  <c r="GK281" i="1"/>
  <c r="V572" i="5"/>
  <c r="GK279" i="1"/>
  <c r="V565" i="5"/>
  <c r="BB200" i="1"/>
  <c r="F256" i="1"/>
  <c r="W241" i="1"/>
  <c r="W235" i="1"/>
  <c r="W224" i="1"/>
  <c r="T221" i="1"/>
  <c r="GX220" i="1"/>
  <c r="T216" i="1"/>
  <c r="GX215" i="1"/>
  <c r="Q213" i="1"/>
  <c r="DV243" i="1" s="1"/>
  <c r="BZ243" i="1"/>
  <c r="S208" i="1"/>
  <c r="R354" i="1"/>
  <c r="T346" i="1"/>
  <c r="AB336" i="1"/>
  <c r="AB326" i="1"/>
  <c r="AB317" i="1"/>
  <c r="GX312" i="1"/>
  <c r="T312" i="1"/>
  <c r="V309" i="1"/>
  <c r="AB309" i="1"/>
  <c r="AB303" i="1"/>
  <c r="GX299" i="1"/>
  <c r="T299" i="1"/>
  <c r="S290" i="1"/>
  <c r="W289" i="1"/>
  <c r="AB289" i="1"/>
  <c r="S288" i="1"/>
  <c r="GK286" i="1"/>
  <c r="U594" i="5"/>
  <c r="AB277" i="1"/>
  <c r="GX241" i="1"/>
  <c r="T241" i="1"/>
  <c r="W240" i="1"/>
  <c r="AB240" i="1"/>
  <c r="S239" i="1"/>
  <c r="K540" i="5" s="1"/>
  <c r="GK237" i="1"/>
  <c r="V532" i="5"/>
  <c r="CX367" i="3"/>
  <c r="D68" i="6"/>
  <c r="E532" i="5"/>
  <c r="T234" i="1"/>
  <c r="V233" i="1"/>
  <c r="AB233" i="1"/>
  <c r="S232" i="1"/>
  <c r="I518" i="5" s="1"/>
  <c r="D64" i="6"/>
  <c r="C497" i="5"/>
  <c r="E496" i="5"/>
  <c r="V227" i="1"/>
  <c r="AB227" i="1"/>
  <c r="S226" i="1"/>
  <c r="I486" i="5" s="1"/>
  <c r="W218" i="1"/>
  <c r="AB218" i="1"/>
  <c r="V217" i="1"/>
  <c r="AB217" i="1"/>
  <c r="V215" i="1"/>
  <c r="AB215" i="1"/>
  <c r="W214" i="1"/>
  <c r="AB214" i="1"/>
  <c r="V213" i="1"/>
  <c r="AB213" i="1"/>
  <c r="D61" i="6"/>
  <c r="E456" i="5"/>
  <c r="I212" i="1"/>
  <c r="D60" i="6"/>
  <c r="E444" i="5"/>
  <c r="C445" i="5"/>
  <c r="I208" i="1"/>
  <c r="E449" i="5" s="1"/>
  <c r="D59" i="6"/>
  <c r="C433" i="5"/>
  <c r="E432" i="5"/>
  <c r="I204" i="1"/>
  <c r="E437" i="5" s="1"/>
  <c r="GK165" i="1"/>
  <c r="V419" i="5"/>
  <c r="GK159" i="1"/>
  <c r="V405" i="5"/>
  <c r="GK152" i="1"/>
  <c r="I391" i="5"/>
  <c r="U387" i="5"/>
  <c r="I395" i="5" s="1"/>
  <c r="AB352" i="1"/>
  <c r="AB351" i="1"/>
  <c r="E706" i="5"/>
  <c r="D86" i="6"/>
  <c r="C707" i="5"/>
  <c r="AB347" i="1"/>
  <c r="AB345" i="1"/>
  <c r="R342" i="1"/>
  <c r="AB340" i="1"/>
  <c r="GX337" i="1"/>
  <c r="T337" i="1"/>
  <c r="AB333" i="1"/>
  <c r="AB329" i="1"/>
  <c r="AB323" i="1"/>
  <c r="AB314" i="1"/>
  <c r="AB313" i="1"/>
  <c r="S309" i="1"/>
  <c r="CY309" i="1" s="1"/>
  <c r="X309" i="1" s="1"/>
  <c r="R634" i="5" s="1"/>
  <c r="AB306" i="1"/>
  <c r="R301" i="1"/>
  <c r="AB298" i="1"/>
  <c r="AB297" i="1"/>
  <c r="D80" i="6"/>
  <c r="E622" i="5"/>
  <c r="C623" i="5"/>
  <c r="AB293" i="1"/>
  <c r="V290" i="1"/>
  <c r="AB290" i="1"/>
  <c r="V288" i="1"/>
  <c r="AB288" i="1"/>
  <c r="S287" i="1"/>
  <c r="K596" i="5" s="1"/>
  <c r="D77" i="6"/>
  <c r="C595" i="5"/>
  <c r="E594" i="5"/>
  <c r="GX284" i="1"/>
  <c r="T284" i="1"/>
  <c r="AB283" i="1"/>
  <c r="AB280" i="1"/>
  <c r="GK278" i="1"/>
  <c r="U565" i="5"/>
  <c r="T240" i="1"/>
  <c r="V239" i="1"/>
  <c r="AB239" i="1"/>
  <c r="S238" i="1"/>
  <c r="GX235" i="1"/>
  <c r="T235" i="1"/>
  <c r="W234" i="1"/>
  <c r="AB234" i="1"/>
  <c r="S233" i="1"/>
  <c r="K518" i="5" s="1"/>
  <c r="R231" i="1"/>
  <c r="D65" i="6"/>
  <c r="E504" i="5"/>
  <c r="C505" i="5"/>
  <c r="AB229" i="1"/>
  <c r="R228" i="1"/>
  <c r="S227" i="1"/>
  <c r="R225" i="1"/>
  <c r="S224" i="1"/>
  <c r="R223" i="1"/>
  <c r="GK222" i="1"/>
  <c r="I475" i="5"/>
  <c r="U472" i="5"/>
  <c r="S221" i="1"/>
  <c r="CZ221" i="1" s="1"/>
  <c r="Y221" i="1" s="1"/>
  <c r="T465" i="5" s="1"/>
  <c r="T220" i="1"/>
  <c r="GX219" i="1"/>
  <c r="T219" i="1"/>
  <c r="GX217" i="1"/>
  <c r="S213" i="1"/>
  <c r="CY213" i="1" s="1"/>
  <c r="X213" i="1" s="1"/>
  <c r="R461" i="5" s="1"/>
  <c r="AB211" i="1"/>
  <c r="GK210" i="1"/>
  <c r="U456" i="5"/>
  <c r="I459" i="5"/>
  <c r="GK206" i="1"/>
  <c r="I448" i="5"/>
  <c r="U444" i="5"/>
  <c r="U432" i="5"/>
  <c r="I436" i="5"/>
  <c r="GK157" i="1"/>
  <c r="V399" i="5"/>
  <c r="K403" i="5"/>
  <c r="S144" i="1"/>
  <c r="GK315" i="1"/>
  <c r="V653" i="5"/>
  <c r="D82" i="6"/>
  <c r="C654" i="5"/>
  <c r="E653" i="5"/>
  <c r="T313" i="1"/>
  <c r="V312" i="1"/>
  <c r="AB312" i="1"/>
  <c r="AB311" i="1"/>
  <c r="R309" i="1"/>
  <c r="T307" i="1"/>
  <c r="AB307" i="1"/>
  <c r="R305" i="1"/>
  <c r="W304" i="1"/>
  <c r="Q304" i="1"/>
  <c r="V303" i="1"/>
  <c r="P303" i="1"/>
  <c r="T300" i="1"/>
  <c r="AB300" i="1"/>
  <c r="V299" i="1"/>
  <c r="AB299" i="1"/>
  <c r="GK296" i="1"/>
  <c r="U628" i="5"/>
  <c r="W295" i="1"/>
  <c r="Q295" i="1"/>
  <c r="K625" i="5" s="1"/>
  <c r="GK294" i="1"/>
  <c r="I626" i="5"/>
  <c r="U622" i="5"/>
  <c r="S293" i="1"/>
  <c r="CZ293" i="1" s="1"/>
  <c r="Y293" i="1" s="1"/>
  <c r="T616" i="5" s="1"/>
  <c r="R292" i="1"/>
  <c r="W291" i="1"/>
  <c r="Q291" i="1"/>
  <c r="D79" i="6"/>
  <c r="E613" i="5"/>
  <c r="C614" i="5"/>
  <c r="Q289" i="1"/>
  <c r="K605" i="5" s="1"/>
  <c r="S289" i="1"/>
  <c r="D78" i="6"/>
  <c r="C603" i="5"/>
  <c r="E602" i="5"/>
  <c r="P287" i="1"/>
  <c r="AB285" i="1"/>
  <c r="S284" i="1"/>
  <c r="AB279" i="1"/>
  <c r="V241" i="1"/>
  <c r="AB241" i="1"/>
  <c r="S240" i="1"/>
  <c r="P238" i="1"/>
  <c r="AB236" i="1"/>
  <c r="S235" i="1"/>
  <c r="K526" i="5" s="1"/>
  <c r="R233" i="1"/>
  <c r="D66" i="6"/>
  <c r="C517" i="5"/>
  <c r="E516" i="5"/>
  <c r="AB228" i="1"/>
  <c r="R227" i="1"/>
  <c r="D63" i="6"/>
  <c r="E484" i="5"/>
  <c r="C485" i="5"/>
  <c r="P224" i="1"/>
  <c r="R221" i="1"/>
  <c r="S220" i="1"/>
  <c r="S219" i="1"/>
  <c r="T218" i="1"/>
  <c r="S218" i="1"/>
  <c r="CZ218" i="1" s="1"/>
  <c r="Y218" i="1" s="1"/>
  <c r="S464" i="5" s="1"/>
  <c r="S217" i="1"/>
  <c r="P216" i="1"/>
  <c r="R216" i="1"/>
  <c r="R215" i="1"/>
  <c r="S214" i="1"/>
  <c r="CY214" i="1" s="1"/>
  <c r="X214" i="1" s="1"/>
  <c r="Q462" i="5" s="1"/>
  <c r="R213" i="1"/>
  <c r="AB212" i="1"/>
  <c r="R209" i="1"/>
  <c r="R205" i="1"/>
  <c r="Q128" i="1"/>
  <c r="GK123" i="1"/>
  <c r="V297" i="5"/>
  <c r="GX227" i="1"/>
  <c r="T227" i="1"/>
  <c r="W226" i="1"/>
  <c r="AB226" i="1"/>
  <c r="S225" i="1"/>
  <c r="CY225" i="1" s="1"/>
  <c r="X225" i="1" s="1"/>
  <c r="R477" i="5" s="1"/>
  <c r="T224" i="1"/>
  <c r="GX223" i="1"/>
  <c r="T223" i="1"/>
  <c r="CX337" i="3"/>
  <c r="D62" i="6"/>
  <c r="E472" i="5"/>
  <c r="V221" i="1"/>
  <c r="AB221" i="1"/>
  <c r="W220" i="1"/>
  <c r="AB220" i="1"/>
  <c r="R217" i="1"/>
  <c r="S216" i="1"/>
  <c r="CZ216" i="1" s="1"/>
  <c r="Y216" i="1" s="1"/>
  <c r="S463" i="5" s="1"/>
  <c r="S215" i="1"/>
  <c r="T214" i="1"/>
  <c r="GX213" i="1"/>
  <c r="T213" i="1"/>
  <c r="GX209" i="1"/>
  <c r="T209" i="1"/>
  <c r="U208" i="1"/>
  <c r="GX205" i="1"/>
  <c r="T205" i="1"/>
  <c r="U204" i="1"/>
  <c r="CI169" i="1"/>
  <c r="CI30" i="1" s="1"/>
  <c r="V167" i="1"/>
  <c r="AB167" i="1"/>
  <c r="CQ167" i="1"/>
  <c r="P167" i="1" s="1"/>
  <c r="CP167" i="1" s="1"/>
  <c r="O167" i="1" s="1"/>
  <c r="K420" i="5" s="1"/>
  <c r="R158" i="1"/>
  <c r="P156" i="1"/>
  <c r="R156" i="1"/>
  <c r="AB154" i="1"/>
  <c r="W151" i="1"/>
  <c r="V151" i="1"/>
  <c r="D54" i="6"/>
  <c r="C374" i="5"/>
  <c r="E373" i="5"/>
  <c r="I148" i="1"/>
  <c r="E379" i="5" s="1"/>
  <c r="CR145" i="1"/>
  <c r="Q145" i="1" s="1"/>
  <c r="GK145" i="1"/>
  <c r="V366" i="5"/>
  <c r="AB140" i="1"/>
  <c r="AB135" i="1"/>
  <c r="CQ135" i="1"/>
  <c r="P135" i="1" s="1"/>
  <c r="CY132" i="1"/>
  <c r="X132" i="1" s="1"/>
  <c r="Q318" i="5" s="1"/>
  <c r="I321" i="5" s="1"/>
  <c r="I319" i="5"/>
  <c r="W128" i="1"/>
  <c r="AB124" i="1"/>
  <c r="CQ124" i="1"/>
  <c r="P124" i="1" s="1"/>
  <c r="I308" i="5" s="1"/>
  <c r="CP123" i="1"/>
  <c r="O123" i="1" s="1"/>
  <c r="V115" i="1"/>
  <c r="E274" i="5"/>
  <c r="GX114" i="1"/>
  <c r="GK100" i="1"/>
  <c r="U236" i="5"/>
  <c r="GK96" i="1"/>
  <c r="U226" i="5"/>
  <c r="GK85" i="1"/>
  <c r="V191" i="5"/>
  <c r="GK79" i="1"/>
  <c r="K179" i="5"/>
  <c r="V175" i="5"/>
  <c r="K183" i="5" s="1"/>
  <c r="CP57" i="1"/>
  <c r="O57" i="1" s="1"/>
  <c r="D28" i="6"/>
  <c r="C89" i="5"/>
  <c r="E88" i="5"/>
  <c r="I48" i="1"/>
  <c r="E94" i="5" s="1"/>
  <c r="GK34" i="1"/>
  <c r="U45" i="5"/>
  <c r="W210" i="1"/>
  <c r="AB210" i="1"/>
  <c r="S209" i="1"/>
  <c r="CZ209" i="1" s="1"/>
  <c r="Y209" i="1" s="1"/>
  <c r="T449" i="5" s="1"/>
  <c r="T208" i="1"/>
  <c r="W206" i="1"/>
  <c r="AB206" i="1"/>
  <c r="S205" i="1"/>
  <c r="T204" i="1"/>
  <c r="W202" i="1"/>
  <c r="AB202" i="1"/>
  <c r="GK164" i="1"/>
  <c r="U419" i="5"/>
  <c r="GK162" i="1"/>
  <c r="U418" i="5"/>
  <c r="CP161" i="1"/>
  <c r="O161" i="1" s="1"/>
  <c r="K417" i="5"/>
  <c r="GK161" i="1"/>
  <c r="V412" i="5"/>
  <c r="K416" i="5"/>
  <c r="CP159" i="1"/>
  <c r="O159" i="1" s="1"/>
  <c r="K405" i="5" s="1"/>
  <c r="CP153" i="1"/>
  <c r="O153" i="1" s="1"/>
  <c r="GK153" i="1"/>
  <c r="K391" i="5"/>
  <c r="V387" i="5"/>
  <c r="K395" i="5" s="1"/>
  <c r="V148" i="1"/>
  <c r="CP147" i="1"/>
  <c r="O147" i="1" s="1"/>
  <c r="K378" i="5"/>
  <c r="GK147" i="1"/>
  <c r="K377" i="5"/>
  <c r="V373" i="5"/>
  <c r="GK143" i="1"/>
  <c r="V361" i="5"/>
  <c r="K364" i="5"/>
  <c r="CP136" i="1"/>
  <c r="O136" i="1" s="1"/>
  <c r="GK136" i="1"/>
  <c r="U337" i="5"/>
  <c r="I344" i="5" s="1"/>
  <c r="I341" i="5"/>
  <c r="GK130" i="1"/>
  <c r="U311" i="5"/>
  <c r="AB127" i="1"/>
  <c r="CQ127" i="1"/>
  <c r="P127" i="1" s="1"/>
  <c r="CP125" i="1"/>
  <c r="O125" i="1" s="1"/>
  <c r="K308" i="5"/>
  <c r="GK125" i="1"/>
  <c r="K307" i="5"/>
  <c r="V303" i="5"/>
  <c r="AB121" i="1"/>
  <c r="CQ121" i="1"/>
  <c r="P121" i="1" s="1"/>
  <c r="K296" i="5" s="1"/>
  <c r="CP120" i="1"/>
  <c r="O120" i="1" s="1"/>
  <c r="GN120" i="1" s="1"/>
  <c r="I296" i="5"/>
  <c r="GK104" i="1"/>
  <c r="U248" i="5"/>
  <c r="GK102" i="1"/>
  <c r="U242" i="5"/>
  <c r="I246" i="5"/>
  <c r="GK98" i="1"/>
  <c r="U233" i="5"/>
  <c r="GK94" i="1"/>
  <c r="U221" i="5"/>
  <c r="I229" i="5" s="1"/>
  <c r="I225" i="5"/>
  <c r="D38" i="6"/>
  <c r="E197" i="5"/>
  <c r="C198" i="5"/>
  <c r="I88" i="1"/>
  <c r="AB74" i="1"/>
  <c r="CQ74" i="1"/>
  <c r="P74" i="1" s="1"/>
  <c r="W72" i="1"/>
  <c r="GK71" i="1"/>
  <c r="V149" i="5"/>
  <c r="W68" i="1"/>
  <c r="GK67" i="1"/>
  <c r="V136" i="5"/>
  <c r="K140" i="5"/>
  <c r="GK66" i="1"/>
  <c r="U136" i="5"/>
  <c r="I140" i="5"/>
  <c r="GX166" i="1"/>
  <c r="V156" i="1"/>
  <c r="T151" i="1"/>
  <c r="GX150" i="1"/>
  <c r="AB147" i="1"/>
  <c r="S146" i="1"/>
  <c r="I375" i="5" s="1"/>
  <c r="CP145" i="1"/>
  <c r="O145" i="1" s="1"/>
  <c r="K366" i="5" s="1"/>
  <c r="GK142" i="1"/>
  <c r="U361" i="5"/>
  <c r="I364" i="5"/>
  <c r="D50" i="6"/>
  <c r="C327" i="5"/>
  <c r="E326" i="5"/>
  <c r="GX134" i="1"/>
  <c r="GK131" i="1"/>
  <c r="V311" i="5"/>
  <c r="W118" i="1"/>
  <c r="GK116" i="1"/>
  <c r="U281" i="5"/>
  <c r="I285" i="5"/>
  <c r="W115" i="1"/>
  <c r="S114" i="1"/>
  <c r="R112" i="1"/>
  <c r="S112" i="1"/>
  <c r="W109" i="1"/>
  <c r="GK108" i="1"/>
  <c r="U260" i="5"/>
  <c r="GK106" i="1"/>
  <c r="I259" i="5"/>
  <c r="U255" i="5"/>
  <c r="I263" i="5" s="1"/>
  <c r="S105" i="1"/>
  <c r="AB102" i="1"/>
  <c r="GK101" i="1"/>
  <c r="V236" i="5"/>
  <c r="AB98" i="1"/>
  <c r="GK97" i="1"/>
  <c r="V226" i="5"/>
  <c r="AB94" i="1"/>
  <c r="GK93" i="1"/>
  <c r="V213" i="5"/>
  <c r="GK87" i="1"/>
  <c r="V197" i="5"/>
  <c r="GX86" i="1"/>
  <c r="S86" i="1"/>
  <c r="I199" i="5" s="1"/>
  <c r="T86" i="1"/>
  <c r="Q83" i="1"/>
  <c r="CP83" i="1" s="1"/>
  <c r="O83" i="1" s="1"/>
  <c r="K190" i="5" s="1"/>
  <c r="GK82" i="1"/>
  <c r="U190" i="5"/>
  <c r="GK81" i="1"/>
  <c r="V187" i="5"/>
  <c r="D35" i="6"/>
  <c r="E167" i="5"/>
  <c r="C168" i="5"/>
  <c r="W60" i="1"/>
  <c r="I52" i="1"/>
  <c r="W50" i="1"/>
  <c r="V49" i="1"/>
  <c r="P49" i="1"/>
  <c r="U82" i="5"/>
  <c r="GK44" i="1"/>
  <c r="R167" i="1"/>
  <c r="GK163" i="1"/>
  <c r="V418" i="5"/>
  <c r="D56" i="6"/>
  <c r="E399" i="5"/>
  <c r="C400" i="5"/>
  <c r="GK155" i="1"/>
  <c r="V392" i="5"/>
  <c r="R151" i="1"/>
  <c r="GX148" i="1"/>
  <c r="U148" i="1"/>
  <c r="T148" i="1"/>
  <c r="GK146" i="1"/>
  <c r="I377" i="5"/>
  <c r="U373" i="5"/>
  <c r="AB138" i="1"/>
  <c r="CQ138" i="1"/>
  <c r="P138" i="1" s="1"/>
  <c r="I353" i="5" s="1"/>
  <c r="GK135" i="1"/>
  <c r="K330" i="5"/>
  <c r="V326" i="5"/>
  <c r="K333" i="5" s="1"/>
  <c r="T128" i="1"/>
  <c r="U127" i="1"/>
  <c r="S118" i="1"/>
  <c r="GK117" i="1"/>
  <c r="V281" i="5"/>
  <c r="K285" i="5"/>
  <c r="GK114" i="1"/>
  <c r="U274" i="5"/>
  <c r="GK110" i="1"/>
  <c r="U267" i="5"/>
  <c r="I271" i="5"/>
  <c r="S109" i="1"/>
  <c r="AB106" i="1"/>
  <c r="GK105" i="1"/>
  <c r="V248" i="5"/>
  <c r="GK91" i="1"/>
  <c r="V206" i="5"/>
  <c r="GK90" i="1"/>
  <c r="U206" i="5"/>
  <c r="S88" i="1"/>
  <c r="R86" i="1"/>
  <c r="GK83" i="1"/>
  <c r="V190" i="5"/>
  <c r="GK78" i="1"/>
  <c r="I179" i="5"/>
  <c r="U175" i="5"/>
  <c r="I183" i="5" s="1"/>
  <c r="GX73" i="1"/>
  <c r="S73" i="1"/>
  <c r="GK59" i="1"/>
  <c r="K119" i="5"/>
  <c r="V115" i="5"/>
  <c r="T52" i="1"/>
  <c r="R45" i="1"/>
  <c r="AB42" i="1"/>
  <c r="CQ42" i="1"/>
  <c r="P42" i="1" s="1"/>
  <c r="I81" i="5" s="1"/>
  <c r="CP39" i="1"/>
  <c r="O39" i="1" s="1"/>
  <c r="GK37" i="1"/>
  <c r="V53" i="5"/>
  <c r="T210" i="1"/>
  <c r="V209" i="1"/>
  <c r="AB209" i="1"/>
  <c r="W208" i="1"/>
  <c r="AB208" i="1"/>
  <c r="T206" i="1"/>
  <c r="V205" i="1"/>
  <c r="AB205" i="1"/>
  <c r="W204" i="1"/>
  <c r="AB204" i="1"/>
  <c r="T202" i="1"/>
  <c r="Q166" i="1"/>
  <c r="T156" i="1"/>
  <c r="GK154" i="1"/>
  <c r="U392" i="5"/>
  <c r="Q150" i="1"/>
  <c r="S148" i="1"/>
  <c r="Q146" i="1"/>
  <c r="I376" i="5" s="1"/>
  <c r="V144" i="1"/>
  <c r="AB144" i="1"/>
  <c r="R141" i="1"/>
  <c r="S141" i="1"/>
  <c r="CY141" i="1" s="1"/>
  <c r="X141" i="1" s="1"/>
  <c r="R354" i="5" s="1"/>
  <c r="Q139" i="1"/>
  <c r="K351" i="5" s="1"/>
  <c r="D51" i="6"/>
  <c r="E337" i="5"/>
  <c r="C338" i="5"/>
  <c r="S134" i="1"/>
  <c r="I328" i="5" s="1"/>
  <c r="CZ132" i="1"/>
  <c r="Y132" i="1" s="1"/>
  <c r="S318" i="5" s="1"/>
  <c r="I322" i="5" s="1"/>
  <c r="W131" i="1"/>
  <c r="GX128" i="1"/>
  <c r="T127" i="1"/>
  <c r="I129" i="1"/>
  <c r="I127" i="1"/>
  <c r="GX127" i="1" s="1"/>
  <c r="GK124" i="1"/>
  <c r="U303" i="5"/>
  <c r="I307" i="5"/>
  <c r="GX123" i="1"/>
  <c r="U123" i="1"/>
  <c r="T123" i="1"/>
  <c r="GK122" i="1"/>
  <c r="U297" i="5"/>
  <c r="Q119" i="1"/>
  <c r="Q118" i="1"/>
  <c r="R118" i="1"/>
  <c r="CP117" i="1"/>
  <c r="O117" i="1" s="1"/>
  <c r="W116" i="1"/>
  <c r="Q115" i="1"/>
  <c r="R115" i="1"/>
  <c r="W114" i="1"/>
  <c r="Q114" i="1"/>
  <c r="CP114" i="1" s="1"/>
  <c r="O114" i="1" s="1"/>
  <c r="I274" i="5" s="1"/>
  <c r="AB111" i="1"/>
  <c r="AB110" i="1"/>
  <c r="Q109" i="1"/>
  <c r="R109" i="1"/>
  <c r="AB81" i="1"/>
  <c r="CQ81" i="1"/>
  <c r="P81" i="1" s="1"/>
  <c r="CP81" i="1" s="1"/>
  <c r="O81" i="1" s="1"/>
  <c r="GK80" i="1"/>
  <c r="U187" i="5"/>
  <c r="T76" i="1"/>
  <c r="R73" i="1"/>
  <c r="Q72" i="1"/>
  <c r="D32" i="6"/>
  <c r="E136" i="5"/>
  <c r="C137" i="5"/>
  <c r="AB63" i="1"/>
  <c r="CR63" i="1"/>
  <c r="Q63" i="1" s="1"/>
  <c r="GK62" i="1"/>
  <c r="U128" i="5"/>
  <c r="V61" i="1"/>
  <c r="GK58" i="1"/>
  <c r="U115" i="5"/>
  <c r="I119" i="5"/>
  <c r="W48" i="1"/>
  <c r="Q48" i="1"/>
  <c r="GX43" i="1"/>
  <c r="I45" i="1"/>
  <c r="GK40" i="1"/>
  <c r="U69" i="5"/>
  <c r="AB38" i="1"/>
  <c r="CQ38" i="1"/>
  <c r="P38" i="1" s="1"/>
  <c r="GK36" i="1"/>
  <c r="U53" i="5"/>
  <c r="V35" i="1"/>
  <c r="BX30" i="1"/>
  <c r="CG169" i="1"/>
  <c r="CG30" i="1" s="1"/>
  <c r="W167" i="1"/>
  <c r="V166" i="1"/>
  <c r="AB166" i="1"/>
  <c r="P163" i="1"/>
  <c r="CP163" i="1" s="1"/>
  <c r="O163" i="1" s="1"/>
  <c r="K418" i="5" s="1"/>
  <c r="AB162" i="1"/>
  <c r="GX158" i="1"/>
  <c r="S158" i="1"/>
  <c r="Q148" i="1"/>
  <c r="R148" i="1"/>
  <c r="V146" i="1"/>
  <c r="D53" i="6"/>
  <c r="E361" i="5"/>
  <c r="I144" i="1"/>
  <c r="E366" i="5" s="1"/>
  <c r="Q141" i="1"/>
  <c r="CP141" i="1" s="1"/>
  <c r="O141" i="1" s="1"/>
  <c r="K354" i="5" s="1"/>
  <c r="P139" i="1"/>
  <c r="R139" i="1"/>
  <c r="R134" i="1"/>
  <c r="R128" i="1"/>
  <c r="S123" i="1"/>
  <c r="GK121" i="1"/>
  <c r="V293" i="5"/>
  <c r="P119" i="1"/>
  <c r="CP119" i="1" s="1"/>
  <c r="O119" i="1" s="1"/>
  <c r="K286" i="5" s="1"/>
  <c r="R119" i="1"/>
  <c r="D46" i="6"/>
  <c r="E281" i="5"/>
  <c r="C282" i="5"/>
  <c r="V114" i="1"/>
  <c r="V112" i="1"/>
  <c r="P112" i="1"/>
  <c r="CP112" i="1" s="1"/>
  <c r="O112" i="1" s="1"/>
  <c r="D40" i="6"/>
  <c r="E213" i="5"/>
  <c r="AB90" i="1"/>
  <c r="W86" i="1"/>
  <c r="Q86" i="1"/>
  <c r="S85" i="1"/>
  <c r="T85" i="1"/>
  <c r="GX84" i="1"/>
  <c r="T84" i="1"/>
  <c r="W83" i="1"/>
  <c r="GK77" i="1"/>
  <c r="V167" i="5"/>
  <c r="GX76" i="1"/>
  <c r="S76" i="1"/>
  <c r="I169" i="5" s="1"/>
  <c r="R76" i="1"/>
  <c r="AB70" i="1"/>
  <c r="CQ70" i="1"/>
  <c r="P70" i="1" s="1"/>
  <c r="W69" i="1"/>
  <c r="Q69" i="1"/>
  <c r="I68" i="1"/>
  <c r="E142" i="5" s="1"/>
  <c r="T61" i="1"/>
  <c r="R61" i="1"/>
  <c r="T158" i="1"/>
  <c r="D55" i="6"/>
  <c r="C388" i="5"/>
  <c r="E387" i="5"/>
  <c r="AB151" i="1"/>
  <c r="V150" i="1"/>
  <c r="AB150" i="1"/>
  <c r="W148" i="1"/>
  <c r="R144" i="1"/>
  <c r="T142" i="1"/>
  <c r="W140" i="1"/>
  <c r="R138" i="1"/>
  <c r="AB134" i="1"/>
  <c r="AB133" i="1"/>
  <c r="AB132" i="1"/>
  <c r="GX130" i="1"/>
  <c r="T130" i="1"/>
  <c r="R126" i="1"/>
  <c r="GX118" i="1"/>
  <c r="T118" i="1"/>
  <c r="AB114" i="1"/>
  <c r="V113" i="1"/>
  <c r="AB113" i="1"/>
  <c r="GX109" i="1"/>
  <c r="T109" i="1"/>
  <c r="U108" i="1"/>
  <c r="GX105" i="1"/>
  <c r="T105" i="1"/>
  <c r="U104" i="1"/>
  <c r="GX101" i="1"/>
  <c r="T101" i="1"/>
  <c r="GX97" i="1"/>
  <c r="T97" i="1"/>
  <c r="GX93" i="1"/>
  <c r="T93" i="1"/>
  <c r="GK89" i="1"/>
  <c r="V200" i="5"/>
  <c r="AB87" i="1"/>
  <c r="V84" i="1"/>
  <c r="T83" i="1"/>
  <c r="GX82" i="1"/>
  <c r="T82" i="1"/>
  <c r="AB75" i="1"/>
  <c r="D34" i="6"/>
  <c r="C160" i="5"/>
  <c r="E159" i="5"/>
  <c r="T73" i="1"/>
  <c r="T71" i="1"/>
  <c r="D33" i="6"/>
  <c r="C150" i="5"/>
  <c r="E149" i="5"/>
  <c r="V69" i="1"/>
  <c r="AB69" i="1"/>
  <c r="CQ69" i="1"/>
  <c r="P69" i="1" s="1"/>
  <c r="AB65" i="1"/>
  <c r="GK63" i="1"/>
  <c r="V128" i="5"/>
  <c r="GX60" i="1"/>
  <c r="T60" i="1"/>
  <c r="AB56" i="1"/>
  <c r="GK55" i="1"/>
  <c r="V97" i="5"/>
  <c r="Q54" i="1"/>
  <c r="P53" i="1"/>
  <c r="P51" i="1"/>
  <c r="CP51" i="1" s="1"/>
  <c r="O51" i="1" s="1"/>
  <c r="K95" i="5" s="1"/>
  <c r="GX49" i="1"/>
  <c r="R49" i="1"/>
  <c r="V48" i="1"/>
  <c r="AB48" i="1"/>
  <c r="Q46" i="1"/>
  <c r="I91" i="5" s="1"/>
  <c r="W45" i="1"/>
  <c r="Q45" i="1"/>
  <c r="V43" i="1"/>
  <c r="AB43" i="1"/>
  <c r="CQ43" i="1"/>
  <c r="P43" i="1" s="1"/>
  <c r="K81" i="5" s="1"/>
  <c r="GK42" i="1"/>
  <c r="U77" i="5"/>
  <c r="GK38" i="1"/>
  <c r="U61" i="5"/>
  <c r="P35" i="1"/>
  <c r="Q140" i="1"/>
  <c r="R140" i="1"/>
  <c r="D52" i="6"/>
  <c r="C349" i="5"/>
  <c r="E348" i="5"/>
  <c r="AB137" i="1"/>
  <c r="AB129" i="1"/>
  <c r="V128" i="1"/>
  <c r="AB128" i="1"/>
  <c r="D48" i="6"/>
  <c r="C304" i="5"/>
  <c r="E303" i="5"/>
  <c r="AB123" i="1"/>
  <c r="AB122" i="1"/>
  <c r="AB120" i="1"/>
  <c r="AB117" i="1"/>
  <c r="T115" i="1"/>
  <c r="S113" i="1"/>
  <c r="GK111" i="1"/>
  <c r="V267" i="5"/>
  <c r="K271" i="5"/>
  <c r="D45" i="6"/>
  <c r="E267" i="5"/>
  <c r="C268" i="5"/>
  <c r="GK107" i="1"/>
  <c r="V255" i="5"/>
  <c r="K259" i="5"/>
  <c r="D44" i="6"/>
  <c r="E255" i="5"/>
  <c r="C256" i="5"/>
  <c r="GK103" i="1"/>
  <c r="K246" i="5"/>
  <c r="V242" i="5"/>
  <c r="K251" i="5" s="1"/>
  <c r="D43" i="6"/>
  <c r="C243" i="5"/>
  <c r="E242" i="5"/>
  <c r="GK99" i="1"/>
  <c r="V233" i="5"/>
  <c r="D42" i="6"/>
  <c r="E233" i="5"/>
  <c r="C234" i="5"/>
  <c r="GK95" i="1"/>
  <c r="K225" i="5"/>
  <c r="V221" i="5"/>
  <c r="D41" i="6"/>
  <c r="C222" i="5"/>
  <c r="E221" i="5"/>
  <c r="D39" i="6"/>
  <c r="E206" i="5"/>
  <c r="Q85" i="1"/>
  <c r="S84" i="1"/>
  <c r="CY84" i="1" s="1"/>
  <c r="X84" i="1" s="1"/>
  <c r="Q191" i="5" s="1"/>
  <c r="V83" i="1"/>
  <c r="CP79" i="1"/>
  <c r="O79" i="1" s="1"/>
  <c r="GM79" i="1" s="1"/>
  <c r="K180" i="5"/>
  <c r="D36" i="6"/>
  <c r="C176" i="5"/>
  <c r="E175" i="5"/>
  <c r="AB77" i="1"/>
  <c r="CQ77" i="1"/>
  <c r="P77" i="1" s="1"/>
  <c r="CP77" i="1" s="1"/>
  <c r="O77" i="1" s="1"/>
  <c r="GM77" i="1" s="1"/>
  <c r="W76" i="1"/>
  <c r="Q76" i="1"/>
  <c r="S74" i="1"/>
  <c r="I161" i="5" s="1"/>
  <c r="R74" i="1"/>
  <c r="W73" i="1"/>
  <c r="Q73" i="1"/>
  <c r="R70" i="1"/>
  <c r="GX69" i="1"/>
  <c r="T69" i="1"/>
  <c r="AB67" i="1"/>
  <c r="CQ67" i="1"/>
  <c r="P67" i="1" s="1"/>
  <c r="W66" i="1"/>
  <c r="Q66" i="1"/>
  <c r="I139" i="5" s="1"/>
  <c r="W64" i="1"/>
  <c r="K120" i="5"/>
  <c r="R57" i="1"/>
  <c r="W54" i="1"/>
  <c r="T54" i="1"/>
  <c r="Q50" i="1"/>
  <c r="GK47" i="1"/>
  <c r="K92" i="5"/>
  <c r="V88" i="5"/>
  <c r="W46" i="1"/>
  <c r="T46" i="1"/>
  <c r="T43" i="1"/>
  <c r="S39" i="1"/>
  <c r="K63" i="5" s="1"/>
  <c r="T39" i="1"/>
  <c r="D25" i="6"/>
  <c r="C62" i="5"/>
  <c r="E61" i="5"/>
  <c r="GK32" i="1"/>
  <c r="U37" i="5"/>
  <c r="G30" i="1"/>
  <c r="A428" i="5"/>
  <c r="R166" i="1"/>
  <c r="AB163" i="1"/>
  <c r="D57" i="6"/>
  <c r="E412" i="5"/>
  <c r="C413" i="5"/>
  <c r="AB159" i="1"/>
  <c r="V158" i="1"/>
  <c r="AB158" i="1"/>
  <c r="AB156" i="1"/>
  <c r="AB155" i="1"/>
  <c r="AB153" i="1"/>
  <c r="CQ151" i="1"/>
  <c r="P151" i="1" s="1"/>
  <c r="CP151" i="1" s="1"/>
  <c r="O151" i="1" s="1"/>
  <c r="K380" i="5" s="1"/>
  <c r="R150" i="1"/>
  <c r="GX144" i="1"/>
  <c r="T144" i="1"/>
  <c r="V142" i="1"/>
  <c r="AB142" i="1"/>
  <c r="AB141" i="1"/>
  <c r="AB139" i="1"/>
  <c r="T138" i="1"/>
  <c r="AB136" i="1"/>
  <c r="CQ134" i="1"/>
  <c r="P134" i="1" s="1"/>
  <c r="CP134" i="1" s="1"/>
  <c r="O134" i="1" s="1"/>
  <c r="CR133" i="1"/>
  <c r="Q133" i="1" s="1"/>
  <c r="CQ132" i="1"/>
  <c r="P132" i="1" s="1"/>
  <c r="I320" i="5" s="1"/>
  <c r="O324" i="5" s="1"/>
  <c r="AB131" i="1"/>
  <c r="V130" i="1"/>
  <c r="AB130" i="1"/>
  <c r="I128" i="1"/>
  <c r="E310" i="5" s="1"/>
  <c r="GX126" i="1"/>
  <c r="T126" i="1"/>
  <c r="D47" i="6"/>
  <c r="C294" i="5"/>
  <c r="E293" i="5"/>
  <c r="AB119" i="1"/>
  <c r="V118" i="1"/>
  <c r="AB118" i="1"/>
  <c r="AB116" i="1"/>
  <c r="S115" i="1"/>
  <c r="CZ115" i="1" s="1"/>
  <c r="Y115" i="1" s="1"/>
  <c r="T274" i="5" s="1"/>
  <c r="CQ114" i="1"/>
  <c r="P114" i="1" s="1"/>
  <c r="R113" i="1"/>
  <c r="AB112" i="1"/>
  <c r="T110" i="1"/>
  <c r="V109" i="1"/>
  <c r="AB109" i="1"/>
  <c r="W108" i="1"/>
  <c r="AB108" i="1"/>
  <c r="T106" i="1"/>
  <c r="V105" i="1"/>
  <c r="AB105" i="1"/>
  <c r="R92" i="1"/>
  <c r="T90" i="1"/>
  <c r="GX89" i="1"/>
  <c r="T89" i="1"/>
  <c r="CQ87" i="1"/>
  <c r="P87" i="1" s="1"/>
  <c r="CP87" i="1" s="1"/>
  <c r="O87" i="1" s="1"/>
  <c r="P86" i="1"/>
  <c r="CP86" i="1" s="1"/>
  <c r="O86" i="1" s="1"/>
  <c r="W85" i="1"/>
  <c r="CQ85" i="1"/>
  <c r="P85" i="1" s="1"/>
  <c r="Q84" i="1"/>
  <c r="R84" i="1"/>
  <c r="T78" i="1"/>
  <c r="V76" i="1"/>
  <c r="AB76" i="1"/>
  <c r="CQ76" i="1"/>
  <c r="P76" i="1" s="1"/>
  <c r="CQ75" i="1"/>
  <c r="P75" i="1" s="1"/>
  <c r="CP75" i="1" s="1"/>
  <c r="O75" i="1" s="1"/>
  <c r="GK75" i="1"/>
  <c r="V159" i="5"/>
  <c r="W74" i="1"/>
  <c r="Q74" i="1"/>
  <c r="CP74" i="1" s="1"/>
  <c r="O74" i="1" s="1"/>
  <c r="V73" i="1"/>
  <c r="AB73" i="1"/>
  <c r="CQ73" i="1"/>
  <c r="P73" i="1" s="1"/>
  <c r="I72" i="1"/>
  <c r="E153" i="5" s="1"/>
  <c r="V71" i="1"/>
  <c r="P71" i="1"/>
  <c r="K152" i="5" s="1"/>
  <c r="W70" i="1"/>
  <c r="Q70" i="1"/>
  <c r="S69" i="1"/>
  <c r="R69" i="1"/>
  <c r="V68" i="1"/>
  <c r="AB68" i="1"/>
  <c r="V66" i="1"/>
  <c r="AB66" i="1"/>
  <c r="CQ66" i="1"/>
  <c r="P66" i="1" s="1"/>
  <c r="I141" i="5" s="1"/>
  <c r="CQ65" i="1"/>
  <c r="P65" i="1" s="1"/>
  <c r="CP65" i="1" s="1"/>
  <c r="O65" i="1" s="1"/>
  <c r="K130" i="5" s="1"/>
  <c r="R65" i="1"/>
  <c r="V64" i="1"/>
  <c r="AB64" i="1"/>
  <c r="P61" i="1"/>
  <c r="CP61" i="1" s="1"/>
  <c r="O61" i="1" s="1"/>
  <c r="K121" i="5" s="1"/>
  <c r="V60" i="1"/>
  <c r="GK56" i="1"/>
  <c r="I108" i="5"/>
  <c r="U104" i="5"/>
  <c r="I111" i="5" s="1"/>
  <c r="V55" i="1"/>
  <c r="GX54" i="1"/>
  <c r="R53" i="1"/>
  <c r="V50" i="1"/>
  <c r="AB50" i="1"/>
  <c r="R48" i="1"/>
  <c r="CP47" i="1"/>
  <c r="O47" i="1" s="1"/>
  <c r="K93" i="5"/>
  <c r="GX46" i="1"/>
  <c r="CY44" i="1"/>
  <c r="X44" i="1" s="1"/>
  <c r="Q82" i="5" s="1"/>
  <c r="CZ44" i="1"/>
  <c r="Y44" i="1" s="1"/>
  <c r="S82" i="5" s="1"/>
  <c r="S43" i="1"/>
  <c r="K79" i="5" s="1"/>
  <c r="R43" i="1"/>
  <c r="CP41" i="1"/>
  <c r="O41" i="1" s="1"/>
  <c r="K71" i="5"/>
  <c r="GK41" i="1"/>
  <c r="V69" i="5"/>
  <c r="R39" i="1"/>
  <c r="T38" i="1"/>
  <c r="AB36" i="1"/>
  <c r="R35" i="1"/>
  <c r="V33" i="1"/>
  <c r="P33" i="1"/>
  <c r="CP33" i="1" s="1"/>
  <c r="O33" i="1" s="1"/>
  <c r="C38" i="5"/>
  <c r="E128" i="5"/>
  <c r="V34" i="1"/>
  <c r="AB34" i="1"/>
  <c r="T32" i="1"/>
  <c r="E45" i="5"/>
  <c r="C46" i="5"/>
  <c r="W104" i="1"/>
  <c r="AB104" i="1"/>
  <c r="T102" i="1"/>
  <c r="V101" i="1"/>
  <c r="AB101" i="1"/>
  <c r="W100" i="1"/>
  <c r="AB100" i="1"/>
  <c r="T98" i="1"/>
  <c r="V97" i="1"/>
  <c r="AB97" i="1"/>
  <c r="W96" i="1"/>
  <c r="AB96" i="1"/>
  <c r="T94" i="1"/>
  <c r="V93" i="1"/>
  <c r="AB93" i="1"/>
  <c r="S92" i="1"/>
  <c r="I214" i="5" s="1"/>
  <c r="V89" i="1"/>
  <c r="AB89" i="1"/>
  <c r="AB88" i="1"/>
  <c r="AB86" i="1"/>
  <c r="AB83" i="1"/>
  <c r="V82" i="1"/>
  <c r="AB82" i="1"/>
  <c r="AB80" i="1"/>
  <c r="S72" i="1"/>
  <c r="CY72" i="1" s="1"/>
  <c r="X72" i="1" s="1"/>
  <c r="Q153" i="5" s="1"/>
  <c r="GX68" i="1"/>
  <c r="T68" i="1"/>
  <c r="I64" i="1"/>
  <c r="V62" i="1"/>
  <c r="AB62" i="1"/>
  <c r="S61" i="1"/>
  <c r="S60" i="1"/>
  <c r="T59" i="1"/>
  <c r="V58" i="1"/>
  <c r="AB58" i="1"/>
  <c r="S57" i="1"/>
  <c r="K106" i="5" s="1"/>
  <c r="D29" i="6"/>
  <c r="C105" i="5"/>
  <c r="R54" i="1"/>
  <c r="S53" i="1"/>
  <c r="CZ53" i="1" s="1"/>
  <c r="Y53" i="1" s="1"/>
  <c r="T96" i="5" s="1"/>
  <c r="S52" i="1"/>
  <c r="CY52" i="1" s="1"/>
  <c r="X52" i="1" s="1"/>
  <c r="Q96" i="5" s="1"/>
  <c r="T51" i="1"/>
  <c r="GX50" i="1"/>
  <c r="T50" i="1"/>
  <c r="U49" i="1"/>
  <c r="R46" i="1"/>
  <c r="U45" i="1"/>
  <c r="D27" i="6"/>
  <c r="C78" i="5"/>
  <c r="AB41" i="1"/>
  <c r="D24" i="6"/>
  <c r="E53" i="5"/>
  <c r="S35" i="1"/>
  <c r="CY35" i="1" s="1"/>
  <c r="X35" i="1" s="1"/>
  <c r="R45" i="5" s="1"/>
  <c r="K48" i="5" s="1"/>
  <c r="AB33" i="1"/>
  <c r="S32" i="1"/>
  <c r="I39" i="5" s="1"/>
  <c r="E77" i="5"/>
  <c r="D37" i="6"/>
  <c r="C188" i="5"/>
  <c r="AB79" i="1"/>
  <c r="S68" i="1"/>
  <c r="CY68" i="1" s="1"/>
  <c r="X68" i="1" s="1"/>
  <c r="Q142" i="5" s="1"/>
  <c r="T64" i="1"/>
  <c r="Q60" i="1"/>
  <c r="R60" i="1"/>
  <c r="S59" i="1"/>
  <c r="D30" i="6"/>
  <c r="C116" i="5"/>
  <c r="W55" i="1"/>
  <c r="Q55" i="1"/>
  <c r="CP55" i="1" s="1"/>
  <c r="O55" i="1" s="1"/>
  <c r="K97" i="5" s="1"/>
  <c r="R51" i="1"/>
  <c r="S51" i="1"/>
  <c r="S50" i="1"/>
  <c r="CY50" i="1" s="1"/>
  <c r="X50" i="1" s="1"/>
  <c r="Q95" i="5" s="1"/>
  <c r="T49" i="1"/>
  <c r="GX48" i="1"/>
  <c r="U48" i="1"/>
  <c r="T48" i="1"/>
  <c r="AB40" i="1"/>
  <c r="GX37" i="1"/>
  <c r="E187" i="5"/>
  <c r="AB78" i="1"/>
  <c r="AB71" i="1"/>
  <c r="R68" i="1"/>
  <c r="S64" i="1"/>
  <c r="W61" i="1"/>
  <c r="Q61" i="1"/>
  <c r="W57" i="1"/>
  <c r="Q57" i="1"/>
  <c r="K107" i="5" s="1"/>
  <c r="V54" i="1"/>
  <c r="AB54" i="1"/>
  <c r="W53" i="1"/>
  <c r="Q53" i="1"/>
  <c r="R50" i="1"/>
  <c r="S49" i="1"/>
  <c r="S48" i="1"/>
  <c r="T47" i="1"/>
  <c r="V46" i="1"/>
  <c r="AB46" i="1"/>
  <c r="S45" i="1"/>
  <c r="CZ45" i="1" s="1"/>
  <c r="Y45" i="1" s="1"/>
  <c r="T82" i="5" s="1"/>
  <c r="AB39" i="1"/>
  <c r="AB37" i="1"/>
  <c r="W35" i="1"/>
  <c r="AB35" i="1"/>
  <c r="AB32" i="1"/>
  <c r="E69" i="5"/>
  <c r="E115" i="5"/>
  <c r="E37" i="5"/>
  <c r="V37" i="5"/>
  <c r="E104" i="5"/>
  <c r="O173" i="5"/>
  <c r="H165" i="5"/>
  <c r="J577" i="5"/>
  <c r="J659" i="5"/>
  <c r="O537" i="5"/>
  <c r="P537" i="5"/>
  <c r="O584" i="5"/>
  <c r="J335" i="5"/>
  <c r="P522" i="5"/>
  <c r="J570" i="5"/>
  <c r="H570" i="5"/>
  <c r="J600" i="5"/>
  <c r="H600" i="5"/>
  <c r="CY409" i="1"/>
  <c r="X409" i="1" s="1"/>
  <c r="R786" i="5" s="1"/>
  <c r="CZ409" i="1"/>
  <c r="Y409" i="1" s="1"/>
  <c r="T786" i="5" s="1"/>
  <c r="CY403" i="1"/>
  <c r="X403" i="1" s="1"/>
  <c r="R764" i="5" s="1"/>
  <c r="CZ403" i="1"/>
  <c r="Y403" i="1" s="1"/>
  <c r="T764" i="5" s="1"/>
  <c r="CZ402" i="1"/>
  <c r="Y402" i="1" s="1"/>
  <c r="S764" i="5" s="1"/>
  <c r="CY402" i="1"/>
  <c r="X402" i="1" s="1"/>
  <c r="Q764" i="5" s="1"/>
  <c r="CY395" i="1"/>
  <c r="X395" i="1" s="1"/>
  <c r="R741" i="5" s="1"/>
  <c r="K744" i="5" s="1"/>
  <c r="P747" i="5" s="1"/>
  <c r="CZ395" i="1"/>
  <c r="Y395" i="1" s="1"/>
  <c r="T741" i="5" s="1"/>
  <c r="K745" i="5" s="1"/>
  <c r="DX411" i="1"/>
  <c r="CZ394" i="1"/>
  <c r="Y394" i="1" s="1"/>
  <c r="S741" i="5" s="1"/>
  <c r="I745" i="5" s="1"/>
  <c r="H747" i="5" s="1"/>
  <c r="CY394" i="1"/>
  <c r="X394" i="1" s="1"/>
  <c r="Q741" i="5" s="1"/>
  <c r="I744" i="5" s="1"/>
  <c r="O747" i="5" s="1"/>
  <c r="EA411" i="1"/>
  <c r="EB411" i="1"/>
  <c r="DZ411" i="1"/>
  <c r="CY407" i="1"/>
  <c r="X407" i="1" s="1"/>
  <c r="R780" i="5" s="1"/>
  <c r="CZ407" i="1"/>
  <c r="Y407" i="1" s="1"/>
  <c r="T780" i="5" s="1"/>
  <c r="K788" i="5" s="1"/>
  <c r="CY405" i="1"/>
  <c r="X405" i="1" s="1"/>
  <c r="R771" i="5" s="1"/>
  <c r="K775" i="5" s="1"/>
  <c r="P778" i="5" s="1"/>
  <c r="CZ405" i="1"/>
  <c r="Y405" i="1" s="1"/>
  <c r="T771" i="5" s="1"/>
  <c r="K776" i="5" s="1"/>
  <c r="CZ404" i="1"/>
  <c r="Y404" i="1" s="1"/>
  <c r="S771" i="5" s="1"/>
  <c r="I776" i="5" s="1"/>
  <c r="CY404" i="1"/>
  <c r="X404" i="1" s="1"/>
  <c r="Q771" i="5" s="1"/>
  <c r="I775" i="5" s="1"/>
  <c r="CY401" i="1"/>
  <c r="X401" i="1" s="1"/>
  <c r="R763" i="5" s="1"/>
  <c r="CZ401" i="1"/>
  <c r="Y401" i="1" s="1"/>
  <c r="T763" i="5" s="1"/>
  <c r="CZ400" i="1"/>
  <c r="Y400" i="1" s="1"/>
  <c r="S763" i="5" s="1"/>
  <c r="CY400" i="1"/>
  <c r="X400" i="1" s="1"/>
  <c r="Q763" i="5" s="1"/>
  <c r="CY399" i="1"/>
  <c r="X399" i="1" s="1"/>
  <c r="R757" i="5" s="1"/>
  <c r="CZ399" i="1"/>
  <c r="Y399" i="1" s="1"/>
  <c r="T757" i="5" s="1"/>
  <c r="CY397" i="1"/>
  <c r="X397" i="1" s="1"/>
  <c r="R749" i="5" s="1"/>
  <c r="K752" i="5" s="1"/>
  <c r="CZ397" i="1"/>
  <c r="Y397" i="1" s="1"/>
  <c r="T749" i="5" s="1"/>
  <c r="K753" i="5" s="1"/>
  <c r="CZ396" i="1"/>
  <c r="Y396" i="1" s="1"/>
  <c r="S749" i="5" s="1"/>
  <c r="I753" i="5" s="1"/>
  <c r="CY396" i="1"/>
  <c r="X396" i="1" s="1"/>
  <c r="Q749" i="5" s="1"/>
  <c r="I752" i="5" s="1"/>
  <c r="O755" i="5" s="1"/>
  <c r="DU411" i="1"/>
  <c r="GK394" i="1"/>
  <c r="CY359" i="1"/>
  <c r="X359" i="1" s="1"/>
  <c r="R730" i="5" s="1"/>
  <c r="CZ358" i="1"/>
  <c r="Y358" i="1" s="1"/>
  <c r="S730" i="5" s="1"/>
  <c r="CY353" i="1"/>
  <c r="X353" i="1" s="1"/>
  <c r="R718" i="5" s="1"/>
  <c r="CZ353" i="1"/>
  <c r="Y353" i="1" s="1"/>
  <c r="T718" i="5" s="1"/>
  <c r="CY352" i="1"/>
  <c r="X352" i="1" s="1"/>
  <c r="Q718" i="5" s="1"/>
  <c r="CZ352" i="1"/>
  <c r="Y352" i="1" s="1"/>
  <c r="S718" i="5" s="1"/>
  <c r="CY351" i="1"/>
  <c r="X351" i="1" s="1"/>
  <c r="R711" i="5" s="1"/>
  <c r="CZ349" i="1"/>
  <c r="Y349" i="1" s="1"/>
  <c r="T706" i="5" s="1"/>
  <c r="K713" i="5" s="1"/>
  <c r="CY345" i="1"/>
  <c r="X345" i="1" s="1"/>
  <c r="CZ345" i="1"/>
  <c r="Y345" i="1" s="1"/>
  <c r="T696" i="5" s="1"/>
  <c r="CZ340" i="1"/>
  <c r="Y340" i="1" s="1"/>
  <c r="CY340" i="1"/>
  <c r="X340" i="1" s="1"/>
  <c r="Q688" i="5" s="1"/>
  <c r="CY338" i="1"/>
  <c r="X338" i="1" s="1"/>
  <c r="Q687" i="5" s="1"/>
  <c r="CY337" i="1"/>
  <c r="X337" i="1" s="1"/>
  <c r="R686" i="5" s="1"/>
  <c r="CZ337" i="1"/>
  <c r="Y337" i="1" s="1"/>
  <c r="T686" i="5" s="1"/>
  <c r="CY333" i="1"/>
  <c r="X333" i="1" s="1"/>
  <c r="R680" i="5" s="1"/>
  <c r="CZ333" i="1"/>
  <c r="Y333" i="1" s="1"/>
  <c r="CY329" i="1"/>
  <c r="X329" i="1" s="1"/>
  <c r="R672" i="5" s="1"/>
  <c r="CZ329" i="1"/>
  <c r="Y329" i="1" s="1"/>
  <c r="T672" i="5" s="1"/>
  <c r="CY327" i="1"/>
  <c r="X327" i="1" s="1"/>
  <c r="R671" i="5" s="1"/>
  <c r="CZ327" i="1"/>
  <c r="Y327" i="1" s="1"/>
  <c r="T671" i="5" s="1"/>
  <c r="CY323" i="1"/>
  <c r="X323" i="1" s="1"/>
  <c r="R669" i="5" s="1"/>
  <c r="CZ323" i="1"/>
  <c r="Y323" i="1" s="1"/>
  <c r="T669" i="5" s="1"/>
  <c r="CZ320" i="1"/>
  <c r="Y320" i="1" s="1"/>
  <c r="S668" i="5" s="1"/>
  <c r="CY320" i="1"/>
  <c r="X320" i="1" s="1"/>
  <c r="Q668" i="5" s="1"/>
  <c r="CZ318" i="1"/>
  <c r="Y318" i="1" s="1"/>
  <c r="S667" i="5" s="1"/>
  <c r="CY318" i="1"/>
  <c r="X318" i="1" s="1"/>
  <c r="Q667" i="5" s="1"/>
  <c r="CZ316" i="1"/>
  <c r="Y316" i="1" s="1"/>
  <c r="S661" i="5" s="1"/>
  <c r="CY316" i="1"/>
  <c r="X316" i="1" s="1"/>
  <c r="Q661" i="5" s="1"/>
  <c r="CZ314" i="1"/>
  <c r="Y314" i="1" s="1"/>
  <c r="S653" i="5" s="1"/>
  <c r="I657" i="5" s="1"/>
  <c r="CY314" i="1"/>
  <c r="X314" i="1" s="1"/>
  <c r="Q653" i="5" s="1"/>
  <c r="I656" i="5" s="1"/>
  <c r="CY311" i="1"/>
  <c r="X311" i="1" s="1"/>
  <c r="R641" i="5" s="1"/>
  <c r="K647" i="5" s="1"/>
  <c r="CZ311" i="1"/>
  <c r="Y311" i="1" s="1"/>
  <c r="T641" i="5" s="1"/>
  <c r="CY310" i="1"/>
  <c r="X310" i="1" s="1"/>
  <c r="Q641" i="5" s="1"/>
  <c r="I647" i="5" s="1"/>
  <c r="CZ310" i="1"/>
  <c r="Y310" i="1" s="1"/>
  <c r="S641" i="5" s="1"/>
  <c r="CZ308" i="1"/>
  <c r="Y308" i="1" s="1"/>
  <c r="S634" i="5" s="1"/>
  <c r="CY308" i="1"/>
  <c r="X308" i="1" s="1"/>
  <c r="Q634" i="5" s="1"/>
  <c r="CZ306" i="1"/>
  <c r="Y306" i="1" s="1"/>
  <c r="CY306" i="1"/>
  <c r="X306" i="1" s="1"/>
  <c r="Q633" i="5" s="1"/>
  <c r="CZ304" i="1"/>
  <c r="Y304" i="1" s="1"/>
  <c r="S632" i="5" s="1"/>
  <c r="CY304" i="1"/>
  <c r="X304" i="1" s="1"/>
  <c r="Q632" i="5" s="1"/>
  <c r="CZ302" i="1"/>
  <c r="Y302" i="1" s="1"/>
  <c r="S631" i="5" s="1"/>
  <c r="CY302" i="1"/>
  <c r="X302" i="1" s="1"/>
  <c r="CY301" i="1"/>
  <c r="X301" i="1" s="1"/>
  <c r="R630" i="5" s="1"/>
  <c r="CZ298" i="1"/>
  <c r="Y298" i="1" s="1"/>
  <c r="CY298" i="1"/>
  <c r="X298" i="1" s="1"/>
  <c r="Q629" i="5" s="1"/>
  <c r="CY295" i="1"/>
  <c r="X295" i="1" s="1"/>
  <c r="R622" i="5" s="1"/>
  <c r="CZ295" i="1"/>
  <c r="Y295" i="1" s="1"/>
  <c r="T622" i="5" s="1"/>
  <c r="CY293" i="1"/>
  <c r="X293" i="1" s="1"/>
  <c r="R616" i="5" s="1"/>
  <c r="CZ290" i="1"/>
  <c r="Y290" i="1" s="1"/>
  <c r="S613" i="5" s="1"/>
  <c r="I618" i="5" s="1"/>
  <c r="CY288" i="1"/>
  <c r="X288" i="1" s="1"/>
  <c r="Q602" i="5" s="1"/>
  <c r="I607" i="5" s="1"/>
  <c r="CY285" i="1"/>
  <c r="X285" i="1" s="1"/>
  <c r="R586" i="5" s="1"/>
  <c r="K589" i="5" s="1"/>
  <c r="J592" i="5" s="1"/>
  <c r="CZ285" i="1"/>
  <c r="Y285" i="1" s="1"/>
  <c r="T586" i="5" s="1"/>
  <c r="K590" i="5" s="1"/>
  <c r="CY278" i="1"/>
  <c r="X278" i="1" s="1"/>
  <c r="Q565" i="5" s="1"/>
  <c r="I567" i="5" s="1"/>
  <c r="O570" i="5" s="1"/>
  <c r="CZ278" i="1"/>
  <c r="Y278" i="1" s="1"/>
  <c r="S565" i="5" s="1"/>
  <c r="I568" i="5" s="1"/>
  <c r="GK277" i="1"/>
  <c r="CY276" i="1"/>
  <c r="X276" i="1" s="1"/>
  <c r="Q558" i="5" s="1"/>
  <c r="I560" i="5" s="1"/>
  <c r="O563" i="5" s="1"/>
  <c r="CZ276" i="1"/>
  <c r="Y276" i="1" s="1"/>
  <c r="S558" i="5" s="1"/>
  <c r="I561" i="5" s="1"/>
  <c r="ET411" i="1"/>
  <c r="ER411" i="1"/>
  <c r="EP411" i="1"/>
  <c r="EH411" i="1"/>
  <c r="BB411" i="1"/>
  <c r="AX411" i="1"/>
  <c r="AP411" i="1"/>
  <c r="CR409" i="1"/>
  <c r="Q409" i="1" s="1"/>
  <c r="CP409" i="1" s="1"/>
  <c r="O409" i="1" s="1"/>
  <c r="K786" i="5" s="1"/>
  <c r="CQ408" i="1"/>
  <c r="P408" i="1" s="1"/>
  <c r="I408" i="1"/>
  <c r="CR407" i="1"/>
  <c r="Q407" i="1" s="1"/>
  <c r="CR406" i="1"/>
  <c r="Q406" i="1" s="1"/>
  <c r="CR405" i="1"/>
  <c r="Q405" i="1" s="1"/>
  <c r="CP405" i="1" s="1"/>
  <c r="O405" i="1" s="1"/>
  <c r="CQ404" i="1"/>
  <c r="P404" i="1" s="1"/>
  <c r="CR403" i="1"/>
  <c r="Q403" i="1" s="1"/>
  <c r="CP403" i="1" s="1"/>
  <c r="O403" i="1" s="1"/>
  <c r="K764" i="5" s="1"/>
  <c r="CQ402" i="1"/>
  <c r="P402" i="1" s="1"/>
  <c r="CP402" i="1" s="1"/>
  <c r="O402" i="1" s="1"/>
  <c r="I764" i="5" s="1"/>
  <c r="CR401" i="1"/>
  <c r="Q401" i="1" s="1"/>
  <c r="CP401" i="1" s="1"/>
  <c r="O401" i="1" s="1"/>
  <c r="K763" i="5" s="1"/>
  <c r="CQ400" i="1"/>
  <c r="P400" i="1" s="1"/>
  <c r="CR399" i="1"/>
  <c r="Q399" i="1" s="1"/>
  <c r="CR398" i="1"/>
  <c r="Q398" i="1" s="1"/>
  <c r="CR397" i="1"/>
  <c r="Q397" i="1" s="1"/>
  <c r="CP397" i="1" s="1"/>
  <c r="O397" i="1" s="1"/>
  <c r="CQ396" i="1"/>
  <c r="P396" i="1" s="1"/>
  <c r="CP396" i="1" s="1"/>
  <c r="O396" i="1" s="1"/>
  <c r="CR395" i="1"/>
  <c r="Q395" i="1" s="1"/>
  <c r="CQ394" i="1"/>
  <c r="P394" i="1" s="1"/>
  <c r="CP350" i="1"/>
  <c r="O350" i="1" s="1"/>
  <c r="I711" i="5" s="1"/>
  <c r="CP348" i="1"/>
  <c r="O348" i="1" s="1"/>
  <c r="CP344" i="1"/>
  <c r="O344" i="1" s="1"/>
  <c r="CP336" i="1"/>
  <c r="O336" i="1" s="1"/>
  <c r="I686" i="5" s="1"/>
  <c r="CP334" i="1"/>
  <c r="O334" i="1" s="1"/>
  <c r="I685" i="5" s="1"/>
  <c r="CP332" i="1"/>
  <c r="O332" i="1" s="1"/>
  <c r="CP330" i="1"/>
  <c r="O330" i="1" s="1"/>
  <c r="I673" i="5" s="1"/>
  <c r="CP326" i="1"/>
  <c r="O326" i="1" s="1"/>
  <c r="I671" i="5" s="1"/>
  <c r="CP324" i="1"/>
  <c r="O324" i="1" s="1"/>
  <c r="I670" i="5" s="1"/>
  <c r="CP317" i="1"/>
  <c r="O317" i="1" s="1"/>
  <c r="CP315" i="1"/>
  <c r="O315" i="1" s="1"/>
  <c r="CP313" i="1"/>
  <c r="O313" i="1" s="1"/>
  <c r="K646" i="5" s="1"/>
  <c r="CP305" i="1"/>
  <c r="O305" i="1" s="1"/>
  <c r="K632" i="5" s="1"/>
  <c r="CP300" i="1"/>
  <c r="O300" i="1" s="1"/>
  <c r="I630" i="5" s="1"/>
  <c r="CP296" i="1"/>
  <c r="O296" i="1" s="1"/>
  <c r="I628" i="5" s="1"/>
  <c r="CP294" i="1"/>
  <c r="O294" i="1" s="1"/>
  <c r="CP292" i="1"/>
  <c r="O292" i="1" s="1"/>
  <c r="I616" i="5" s="1"/>
  <c r="CP279" i="1"/>
  <c r="O279" i="1" s="1"/>
  <c r="CX525" i="3"/>
  <c r="CX526" i="3"/>
  <c r="CX523" i="3"/>
  <c r="CX524" i="3"/>
  <c r="CY357" i="1"/>
  <c r="X357" i="1" s="1"/>
  <c r="R727" i="5" s="1"/>
  <c r="CZ357" i="1"/>
  <c r="Y357" i="1" s="1"/>
  <c r="T727" i="5" s="1"/>
  <c r="CY356" i="1"/>
  <c r="X356" i="1" s="1"/>
  <c r="Q727" i="5" s="1"/>
  <c r="I731" i="5" s="1"/>
  <c r="CZ356" i="1"/>
  <c r="Y356" i="1" s="1"/>
  <c r="S727" i="5" s="1"/>
  <c r="CZ355" i="1"/>
  <c r="Y355" i="1" s="1"/>
  <c r="T721" i="5" s="1"/>
  <c r="GN352" i="1"/>
  <c r="GM352" i="1"/>
  <c r="CZ350" i="1"/>
  <c r="Y350" i="1" s="1"/>
  <c r="S711" i="5" s="1"/>
  <c r="CY350" i="1"/>
  <c r="X350" i="1" s="1"/>
  <c r="Q711" i="5" s="1"/>
  <c r="CZ348" i="1"/>
  <c r="Y348" i="1" s="1"/>
  <c r="S706" i="5" s="1"/>
  <c r="CY348" i="1"/>
  <c r="X348" i="1" s="1"/>
  <c r="Q706" i="5" s="1"/>
  <c r="I712" i="5" s="1"/>
  <c r="CZ346" i="1"/>
  <c r="Y346" i="1" s="1"/>
  <c r="S700" i="5" s="1"/>
  <c r="CY346" i="1"/>
  <c r="X346" i="1" s="1"/>
  <c r="Q700" i="5" s="1"/>
  <c r="GM345" i="1"/>
  <c r="CZ344" i="1"/>
  <c r="Y344" i="1" s="1"/>
  <c r="S696" i="5" s="1"/>
  <c r="CY344" i="1"/>
  <c r="X344" i="1" s="1"/>
  <c r="Q696" i="5" s="1"/>
  <c r="CY341" i="1"/>
  <c r="X341" i="1" s="1"/>
  <c r="R688" i="5" s="1"/>
  <c r="CZ341" i="1"/>
  <c r="Y341" i="1" s="1"/>
  <c r="T688" i="5" s="1"/>
  <c r="CZ336" i="1"/>
  <c r="Y336" i="1" s="1"/>
  <c r="S686" i="5" s="1"/>
  <c r="CY336" i="1"/>
  <c r="X336" i="1" s="1"/>
  <c r="Q686" i="5" s="1"/>
  <c r="CZ334" i="1"/>
  <c r="Y334" i="1" s="1"/>
  <c r="S685" i="5" s="1"/>
  <c r="CY334" i="1"/>
  <c r="X334" i="1" s="1"/>
  <c r="Q685" i="5" s="1"/>
  <c r="CZ332" i="1"/>
  <c r="Y332" i="1" s="1"/>
  <c r="S680" i="5" s="1"/>
  <c r="CY332" i="1"/>
  <c r="X332" i="1" s="1"/>
  <c r="Q680" i="5" s="1"/>
  <c r="CZ330" i="1"/>
  <c r="Y330" i="1" s="1"/>
  <c r="S673" i="5" s="1"/>
  <c r="CY330" i="1"/>
  <c r="X330" i="1" s="1"/>
  <c r="Q673" i="5" s="1"/>
  <c r="GN329" i="1"/>
  <c r="GM329" i="1"/>
  <c r="CZ326" i="1"/>
  <c r="Y326" i="1" s="1"/>
  <c r="S671" i="5" s="1"/>
  <c r="CY326" i="1"/>
  <c r="X326" i="1" s="1"/>
  <c r="Q671" i="5" s="1"/>
  <c r="CZ324" i="1"/>
  <c r="Y324" i="1" s="1"/>
  <c r="S670" i="5" s="1"/>
  <c r="CY324" i="1"/>
  <c r="X324" i="1" s="1"/>
  <c r="Q670" i="5" s="1"/>
  <c r="GM323" i="1"/>
  <c r="GN320" i="1"/>
  <c r="CY317" i="1"/>
  <c r="X317" i="1" s="1"/>
  <c r="R661" i="5" s="1"/>
  <c r="CZ317" i="1"/>
  <c r="Y317" i="1" s="1"/>
  <c r="T661" i="5" s="1"/>
  <c r="CY315" i="1"/>
  <c r="X315" i="1" s="1"/>
  <c r="R653" i="5" s="1"/>
  <c r="K656" i="5" s="1"/>
  <c r="P659" i="5" s="1"/>
  <c r="CZ315" i="1"/>
  <c r="Y315" i="1" s="1"/>
  <c r="T653" i="5" s="1"/>
  <c r="K657" i="5" s="1"/>
  <c r="GM314" i="1"/>
  <c r="CY313" i="1"/>
  <c r="X313" i="1" s="1"/>
  <c r="R646" i="5" s="1"/>
  <c r="CZ313" i="1"/>
  <c r="Y313" i="1" s="1"/>
  <c r="T646" i="5" s="1"/>
  <c r="CZ312" i="1"/>
  <c r="Y312" i="1" s="1"/>
  <c r="S646" i="5" s="1"/>
  <c r="CY312" i="1"/>
  <c r="X312" i="1" s="1"/>
  <c r="Q646" i="5" s="1"/>
  <c r="CZ309" i="1"/>
  <c r="Y309" i="1" s="1"/>
  <c r="T634" i="5" s="1"/>
  <c r="CY303" i="1"/>
  <c r="X303" i="1" s="1"/>
  <c r="R631" i="5" s="1"/>
  <c r="CZ303" i="1"/>
  <c r="Y303" i="1" s="1"/>
  <c r="T631" i="5" s="1"/>
  <c r="CZ300" i="1"/>
  <c r="Y300" i="1" s="1"/>
  <c r="S630" i="5" s="1"/>
  <c r="CY300" i="1"/>
  <c r="X300" i="1" s="1"/>
  <c r="Q630" i="5" s="1"/>
  <c r="CZ299" i="1"/>
  <c r="Y299" i="1" s="1"/>
  <c r="T629" i="5" s="1"/>
  <c r="CZ296" i="1"/>
  <c r="Y296" i="1" s="1"/>
  <c r="S628" i="5" s="1"/>
  <c r="CY296" i="1"/>
  <c r="X296" i="1" s="1"/>
  <c r="Q628" i="5" s="1"/>
  <c r="CZ294" i="1"/>
  <c r="Y294" i="1" s="1"/>
  <c r="S622" i="5" s="1"/>
  <c r="CY294" i="1"/>
  <c r="X294" i="1" s="1"/>
  <c r="Q622" i="5" s="1"/>
  <c r="CZ292" i="1"/>
  <c r="Y292" i="1" s="1"/>
  <c r="S616" i="5" s="1"/>
  <c r="CY292" i="1"/>
  <c r="X292" i="1" s="1"/>
  <c r="Q616" i="5" s="1"/>
  <c r="CY287" i="1"/>
  <c r="X287" i="1" s="1"/>
  <c r="R594" i="5" s="1"/>
  <c r="K597" i="5" s="1"/>
  <c r="CZ287" i="1"/>
  <c r="Y287" i="1" s="1"/>
  <c r="T594" i="5" s="1"/>
  <c r="K598" i="5" s="1"/>
  <c r="P600" i="5" s="1"/>
  <c r="CZ286" i="1"/>
  <c r="Y286" i="1" s="1"/>
  <c r="S594" i="5" s="1"/>
  <c r="I598" i="5" s="1"/>
  <c r="CY286" i="1"/>
  <c r="X286" i="1" s="1"/>
  <c r="Q594" i="5" s="1"/>
  <c r="I597" i="5" s="1"/>
  <c r="O600" i="5" s="1"/>
  <c r="CY283" i="1"/>
  <c r="X283" i="1" s="1"/>
  <c r="R579" i="5" s="1"/>
  <c r="K581" i="5" s="1"/>
  <c r="CZ283" i="1"/>
  <c r="Y283" i="1" s="1"/>
  <c r="T579" i="5" s="1"/>
  <c r="K582" i="5" s="1"/>
  <c r="CY282" i="1"/>
  <c r="X282" i="1" s="1"/>
  <c r="Q579" i="5" s="1"/>
  <c r="I581" i="5" s="1"/>
  <c r="CZ282" i="1"/>
  <c r="Y282" i="1" s="1"/>
  <c r="S579" i="5" s="1"/>
  <c r="I582" i="5" s="1"/>
  <c r="H584" i="5" s="1"/>
  <c r="CY281" i="1"/>
  <c r="X281" i="1" s="1"/>
  <c r="R572" i="5" s="1"/>
  <c r="K574" i="5" s="1"/>
  <c r="P577" i="5" s="1"/>
  <c r="CZ281" i="1"/>
  <c r="Y281" i="1" s="1"/>
  <c r="T572" i="5" s="1"/>
  <c r="K575" i="5" s="1"/>
  <c r="CY280" i="1"/>
  <c r="X280" i="1" s="1"/>
  <c r="Q572" i="5" s="1"/>
  <c r="I574" i="5" s="1"/>
  <c r="CZ280" i="1"/>
  <c r="Y280" i="1" s="1"/>
  <c r="S572" i="5" s="1"/>
  <c r="I575" i="5" s="1"/>
  <c r="CY279" i="1"/>
  <c r="X279" i="1" s="1"/>
  <c r="R565" i="5" s="1"/>
  <c r="K567" i="5" s="1"/>
  <c r="CZ279" i="1"/>
  <c r="Y279" i="1" s="1"/>
  <c r="T565" i="5" s="1"/>
  <c r="K568" i="5" s="1"/>
  <c r="P570" i="5" s="1"/>
  <c r="CY277" i="1"/>
  <c r="X277" i="1" s="1"/>
  <c r="CZ277" i="1"/>
  <c r="Y277" i="1" s="1"/>
  <c r="GK276" i="1"/>
  <c r="CX501" i="3"/>
  <c r="CX503" i="3"/>
  <c r="CX502" i="3"/>
  <c r="CX495" i="3"/>
  <c r="CX497" i="3"/>
  <c r="CX496" i="3"/>
  <c r="CX465" i="3"/>
  <c r="CX467" i="3"/>
  <c r="CX469" i="3"/>
  <c r="CX471" i="3"/>
  <c r="CX473" i="3"/>
  <c r="CX475" i="3"/>
  <c r="CX477" i="3"/>
  <c r="CX479" i="3"/>
  <c r="CX466" i="3"/>
  <c r="CX468" i="3"/>
  <c r="CX470" i="3"/>
  <c r="CX472" i="3"/>
  <c r="CX474" i="3"/>
  <c r="CX476" i="3"/>
  <c r="CX478" i="3"/>
  <c r="CX437" i="3"/>
  <c r="CX439" i="3"/>
  <c r="CX441" i="3"/>
  <c r="CX443" i="3"/>
  <c r="CX445" i="3"/>
  <c r="CX447" i="3"/>
  <c r="CX449" i="3"/>
  <c r="CX438" i="3"/>
  <c r="CX440" i="3"/>
  <c r="CX442" i="3"/>
  <c r="CX444" i="3"/>
  <c r="CX446" i="3"/>
  <c r="CX448" i="3"/>
  <c r="CX450" i="3"/>
  <c r="CX433" i="3"/>
  <c r="CX434" i="3"/>
  <c r="CX403" i="3"/>
  <c r="CX405" i="3"/>
  <c r="CX407" i="3"/>
  <c r="CX409" i="3"/>
  <c r="CX411" i="3"/>
  <c r="CX404" i="3"/>
  <c r="CX406" i="3"/>
  <c r="CX408" i="3"/>
  <c r="CX410" i="3"/>
  <c r="CX412" i="3"/>
  <c r="CX399" i="3"/>
  <c r="CX400" i="3"/>
  <c r="CX393" i="3"/>
  <c r="CX395" i="3"/>
  <c r="CX394" i="3"/>
  <c r="CX389" i="3"/>
  <c r="CX390" i="3"/>
  <c r="CX385" i="3"/>
  <c r="CX386" i="3"/>
  <c r="DZ200" i="1"/>
  <c r="DM243" i="1"/>
  <c r="CL200" i="1"/>
  <c r="BC243" i="1"/>
  <c r="BX200" i="1"/>
  <c r="AO243" i="1"/>
  <c r="CG243" i="1"/>
  <c r="CZ239" i="1"/>
  <c r="Y239" i="1" s="1"/>
  <c r="T539" i="5" s="1"/>
  <c r="K542" i="5" s="1"/>
  <c r="CY239" i="1"/>
  <c r="X239" i="1" s="1"/>
  <c r="R539" i="5" s="1"/>
  <c r="K541" i="5" s="1"/>
  <c r="J544" i="5" s="1"/>
  <c r="CY236" i="1"/>
  <c r="X236" i="1" s="1"/>
  <c r="Q532" i="5" s="1"/>
  <c r="I534" i="5" s="1"/>
  <c r="H537" i="5" s="1"/>
  <c r="CZ236" i="1"/>
  <c r="Y236" i="1" s="1"/>
  <c r="S532" i="5" s="1"/>
  <c r="I535" i="5" s="1"/>
  <c r="CZ235" i="1"/>
  <c r="Y235" i="1" s="1"/>
  <c r="T524" i="5" s="1"/>
  <c r="K528" i="5" s="1"/>
  <c r="CY235" i="1"/>
  <c r="X235" i="1" s="1"/>
  <c r="R524" i="5" s="1"/>
  <c r="K527" i="5" s="1"/>
  <c r="CY232" i="1"/>
  <c r="X232" i="1" s="1"/>
  <c r="Q516" i="5" s="1"/>
  <c r="I519" i="5" s="1"/>
  <c r="CZ232" i="1"/>
  <c r="Y232" i="1" s="1"/>
  <c r="S516" i="5" s="1"/>
  <c r="I520" i="5" s="1"/>
  <c r="H522" i="5" s="1"/>
  <c r="CZ231" i="1"/>
  <c r="Y231" i="1" s="1"/>
  <c r="T504" i="5" s="1"/>
  <c r="K511" i="5" s="1"/>
  <c r="CY231" i="1"/>
  <c r="X231" i="1" s="1"/>
  <c r="R504" i="5" s="1"/>
  <c r="K510" i="5" s="1"/>
  <c r="CY228" i="1"/>
  <c r="X228" i="1" s="1"/>
  <c r="Q496" i="5" s="1"/>
  <c r="I499" i="5" s="1"/>
  <c r="H502" i="5" s="1"/>
  <c r="CZ228" i="1"/>
  <c r="Y228" i="1" s="1"/>
  <c r="S496" i="5" s="1"/>
  <c r="I500" i="5" s="1"/>
  <c r="CY224" i="1"/>
  <c r="X224" i="1" s="1"/>
  <c r="Q477" i="5" s="1"/>
  <c r="CZ224" i="1"/>
  <c r="Y224" i="1" s="1"/>
  <c r="S477" i="5" s="1"/>
  <c r="CZ223" i="1"/>
  <c r="Y223" i="1" s="1"/>
  <c r="T472" i="5" s="1"/>
  <c r="K479" i="5" s="1"/>
  <c r="CY223" i="1"/>
  <c r="X223" i="1" s="1"/>
  <c r="R472" i="5" s="1"/>
  <c r="CY221" i="1"/>
  <c r="X221" i="1" s="1"/>
  <c r="R465" i="5" s="1"/>
  <c r="CZ217" i="1"/>
  <c r="Y217" i="1" s="1"/>
  <c r="T463" i="5" s="1"/>
  <c r="CY217" i="1"/>
  <c r="X217" i="1" s="1"/>
  <c r="R463" i="5" s="1"/>
  <c r="CZ214" i="1"/>
  <c r="Y214" i="1" s="1"/>
  <c r="S462" i="5" s="1"/>
  <c r="CY210" i="1"/>
  <c r="X210" i="1" s="1"/>
  <c r="Q456" i="5" s="1"/>
  <c r="CZ210" i="1"/>
  <c r="Y210" i="1" s="1"/>
  <c r="S456" i="5" s="1"/>
  <c r="CY209" i="1"/>
  <c r="X209" i="1" s="1"/>
  <c r="R449" i="5" s="1"/>
  <c r="CY206" i="1"/>
  <c r="X206" i="1" s="1"/>
  <c r="Q444" i="5" s="1"/>
  <c r="CZ206" i="1"/>
  <c r="Y206" i="1" s="1"/>
  <c r="S444" i="5" s="1"/>
  <c r="GK202" i="1"/>
  <c r="CY202" i="1"/>
  <c r="X202" i="1" s="1"/>
  <c r="Q432" i="5" s="1"/>
  <c r="CZ202" i="1"/>
  <c r="Y202" i="1" s="1"/>
  <c r="S432" i="5" s="1"/>
  <c r="CZ165" i="1"/>
  <c r="Y165" i="1" s="1"/>
  <c r="T419" i="5" s="1"/>
  <c r="CY165" i="1"/>
  <c r="X165" i="1" s="1"/>
  <c r="R419" i="5" s="1"/>
  <c r="CY164" i="1"/>
  <c r="X164" i="1" s="1"/>
  <c r="Q419" i="5" s="1"/>
  <c r="CZ164" i="1"/>
  <c r="Y164" i="1" s="1"/>
  <c r="S419" i="5" s="1"/>
  <c r="CY162" i="1"/>
  <c r="X162" i="1" s="1"/>
  <c r="Q418" i="5" s="1"/>
  <c r="CZ162" i="1"/>
  <c r="Y162" i="1" s="1"/>
  <c r="S418" i="5" s="1"/>
  <c r="CY160" i="1"/>
  <c r="X160" i="1" s="1"/>
  <c r="Q412" i="5" s="1"/>
  <c r="CZ160" i="1"/>
  <c r="Y160" i="1" s="1"/>
  <c r="S412" i="5" s="1"/>
  <c r="CZ157" i="1"/>
  <c r="Y157" i="1" s="1"/>
  <c r="T399" i="5" s="1"/>
  <c r="CY157" i="1"/>
  <c r="X157" i="1" s="1"/>
  <c r="R399" i="5" s="1"/>
  <c r="CZ155" i="1"/>
  <c r="Y155" i="1" s="1"/>
  <c r="T392" i="5" s="1"/>
  <c r="CY155" i="1"/>
  <c r="X155" i="1" s="1"/>
  <c r="R392" i="5" s="1"/>
  <c r="CY154" i="1"/>
  <c r="X154" i="1" s="1"/>
  <c r="Q392" i="5" s="1"/>
  <c r="CZ154" i="1"/>
  <c r="Y154" i="1" s="1"/>
  <c r="S392" i="5" s="1"/>
  <c r="CY152" i="1"/>
  <c r="X152" i="1" s="1"/>
  <c r="Q387" i="5" s="1"/>
  <c r="CZ152" i="1"/>
  <c r="Y152" i="1" s="1"/>
  <c r="S387" i="5" s="1"/>
  <c r="I394" i="5" s="1"/>
  <c r="CZ149" i="1"/>
  <c r="Y149" i="1" s="1"/>
  <c r="T379" i="5" s="1"/>
  <c r="CY149" i="1"/>
  <c r="X149" i="1" s="1"/>
  <c r="R379" i="5" s="1"/>
  <c r="CY148" i="1"/>
  <c r="X148" i="1" s="1"/>
  <c r="Q379" i="5" s="1"/>
  <c r="CZ148" i="1"/>
  <c r="Y148" i="1" s="1"/>
  <c r="S379" i="5" s="1"/>
  <c r="CZ143" i="1"/>
  <c r="Y143" i="1" s="1"/>
  <c r="T361" i="5" s="1"/>
  <c r="CY143" i="1"/>
  <c r="X143" i="1" s="1"/>
  <c r="R361" i="5" s="1"/>
  <c r="CY142" i="1"/>
  <c r="X142" i="1" s="1"/>
  <c r="Q361" i="5" s="1"/>
  <c r="CZ142" i="1"/>
  <c r="Y142" i="1" s="1"/>
  <c r="S361" i="5" s="1"/>
  <c r="CZ141" i="1"/>
  <c r="Y141" i="1" s="1"/>
  <c r="T354" i="5" s="1"/>
  <c r="CY140" i="1"/>
  <c r="X140" i="1" s="1"/>
  <c r="Q354" i="5" s="1"/>
  <c r="CZ140" i="1"/>
  <c r="Y140" i="1" s="1"/>
  <c r="S354" i="5" s="1"/>
  <c r="CY138" i="1"/>
  <c r="X138" i="1" s="1"/>
  <c r="Q348" i="5" s="1"/>
  <c r="I355" i="5" s="1"/>
  <c r="CZ138" i="1"/>
  <c r="Y138" i="1" s="1"/>
  <c r="S348" i="5" s="1"/>
  <c r="CZ137" i="1"/>
  <c r="Y137" i="1" s="1"/>
  <c r="T337" i="5" s="1"/>
  <c r="K343" i="5" s="1"/>
  <c r="P346" i="5" s="1"/>
  <c r="CY137" i="1"/>
  <c r="X137" i="1" s="1"/>
  <c r="R337" i="5" s="1"/>
  <c r="K342" i="5" s="1"/>
  <c r="J346" i="5" s="1"/>
  <c r="CZ135" i="1"/>
  <c r="Y135" i="1" s="1"/>
  <c r="T326" i="5" s="1"/>
  <c r="K332" i="5" s="1"/>
  <c r="CY135" i="1"/>
  <c r="X135" i="1" s="1"/>
  <c r="R326" i="5" s="1"/>
  <c r="K331" i="5" s="1"/>
  <c r="P335" i="5" s="1"/>
  <c r="CZ133" i="1"/>
  <c r="Y133" i="1" s="1"/>
  <c r="T318" i="5" s="1"/>
  <c r="K322" i="5" s="1"/>
  <c r="CY133" i="1"/>
  <c r="X133" i="1" s="1"/>
  <c r="R318" i="5" s="1"/>
  <c r="K321" i="5" s="1"/>
  <c r="J324" i="5" s="1"/>
  <c r="GK132" i="1"/>
  <c r="ET361" i="1"/>
  <c r="EL361" i="1"/>
  <c r="EH361" i="1"/>
  <c r="BB361" i="1"/>
  <c r="AZ361" i="1"/>
  <c r="AT361" i="1"/>
  <c r="AP361" i="1"/>
  <c r="CR359" i="1"/>
  <c r="Q359" i="1" s="1"/>
  <c r="CQ358" i="1"/>
  <c r="P358" i="1" s="1"/>
  <c r="CP358" i="1" s="1"/>
  <c r="O358" i="1" s="1"/>
  <c r="I730" i="5" s="1"/>
  <c r="CR357" i="1"/>
  <c r="Q357" i="1" s="1"/>
  <c r="CP357" i="1" s="1"/>
  <c r="O357" i="1" s="1"/>
  <c r="CR356" i="1"/>
  <c r="Q356" i="1" s="1"/>
  <c r="CP356" i="1" s="1"/>
  <c r="O356" i="1" s="1"/>
  <c r="CR355" i="1"/>
  <c r="Q355" i="1" s="1"/>
  <c r="CQ354" i="1"/>
  <c r="P354" i="1" s="1"/>
  <c r="CP354" i="1" s="1"/>
  <c r="O354" i="1" s="1"/>
  <c r="I721" i="5" s="1"/>
  <c r="CR353" i="1"/>
  <c r="Q353" i="1" s="1"/>
  <c r="CP353" i="1" s="1"/>
  <c r="O353" i="1" s="1"/>
  <c r="CQ346" i="1"/>
  <c r="P346" i="1" s="1"/>
  <c r="CP346" i="1" s="1"/>
  <c r="O346" i="1" s="1"/>
  <c r="I700" i="5" s="1"/>
  <c r="CQ342" i="1"/>
  <c r="P342" i="1" s="1"/>
  <c r="CQ312" i="1"/>
  <c r="P312" i="1" s="1"/>
  <c r="CP312" i="1" s="1"/>
  <c r="O312" i="1" s="1"/>
  <c r="I646" i="5" s="1"/>
  <c r="CR311" i="1"/>
  <c r="Q311" i="1" s="1"/>
  <c r="CQ290" i="1"/>
  <c r="P290" i="1" s="1"/>
  <c r="CP290" i="1" s="1"/>
  <c r="O290" i="1" s="1"/>
  <c r="CQ288" i="1"/>
  <c r="P288" i="1" s="1"/>
  <c r="CR287" i="1"/>
  <c r="Q287" i="1" s="1"/>
  <c r="CQ286" i="1"/>
  <c r="P286" i="1" s="1"/>
  <c r="CP286" i="1" s="1"/>
  <c r="O286" i="1" s="1"/>
  <c r="CR285" i="1"/>
  <c r="Q285" i="1" s="1"/>
  <c r="CP285" i="1" s="1"/>
  <c r="O285" i="1" s="1"/>
  <c r="CQ284" i="1"/>
  <c r="P284" i="1" s="1"/>
  <c r="CR283" i="1"/>
  <c r="Q283" i="1" s="1"/>
  <c r="CP283" i="1" s="1"/>
  <c r="O283" i="1" s="1"/>
  <c r="CR282" i="1"/>
  <c r="Q282" i="1" s="1"/>
  <c r="CP282" i="1" s="1"/>
  <c r="O282" i="1" s="1"/>
  <c r="CR281" i="1"/>
  <c r="Q281" i="1" s="1"/>
  <c r="CR280" i="1"/>
  <c r="Q280" i="1" s="1"/>
  <c r="CP280" i="1" s="1"/>
  <c r="O280" i="1" s="1"/>
  <c r="ET243" i="1"/>
  <c r="EH243" i="1"/>
  <c r="CP142" i="1"/>
  <c r="O142" i="1" s="1"/>
  <c r="CX505" i="3"/>
  <c r="CX504" i="3"/>
  <c r="CX506" i="3"/>
  <c r="CX499" i="3"/>
  <c r="CX498" i="3"/>
  <c r="CX500" i="3"/>
  <c r="CX481" i="3"/>
  <c r="CX483" i="3"/>
  <c r="CX485" i="3"/>
  <c r="CX487" i="3"/>
  <c r="CX489" i="3"/>
  <c r="CX491" i="3"/>
  <c r="CX493" i="3"/>
  <c r="CX480" i="3"/>
  <c r="CX482" i="3"/>
  <c r="CX484" i="3"/>
  <c r="CX486" i="3"/>
  <c r="CX488" i="3"/>
  <c r="CX490" i="3"/>
  <c r="CX492" i="3"/>
  <c r="CX494" i="3"/>
  <c r="CX451" i="3"/>
  <c r="CX453" i="3"/>
  <c r="CX455" i="3"/>
  <c r="CX457" i="3"/>
  <c r="CX459" i="3"/>
  <c r="CX461" i="3"/>
  <c r="CX463" i="3"/>
  <c r="CX452" i="3"/>
  <c r="CX454" i="3"/>
  <c r="CX456" i="3"/>
  <c r="CX458" i="3"/>
  <c r="CX460" i="3"/>
  <c r="CX462" i="3"/>
  <c r="CX464" i="3"/>
  <c r="CX435" i="3"/>
  <c r="CX436" i="3"/>
  <c r="CX413" i="3"/>
  <c r="CX415" i="3"/>
  <c r="CX417" i="3"/>
  <c r="CX419" i="3"/>
  <c r="CX421" i="3"/>
  <c r="CX414" i="3"/>
  <c r="CX416" i="3"/>
  <c r="CX418" i="3"/>
  <c r="CX420" i="3"/>
  <c r="CX422" i="3"/>
  <c r="CX401" i="3"/>
  <c r="CX402" i="3"/>
  <c r="CX397" i="3"/>
  <c r="CX396" i="3"/>
  <c r="CX398" i="3"/>
  <c r="CX391" i="3"/>
  <c r="CX392" i="3"/>
  <c r="CX387" i="3"/>
  <c r="CX388" i="3"/>
  <c r="CD200" i="1"/>
  <c r="AU243" i="1"/>
  <c r="BZ200" i="1"/>
  <c r="AQ243" i="1"/>
  <c r="CZ241" i="1"/>
  <c r="Y241" i="1" s="1"/>
  <c r="T546" i="5" s="1"/>
  <c r="K549" i="5" s="1"/>
  <c r="P551" i="5" s="1"/>
  <c r="CY241" i="1"/>
  <c r="X241" i="1" s="1"/>
  <c r="R546" i="5" s="1"/>
  <c r="K548" i="5" s="1"/>
  <c r="BY200" i="1"/>
  <c r="CI243" i="1"/>
  <c r="CZ237" i="1"/>
  <c r="Y237" i="1" s="1"/>
  <c r="T532" i="5" s="1"/>
  <c r="K535" i="5" s="1"/>
  <c r="CY237" i="1"/>
  <c r="X237" i="1" s="1"/>
  <c r="R532" i="5" s="1"/>
  <c r="K534" i="5" s="1"/>
  <c r="J537" i="5" s="1"/>
  <c r="CY234" i="1"/>
  <c r="X234" i="1" s="1"/>
  <c r="Q524" i="5" s="1"/>
  <c r="I527" i="5" s="1"/>
  <c r="H530" i="5" s="1"/>
  <c r="CZ234" i="1"/>
  <c r="Y234" i="1" s="1"/>
  <c r="S524" i="5" s="1"/>
  <c r="I528" i="5" s="1"/>
  <c r="CZ233" i="1"/>
  <c r="Y233" i="1" s="1"/>
  <c r="T516" i="5" s="1"/>
  <c r="K520" i="5" s="1"/>
  <c r="CY233" i="1"/>
  <c r="X233" i="1" s="1"/>
  <c r="R516" i="5" s="1"/>
  <c r="K519" i="5" s="1"/>
  <c r="CY230" i="1"/>
  <c r="X230" i="1" s="1"/>
  <c r="Q504" i="5" s="1"/>
  <c r="I510" i="5" s="1"/>
  <c r="CZ230" i="1"/>
  <c r="Y230" i="1" s="1"/>
  <c r="S504" i="5" s="1"/>
  <c r="I511" i="5" s="1"/>
  <c r="CZ229" i="1"/>
  <c r="Y229" i="1" s="1"/>
  <c r="T496" i="5" s="1"/>
  <c r="K500" i="5" s="1"/>
  <c r="CY229" i="1"/>
  <c r="X229" i="1" s="1"/>
  <c r="R496" i="5" s="1"/>
  <c r="K499" i="5" s="1"/>
  <c r="CY226" i="1"/>
  <c r="X226" i="1" s="1"/>
  <c r="Q484" i="5" s="1"/>
  <c r="I490" i="5" s="1"/>
  <c r="CZ226" i="1"/>
  <c r="Y226" i="1" s="1"/>
  <c r="S484" i="5" s="1"/>
  <c r="I491" i="5" s="1"/>
  <c r="CZ225" i="1"/>
  <c r="Y225" i="1" s="1"/>
  <c r="T477" i="5" s="1"/>
  <c r="CZ222" i="1"/>
  <c r="Y222" i="1" s="1"/>
  <c r="S472" i="5" s="1"/>
  <c r="I479" i="5" s="1"/>
  <c r="CY222" i="1"/>
  <c r="X222" i="1" s="1"/>
  <c r="Q472" i="5" s="1"/>
  <c r="CY220" i="1"/>
  <c r="X220" i="1" s="1"/>
  <c r="Q465" i="5" s="1"/>
  <c r="CZ220" i="1"/>
  <c r="Y220" i="1" s="1"/>
  <c r="S465" i="5" s="1"/>
  <c r="CZ219" i="1"/>
  <c r="Y219" i="1" s="1"/>
  <c r="T464" i="5" s="1"/>
  <c r="CY219" i="1"/>
  <c r="X219" i="1" s="1"/>
  <c r="R464" i="5" s="1"/>
  <c r="CY216" i="1"/>
  <c r="X216" i="1" s="1"/>
  <c r="Q463" i="5" s="1"/>
  <c r="CZ215" i="1"/>
  <c r="Y215" i="1" s="1"/>
  <c r="T462" i="5" s="1"/>
  <c r="CY215" i="1"/>
  <c r="X215" i="1" s="1"/>
  <c r="R462" i="5" s="1"/>
  <c r="CZ211" i="1"/>
  <c r="Y211" i="1" s="1"/>
  <c r="T456" i="5" s="1"/>
  <c r="CY211" i="1"/>
  <c r="X211" i="1" s="1"/>
  <c r="R456" i="5" s="1"/>
  <c r="CY208" i="1"/>
  <c r="X208" i="1" s="1"/>
  <c r="Q449" i="5" s="1"/>
  <c r="CZ208" i="1"/>
  <c r="Y208" i="1" s="1"/>
  <c r="S449" i="5" s="1"/>
  <c r="CZ207" i="1"/>
  <c r="Y207" i="1" s="1"/>
  <c r="T444" i="5" s="1"/>
  <c r="K451" i="5" s="1"/>
  <c r="CY207" i="1"/>
  <c r="X207" i="1" s="1"/>
  <c r="R444" i="5" s="1"/>
  <c r="CZ203" i="1"/>
  <c r="Y203" i="1" s="1"/>
  <c r="CY203" i="1"/>
  <c r="X203" i="1" s="1"/>
  <c r="CZ167" i="1"/>
  <c r="Y167" i="1" s="1"/>
  <c r="T420" i="5" s="1"/>
  <c r="CY167" i="1"/>
  <c r="X167" i="1" s="1"/>
  <c r="CY166" i="1"/>
  <c r="X166" i="1" s="1"/>
  <c r="Q420" i="5" s="1"/>
  <c r="CZ166" i="1"/>
  <c r="Y166" i="1" s="1"/>
  <c r="S420" i="5" s="1"/>
  <c r="CZ163" i="1"/>
  <c r="Y163" i="1" s="1"/>
  <c r="T418" i="5" s="1"/>
  <c r="CY163" i="1"/>
  <c r="X163" i="1" s="1"/>
  <c r="CZ161" i="1"/>
  <c r="Y161" i="1" s="1"/>
  <c r="T412" i="5" s="1"/>
  <c r="CY161" i="1"/>
  <c r="X161" i="1" s="1"/>
  <c r="CZ159" i="1"/>
  <c r="Y159" i="1" s="1"/>
  <c r="T405" i="5" s="1"/>
  <c r="CY159" i="1"/>
  <c r="X159" i="1" s="1"/>
  <c r="CY158" i="1"/>
  <c r="X158" i="1" s="1"/>
  <c r="Q405" i="5" s="1"/>
  <c r="CZ158" i="1"/>
  <c r="Y158" i="1" s="1"/>
  <c r="S405" i="5" s="1"/>
  <c r="CY156" i="1"/>
  <c r="X156" i="1" s="1"/>
  <c r="CZ156" i="1"/>
  <c r="Y156" i="1" s="1"/>
  <c r="S399" i="5" s="1"/>
  <c r="I407" i="5" s="1"/>
  <c r="CZ153" i="1"/>
  <c r="Y153" i="1" s="1"/>
  <c r="T387" i="5" s="1"/>
  <c r="K394" i="5" s="1"/>
  <c r="CY153" i="1"/>
  <c r="X153" i="1" s="1"/>
  <c r="CZ151" i="1"/>
  <c r="Y151" i="1" s="1"/>
  <c r="T380" i="5" s="1"/>
  <c r="CY151" i="1"/>
  <c r="X151" i="1" s="1"/>
  <c r="CY150" i="1"/>
  <c r="X150" i="1" s="1"/>
  <c r="Q380" i="5" s="1"/>
  <c r="CZ150" i="1"/>
  <c r="Y150" i="1" s="1"/>
  <c r="S380" i="5" s="1"/>
  <c r="CZ147" i="1"/>
  <c r="Y147" i="1" s="1"/>
  <c r="T373" i="5" s="1"/>
  <c r="K382" i="5" s="1"/>
  <c r="CY147" i="1"/>
  <c r="X147" i="1" s="1"/>
  <c r="CY146" i="1"/>
  <c r="X146" i="1" s="1"/>
  <c r="Q373" i="5" s="1"/>
  <c r="I381" i="5" s="1"/>
  <c r="CZ146" i="1"/>
  <c r="Y146" i="1" s="1"/>
  <c r="S373" i="5" s="1"/>
  <c r="CZ145" i="1"/>
  <c r="Y145" i="1" s="1"/>
  <c r="T366" i="5" s="1"/>
  <c r="CY145" i="1"/>
  <c r="X145" i="1" s="1"/>
  <c r="CY144" i="1"/>
  <c r="X144" i="1" s="1"/>
  <c r="Q366" i="5" s="1"/>
  <c r="CZ144" i="1"/>
  <c r="Y144" i="1" s="1"/>
  <c r="S366" i="5" s="1"/>
  <c r="CZ139" i="1"/>
  <c r="Y139" i="1" s="1"/>
  <c r="T348" i="5" s="1"/>
  <c r="K356" i="5" s="1"/>
  <c r="CY139" i="1"/>
  <c r="X139" i="1" s="1"/>
  <c r="CY136" i="1"/>
  <c r="X136" i="1" s="1"/>
  <c r="CZ136" i="1"/>
  <c r="Y136" i="1" s="1"/>
  <c r="S337" i="5" s="1"/>
  <c r="I343" i="5" s="1"/>
  <c r="CY134" i="1"/>
  <c r="X134" i="1" s="1"/>
  <c r="CZ134" i="1"/>
  <c r="Y134" i="1" s="1"/>
  <c r="S326" i="5" s="1"/>
  <c r="I332" i="5" s="1"/>
  <c r="GK133" i="1"/>
  <c r="GA361" i="1"/>
  <c r="FY361" i="1"/>
  <c r="EU361" i="1"/>
  <c r="EM361" i="1"/>
  <c r="EI361" i="1"/>
  <c r="EG361" i="1"/>
  <c r="BC361" i="1"/>
  <c r="AU361" i="1"/>
  <c r="AQ361" i="1"/>
  <c r="AO361" i="1"/>
  <c r="CQ337" i="1"/>
  <c r="P337" i="1" s="1"/>
  <c r="CP337" i="1" s="1"/>
  <c r="O337" i="1" s="1"/>
  <c r="K686" i="5" s="1"/>
  <c r="CQ321" i="1"/>
  <c r="P321" i="1" s="1"/>
  <c r="CQ319" i="1"/>
  <c r="CQ309" i="1"/>
  <c r="P309" i="1" s="1"/>
  <c r="CP309" i="1" s="1"/>
  <c r="O309" i="1" s="1"/>
  <c r="K634" i="5" s="1"/>
  <c r="CQ301" i="1"/>
  <c r="P301" i="1" s="1"/>
  <c r="CQ299" i="1"/>
  <c r="P299" i="1" s="1"/>
  <c r="CQ297" i="1"/>
  <c r="P297" i="1" s="1"/>
  <c r="CQ278" i="1"/>
  <c r="P278" i="1" s="1"/>
  <c r="CP278" i="1" s="1"/>
  <c r="O278" i="1" s="1"/>
  <c r="CQ277" i="1"/>
  <c r="P277" i="1" s="1"/>
  <c r="CQ276" i="1"/>
  <c r="P276" i="1" s="1"/>
  <c r="GA243" i="1"/>
  <c r="FY243" i="1"/>
  <c r="EU243" i="1"/>
  <c r="EM243" i="1"/>
  <c r="EI243" i="1"/>
  <c r="EG243" i="1"/>
  <c r="CP165" i="1"/>
  <c r="O165" i="1" s="1"/>
  <c r="K419" i="5" s="1"/>
  <c r="CP162" i="1"/>
  <c r="O162" i="1" s="1"/>
  <c r="I418" i="5" s="1"/>
  <c r="CP160" i="1"/>
  <c r="O160" i="1" s="1"/>
  <c r="CP157" i="1"/>
  <c r="O157" i="1" s="1"/>
  <c r="CP155" i="1"/>
  <c r="O155" i="1" s="1"/>
  <c r="K392" i="5" s="1"/>
  <c r="CP152" i="1"/>
  <c r="O152" i="1" s="1"/>
  <c r="CP149" i="1"/>
  <c r="O149" i="1" s="1"/>
  <c r="K379" i="5" s="1"/>
  <c r="CP146" i="1"/>
  <c r="O146" i="1" s="1"/>
  <c r="CP143" i="1"/>
  <c r="O143" i="1" s="1"/>
  <c r="CP137" i="1"/>
  <c r="O137" i="1" s="1"/>
  <c r="CP135" i="1"/>
  <c r="O135" i="1" s="1"/>
  <c r="CP133" i="1"/>
  <c r="O133" i="1" s="1"/>
  <c r="CX365" i="3"/>
  <c r="CX366" i="3"/>
  <c r="CX361" i="3"/>
  <c r="CX362" i="3"/>
  <c r="CX355" i="3"/>
  <c r="CX357" i="3"/>
  <c r="CX356" i="3"/>
  <c r="CX358" i="3"/>
  <c r="CX349" i="3"/>
  <c r="CX350" i="3"/>
  <c r="CX343" i="3"/>
  <c r="CX345" i="3"/>
  <c r="CX344" i="3"/>
  <c r="CX346" i="3"/>
  <c r="CX329" i="3"/>
  <c r="CX331" i="3"/>
  <c r="CX333" i="3"/>
  <c r="CX335" i="3"/>
  <c r="CX328" i="3"/>
  <c r="CX330" i="3"/>
  <c r="CX332" i="3"/>
  <c r="CX334" i="3"/>
  <c r="CX336" i="3"/>
  <c r="CX317" i="3"/>
  <c r="CX316" i="3"/>
  <c r="CX318" i="3"/>
  <c r="CX311" i="3"/>
  <c r="CX310" i="3"/>
  <c r="CX312" i="3"/>
  <c r="CX299" i="3"/>
  <c r="CX301" i="3"/>
  <c r="CX303" i="3"/>
  <c r="CX305" i="3"/>
  <c r="CX298" i="3"/>
  <c r="CX300" i="3"/>
  <c r="CX302" i="3"/>
  <c r="CX304" i="3"/>
  <c r="CX306" i="3"/>
  <c r="CX283" i="3"/>
  <c r="CX285" i="3"/>
  <c r="CX287" i="3"/>
  <c r="CX284" i="3"/>
  <c r="CX286" i="3"/>
  <c r="CX288" i="3"/>
  <c r="CX273" i="3"/>
  <c r="CX275" i="3"/>
  <c r="CX274" i="3"/>
  <c r="CX276" i="3"/>
  <c r="CX259" i="3"/>
  <c r="CX261" i="3"/>
  <c r="CX263" i="3"/>
  <c r="CX265" i="3"/>
  <c r="CX267" i="3"/>
  <c r="CX260" i="3"/>
  <c r="CX262" i="3"/>
  <c r="CX264" i="3"/>
  <c r="CX266" i="3"/>
  <c r="CX268" i="3"/>
  <c r="CX245" i="3"/>
  <c r="CX247" i="3"/>
  <c r="CX244" i="3"/>
  <c r="CX246" i="3"/>
  <c r="CX248" i="3"/>
  <c r="CX233" i="3"/>
  <c r="CX235" i="3"/>
  <c r="CX237" i="3"/>
  <c r="CX234" i="3"/>
  <c r="CX236" i="3"/>
  <c r="CX238" i="3"/>
  <c r="CX223" i="3"/>
  <c r="CX225" i="3"/>
  <c r="CX224" i="3"/>
  <c r="CX226" i="3"/>
  <c r="CX215" i="3"/>
  <c r="CX217" i="3"/>
  <c r="CX216" i="3"/>
  <c r="CX218" i="3"/>
  <c r="CZ125" i="1"/>
  <c r="Y125" i="1" s="1"/>
  <c r="T303" i="5" s="1"/>
  <c r="CY125" i="1"/>
  <c r="X125" i="1" s="1"/>
  <c r="R303" i="5" s="1"/>
  <c r="CZ123" i="1"/>
  <c r="Y123" i="1" s="1"/>
  <c r="T297" i="5" s="1"/>
  <c r="CY123" i="1"/>
  <c r="X123" i="1" s="1"/>
  <c r="R297" i="5" s="1"/>
  <c r="CY122" i="1"/>
  <c r="X122" i="1" s="1"/>
  <c r="Q297" i="5" s="1"/>
  <c r="CZ122" i="1"/>
  <c r="Y122" i="1" s="1"/>
  <c r="S297" i="5" s="1"/>
  <c r="CY120" i="1"/>
  <c r="X120" i="1" s="1"/>
  <c r="Q293" i="5" s="1"/>
  <c r="CZ120" i="1"/>
  <c r="Y120" i="1" s="1"/>
  <c r="S293" i="5" s="1"/>
  <c r="CZ117" i="1"/>
  <c r="Y117" i="1" s="1"/>
  <c r="T281" i="5" s="1"/>
  <c r="CY117" i="1"/>
  <c r="X117" i="1" s="1"/>
  <c r="R281" i="5" s="1"/>
  <c r="K287" i="5" s="1"/>
  <c r="CY115" i="1"/>
  <c r="X115" i="1" s="1"/>
  <c r="R274" i="5" s="1"/>
  <c r="CY112" i="1"/>
  <c r="X112" i="1" s="1"/>
  <c r="Q273" i="5" s="1"/>
  <c r="CZ112" i="1"/>
  <c r="Y112" i="1" s="1"/>
  <c r="S273" i="5" s="1"/>
  <c r="CZ111" i="1"/>
  <c r="Y111" i="1" s="1"/>
  <c r="T267" i="5" s="1"/>
  <c r="CY111" i="1"/>
  <c r="X111" i="1" s="1"/>
  <c r="R267" i="5" s="1"/>
  <c r="CY108" i="1"/>
  <c r="X108" i="1" s="1"/>
  <c r="Q260" i="5" s="1"/>
  <c r="CZ108" i="1"/>
  <c r="Y108" i="1" s="1"/>
  <c r="S260" i="5" s="1"/>
  <c r="CZ107" i="1"/>
  <c r="Y107" i="1" s="1"/>
  <c r="T255" i="5" s="1"/>
  <c r="CY107" i="1"/>
  <c r="X107" i="1" s="1"/>
  <c r="R255" i="5" s="1"/>
  <c r="K261" i="5" s="1"/>
  <c r="CY104" i="1"/>
  <c r="X104" i="1" s="1"/>
  <c r="Q248" i="5" s="1"/>
  <c r="CZ104" i="1"/>
  <c r="Y104" i="1" s="1"/>
  <c r="S248" i="5" s="1"/>
  <c r="CZ103" i="1"/>
  <c r="Y103" i="1" s="1"/>
  <c r="T242" i="5" s="1"/>
  <c r="CY103" i="1"/>
  <c r="X103" i="1" s="1"/>
  <c r="R242" i="5" s="1"/>
  <c r="K249" i="5" s="1"/>
  <c r="CY100" i="1"/>
  <c r="X100" i="1" s="1"/>
  <c r="Q236" i="5" s="1"/>
  <c r="CZ100" i="1"/>
  <c r="Y100" i="1" s="1"/>
  <c r="S236" i="5" s="1"/>
  <c r="CZ99" i="1"/>
  <c r="Y99" i="1" s="1"/>
  <c r="T233" i="5" s="1"/>
  <c r="CY99" i="1"/>
  <c r="X99" i="1" s="1"/>
  <c r="R233" i="5" s="1"/>
  <c r="K237" i="5" s="1"/>
  <c r="CY96" i="1"/>
  <c r="X96" i="1" s="1"/>
  <c r="Q226" i="5" s="1"/>
  <c r="CZ96" i="1"/>
  <c r="Y96" i="1" s="1"/>
  <c r="S226" i="5" s="1"/>
  <c r="CZ95" i="1"/>
  <c r="Y95" i="1" s="1"/>
  <c r="T221" i="5" s="1"/>
  <c r="CY95" i="1"/>
  <c r="X95" i="1" s="1"/>
  <c r="R221" i="5" s="1"/>
  <c r="K227" i="5" s="1"/>
  <c r="CY92" i="1"/>
  <c r="X92" i="1" s="1"/>
  <c r="Q213" i="5" s="1"/>
  <c r="I216" i="5" s="1"/>
  <c r="O219" i="5" s="1"/>
  <c r="CZ92" i="1"/>
  <c r="Y92" i="1" s="1"/>
  <c r="S213" i="5" s="1"/>
  <c r="I217" i="5" s="1"/>
  <c r="CZ91" i="1"/>
  <c r="Y91" i="1" s="1"/>
  <c r="T206" i="5" s="1"/>
  <c r="K209" i="5" s="1"/>
  <c r="CY91" i="1"/>
  <c r="X91" i="1" s="1"/>
  <c r="R206" i="5" s="1"/>
  <c r="K208" i="5" s="1"/>
  <c r="P211" i="5" s="1"/>
  <c r="CQ241" i="1"/>
  <c r="P241" i="1" s="1"/>
  <c r="CP241" i="1" s="1"/>
  <c r="O241" i="1" s="1"/>
  <c r="CR240" i="1"/>
  <c r="Q240" i="1" s="1"/>
  <c r="CQ239" i="1"/>
  <c r="P239" i="1" s="1"/>
  <c r="CP239" i="1" s="1"/>
  <c r="O239" i="1" s="1"/>
  <c r="CR238" i="1"/>
  <c r="Q238" i="1" s="1"/>
  <c r="CQ237" i="1"/>
  <c r="P237" i="1" s="1"/>
  <c r="CP237" i="1" s="1"/>
  <c r="O237" i="1" s="1"/>
  <c r="CR236" i="1"/>
  <c r="Q236" i="1" s="1"/>
  <c r="CP236" i="1" s="1"/>
  <c r="O236" i="1" s="1"/>
  <c r="CQ235" i="1"/>
  <c r="P235" i="1" s="1"/>
  <c r="CP235" i="1" s="1"/>
  <c r="O235" i="1" s="1"/>
  <c r="CR234" i="1"/>
  <c r="Q234" i="1" s="1"/>
  <c r="CP234" i="1" s="1"/>
  <c r="O234" i="1" s="1"/>
  <c r="CQ233" i="1"/>
  <c r="P233" i="1" s="1"/>
  <c r="CP233" i="1" s="1"/>
  <c r="O233" i="1" s="1"/>
  <c r="CR232" i="1"/>
  <c r="Q232" i="1" s="1"/>
  <c r="CP232" i="1" s="1"/>
  <c r="O232" i="1" s="1"/>
  <c r="CQ231" i="1"/>
  <c r="P231" i="1" s="1"/>
  <c r="CR230" i="1"/>
  <c r="Q230" i="1" s="1"/>
  <c r="CQ229" i="1"/>
  <c r="P229" i="1" s="1"/>
  <c r="CP229" i="1" s="1"/>
  <c r="O229" i="1" s="1"/>
  <c r="CR228" i="1"/>
  <c r="Q228" i="1" s="1"/>
  <c r="CP228" i="1" s="1"/>
  <c r="O228" i="1" s="1"/>
  <c r="CQ227" i="1"/>
  <c r="P227" i="1" s="1"/>
  <c r="CR226" i="1"/>
  <c r="Q226" i="1" s="1"/>
  <c r="CQ225" i="1"/>
  <c r="P225" i="1" s="1"/>
  <c r="CP225" i="1" s="1"/>
  <c r="O225" i="1" s="1"/>
  <c r="K477" i="5" s="1"/>
  <c r="CR224" i="1"/>
  <c r="Q224" i="1" s="1"/>
  <c r="CP224" i="1" s="1"/>
  <c r="O224" i="1" s="1"/>
  <c r="I477" i="5" s="1"/>
  <c r="CQ223" i="1"/>
  <c r="P223" i="1" s="1"/>
  <c r="CQ222" i="1"/>
  <c r="P222" i="1" s="1"/>
  <c r="CQ221" i="1"/>
  <c r="P221" i="1" s="1"/>
  <c r="CP221" i="1" s="1"/>
  <c r="O221" i="1" s="1"/>
  <c r="K465" i="5" s="1"/>
  <c r="CR220" i="1"/>
  <c r="Q220" i="1" s="1"/>
  <c r="CP220" i="1" s="1"/>
  <c r="O220" i="1" s="1"/>
  <c r="I465" i="5" s="1"/>
  <c r="CQ219" i="1"/>
  <c r="P219" i="1" s="1"/>
  <c r="CP219" i="1" s="1"/>
  <c r="O219" i="1" s="1"/>
  <c r="K464" i="5" s="1"/>
  <c r="CR218" i="1"/>
  <c r="Q218" i="1" s="1"/>
  <c r="CP218" i="1" s="1"/>
  <c r="O218" i="1" s="1"/>
  <c r="I464" i="5" s="1"/>
  <c r="CQ217" i="1"/>
  <c r="P217" i="1" s="1"/>
  <c r="CP217" i="1" s="1"/>
  <c r="O217" i="1" s="1"/>
  <c r="K463" i="5" s="1"/>
  <c r="CR216" i="1"/>
  <c r="Q216" i="1" s="1"/>
  <c r="CP216" i="1" s="1"/>
  <c r="O216" i="1" s="1"/>
  <c r="I463" i="5" s="1"/>
  <c r="CQ215" i="1"/>
  <c r="P215" i="1" s="1"/>
  <c r="CP215" i="1" s="1"/>
  <c r="O215" i="1" s="1"/>
  <c r="K462" i="5" s="1"/>
  <c r="CR214" i="1"/>
  <c r="Q214" i="1" s="1"/>
  <c r="CQ213" i="1"/>
  <c r="P213" i="1" s="1"/>
  <c r="CR212" i="1"/>
  <c r="Q212" i="1" s="1"/>
  <c r="CQ211" i="1"/>
  <c r="P211" i="1" s="1"/>
  <c r="CR210" i="1"/>
  <c r="Q210" i="1" s="1"/>
  <c r="CQ209" i="1"/>
  <c r="P209" i="1" s="1"/>
  <c r="CP209" i="1" s="1"/>
  <c r="O209" i="1" s="1"/>
  <c r="K449" i="5" s="1"/>
  <c r="CR208" i="1"/>
  <c r="Q208" i="1" s="1"/>
  <c r="CP208" i="1" s="1"/>
  <c r="O208" i="1" s="1"/>
  <c r="I449" i="5" s="1"/>
  <c r="CQ207" i="1"/>
  <c r="P207" i="1" s="1"/>
  <c r="CP207" i="1" s="1"/>
  <c r="O207" i="1" s="1"/>
  <c r="CR206" i="1"/>
  <c r="Q206" i="1" s="1"/>
  <c r="CQ205" i="1"/>
  <c r="P205" i="1" s="1"/>
  <c r="CR204" i="1"/>
  <c r="Q204" i="1" s="1"/>
  <c r="CQ203" i="1"/>
  <c r="P203" i="1" s="1"/>
  <c r="CR202" i="1"/>
  <c r="Q202" i="1" s="1"/>
  <c r="GA169" i="1"/>
  <c r="FY169" i="1"/>
  <c r="EU169" i="1"/>
  <c r="EM169" i="1"/>
  <c r="EI169" i="1"/>
  <c r="EG169" i="1"/>
  <c r="BC169" i="1"/>
  <c r="AU169" i="1"/>
  <c r="AQ169" i="1"/>
  <c r="AO169" i="1"/>
  <c r="CP131" i="1"/>
  <c r="O131" i="1" s="1"/>
  <c r="K311" i="5" s="1"/>
  <c r="CP124" i="1"/>
  <c r="O124" i="1" s="1"/>
  <c r="CP121" i="1"/>
  <c r="O121" i="1" s="1"/>
  <c r="CP116" i="1"/>
  <c r="O116" i="1" s="1"/>
  <c r="CX363" i="3"/>
  <c r="CX364" i="3"/>
  <c r="CX359" i="3"/>
  <c r="CX360" i="3"/>
  <c r="CX351" i="3"/>
  <c r="CX353" i="3"/>
  <c r="CX352" i="3"/>
  <c r="CX354" i="3"/>
  <c r="CX347" i="3"/>
  <c r="CX348" i="3"/>
  <c r="CX339" i="3"/>
  <c r="CX341" i="3"/>
  <c r="CX340" i="3"/>
  <c r="CX342" i="3"/>
  <c r="CX319" i="3"/>
  <c r="CX321" i="3"/>
  <c r="CX323" i="3"/>
  <c r="CX325" i="3"/>
  <c r="CX327" i="3"/>
  <c r="CX320" i="3"/>
  <c r="CX322" i="3"/>
  <c r="CX324" i="3"/>
  <c r="CX326" i="3"/>
  <c r="CX313" i="3"/>
  <c r="CX315" i="3"/>
  <c r="CX314" i="3"/>
  <c r="CX307" i="3"/>
  <c r="CX309" i="3"/>
  <c r="CX308" i="3"/>
  <c r="CX289" i="3"/>
  <c r="CX291" i="3"/>
  <c r="CX293" i="3"/>
  <c r="CX295" i="3"/>
  <c r="CX297" i="3"/>
  <c r="CX290" i="3"/>
  <c r="CX292" i="3"/>
  <c r="CX294" i="3"/>
  <c r="CX296" i="3"/>
  <c r="CX277" i="3"/>
  <c r="CX279" i="3"/>
  <c r="CX281" i="3"/>
  <c r="CX278" i="3"/>
  <c r="CX280" i="3"/>
  <c r="CX282" i="3"/>
  <c r="CX269" i="3"/>
  <c r="CX271" i="3"/>
  <c r="CX270" i="3"/>
  <c r="CX272" i="3"/>
  <c r="CX249" i="3"/>
  <c r="CX251" i="3"/>
  <c r="CX253" i="3"/>
  <c r="CX255" i="3"/>
  <c r="CX257" i="3"/>
  <c r="CX250" i="3"/>
  <c r="CX252" i="3"/>
  <c r="CX254" i="3"/>
  <c r="CX256" i="3"/>
  <c r="CX258" i="3"/>
  <c r="CX239" i="3"/>
  <c r="CX241" i="3"/>
  <c r="CX243" i="3"/>
  <c r="CX240" i="3"/>
  <c r="CX242" i="3"/>
  <c r="CX227" i="3"/>
  <c r="CX229" i="3"/>
  <c r="CX231" i="3"/>
  <c r="CX228" i="3"/>
  <c r="CX230" i="3"/>
  <c r="CX232" i="3"/>
  <c r="CX219" i="3"/>
  <c r="CX221" i="3"/>
  <c r="CX220" i="3"/>
  <c r="CX222" i="3"/>
  <c r="CX211" i="3"/>
  <c r="CX213" i="3"/>
  <c r="CX212" i="3"/>
  <c r="CX214" i="3"/>
  <c r="CZ131" i="1"/>
  <c r="Y131" i="1" s="1"/>
  <c r="T311" i="5" s="1"/>
  <c r="CY131" i="1"/>
  <c r="X131" i="1" s="1"/>
  <c r="R311" i="5" s="1"/>
  <c r="CY130" i="1"/>
  <c r="X130" i="1" s="1"/>
  <c r="Q311" i="5" s="1"/>
  <c r="CZ130" i="1"/>
  <c r="Y130" i="1" s="1"/>
  <c r="S311" i="5" s="1"/>
  <c r="CY126" i="1"/>
  <c r="X126" i="1" s="1"/>
  <c r="Q309" i="5" s="1"/>
  <c r="CZ126" i="1"/>
  <c r="Y126" i="1" s="1"/>
  <c r="S309" i="5" s="1"/>
  <c r="GM125" i="1"/>
  <c r="CY124" i="1"/>
  <c r="X124" i="1" s="1"/>
  <c r="Q303" i="5" s="1"/>
  <c r="CZ124" i="1"/>
  <c r="Y124" i="1" s="1"/>
  <c r="S303" i="5" s="1"/>
  <c r="GM123" i="1"/>
  <c r="CZ121" i="1"/>
  <c r="Y121" i="1" s="1"/>
  <c r="T293" i="5" s="1"/>
  <c r="K299" i="5" s="1"/>
  <c r="CY121" i="1"/>
  <c r="X121" i="1" s="1"/>
  <c r="R293" i="5" s="1"/>
  <c r="K298" i="5" s="1"/>
  <c r="CZ119" i="1"/>
  <c r="Y119" i="1" s="1"/>
  <c r="T286" i="5" s="1"/>
  <c r="CY119" i="1"/>
  <c r="X119" i="1" s="1"/>
  <c r="R286" i="5" s="1"/>
  <c r="CY118" i="1"/>
  <c r="X118" i="1" s="1"/>
  <c r="Q286" i="5" s="1"/>
  <c r="CZ118" i="1"/>
  <c r="Y118" i="1" s="1"/>
  <c r="S286" i="5" s="1"/>
  <c r="GM117" i="1"/>
  <c r="GN117" i="1"/>
  <c r="CY116" i="1"/>
  <c r="X116" i="1" s="1"/>
  <c r="Q281" i="5" s="1"/>
  <c r="I287" i="5" s="1"/>
  <c r="CZ116" i="1"/>
  <c r="Y116" i="1" s="1"/>
  <c r="S281" i="5" s="1"/>
  <c r="CY114" i="1"/>
  <c r="X114" i="1" s="1"/>
  <c r="Q274" i="5" s="1"/>
  <c r="CZ114" i="1"/>
  <c r="Y114" i="1" s="1"/>
  <c r="S274" i="5" s="1"/>
  <c r="CZ113" i="1"/>
  <c r="Y113" i="1" s="1"/>
  <c r="T273" i="5" s="1"/>
  <c r="CY113" i="1"/>
  <c r="X113" i="1" s="1"/>
  <c r="R273" i="5" s="1"/>
  <c r="CY110" i="1"/>
  <c r="X110" i="1" s="1"/>
  <c r="Q267" i="5" s="1"/>
  <c r="I275" i="5" s="1"/>
  <c r="CZ110" i="1"/>
  <c r="Y110" i="1" s="1"/>
  <c r="S267" i="5" s="1"/>
  <c r="CZ109" i="1"/>
  <c r="Y109" i="1" s="1"/>
  <c r="T260" i="5" s="1"/>
  <c r="CY109" i="1"/>
  <c r="X109" i="1" s="1"/>
  <c r="R260" i="5" s="1"/>
  <c r="CY106" i="1"/>
  <c r="X106" i="1" s="1"/>
  <c r="Q255" i="5" s="1"/>
  <c r="CZ106" i="1"/>
  <c r="Y106" i="1" s="1"/>
  <c r="S255" i="5" s="1"/>
  <c r="CZ105" i="1"/>
  <c r="Y105" i="1" s="1"/>
  <c r="T248" i="5" s="1"/>
  <c r="CY105" i="1"/>
  <c r="X105" i="1" s="1"/>
  <c r="R248" i="5" s="1"/>
  <c r="CY102" i="1"/>
  <c r="X102" i="1" s="1"/>
  <c r="Q242" i="5" s="1"/>
  <c r="I249" i="5" s="1"/>
  <c r="CZ102" i="1"/>
  <c r="Y102" i="1" s="1"/>
  <c r="S242" i="5" s="1"/>
  <c r="I250" i="5" s="1"/>
  <c r="CZ101" i="1"/>
  <c r="Y101" i="1" s="1"/>
  <c r="T236" i="5" s="1"/>
  <c r="CY101" i="1"/>
  <c r="X101" i="1" s="1"/>
  <c r="R236" i="5" s="1"/>
  <c r="CY98" i="1"/>
  <c r="X98" i="1" s="1"/>
  <c r="Q233" i="5" s="1"/>
  <c r="I237" i="5" s="1"/>
  <c r="CZ98" i="1"/>
  <c r="Y98" i="1" s="1"/>
  <c r="S233" i="5" s="1"/>
  <c r="CZ97" i="1"/>
  <c r="Y97" i="1" s="1"/>
  <c r="T226" i="5" s="1"/>
  <c r="CY97" i="1"/>
  <c r="X97" i="1" s="1"/>
  <c r="R226" i="5" s="1"/>
  <c r="CY94" i="1"/>
  <c r="X94" i="1" s="1"/>
  <c r="Q221" i="5" s="1"/>
  <c r="CZ94" i="1"/>
  <c r="Y94" i="1" s="1"/>
  <c r="S221" i="5" s="1"/>
  <c r="CZ93" i="1"/>
  <c r="Y93" i="1" s="1"/>
  <c r="T213" i="5" s="1"/>
  <c r="K217" i="5" s="1"/>
  <c r="CY93" i="1"/>
  <c r="X93" i="1" s="1"/>
  <c r="R213" i="5" s="1"/>
  <c r="K216" i="5" s="1"/>
  <c r="CY90" i="1"/>
  <c r="X90" i="1" s="1"/>
  <c r="Q206" i="5" s="1"/>
  <c r="I208" i="5" s="1"/>
  <c r="O211" i="5" s="1"/>
  <c r="CZ90" i="1"/>
  <c r="Y90" i="1" s="1"/>
  <c r="S206" i="5" s="1"/>
  <c r="I209" i="5" s="1"/>
  <c r="CZ89" i="1"/>
  <c r="Y89" i="1" s="1"/>
  <c r="T200" i="5" s="1"/>
  <c r="CY89" i="1"/>
  <c r="X89" i="1" s="1"/>
  <c r="R200" i="5" s="1"/>
  <c r="ET169" i="1"/>
  <c r="EL169" i="1"/>
  <c r="BB169" i="1"/>
  <c r="AX169" i="1"/>
  <c r="AT169" i="1"/>
  <c r="AP169" i="1"/>
  <c r="CQ166" i="1"/>
  <c r="P166" i="1" s="1"/>
  <c r="CP166" i="1" s="1"/>
  <c r="O166" i="1" s="1"/>
  <c r="I420" i="5" s="1"/>
  <c r="CQ164" i="1"/>
  <c r="P164" i="1" s="1"/>
  <c r="CP164" i="1" s="1"/>
  <c r="O164" i="1" s="1"/>
  <c r="I419" i="5" s="1"/>
  <c r="CQ158" i="1"/>
  <c r="P158" i="1" s="1"/>
  <c r="CP158" i="1" s="1"/>
  <c r="O158" i="1" s="1"/>
  <c r="I405" i="5" s="1"/>
  <c r="CQ154" i="1"/>
  <c r="P154" i="1" s="1"/>
  <c r="CP154" i="1" s="1"/>
  <c r="O154" i="1" s="1"/>
  <c r="I392" i="5" s="1"/>
  <c r="CQ150" i="1"/>
  <c r="P150" i="1" s="1"/>
  <c r="CQ148" i="1"/>
  <c r="P148" i="1" s="1"/>
  <c r="CP148" i="1" s="1"/>
  <c r="O148" i="1" s="1"/>
  <c r="I379" i="5" s="1"/>
  <c r="CQ144" i="1"/>
  <c r="P144" i="1" s="1"/>
  <c r="CQ140" i="1"/>
  <c r="P140" i="1" s="1"/>
  <c r="CP140" i="1" s="1"/>
  <c r="O140" i="1" s="1"/>
  <c r="I354" i="5" s="1"/>
  <c r="CX203" i="3"/>
  <c r="CX205" i="3"/>
  <c r="CX207" i="3"/>
  <c r="CX209" i="3"/>
  <c r="CX204" i="3"/>
  <c r="CX206" i="3"/>
  <c r="CX208" i="3"/>
  <c r="CX210" i="3"/>
  <c r="CX191" i="3"/>
  <c r="CX193" i="3"/>
  <c r="CX192" i="3"/>
  <c r="CX194" i="3"/>
  <c r="CX183" i="3"/>
  <c r="CX185" i="3"/>
  <c r="CX184" i="3"/>
  <c r="CX186" i="3"/>
  <c r="CX175" i="3"/>
  <c r="CX177" i="3"/>
  <c r="CX174" i="3"/>
  <c r="CX176" i="3"/>
  <c r="CX178" i="3"/>
  <c r="CX165" i="3"/>
  <c r="CX167" i="3"/>
  <c r="CX166" i="3"/>
  <c r="CX168" i="3"/>
  <c r="CX157" i="3"/>
  <c r="CX159" i="3"/>
  <c r="CX158" i="3"/>
  <c r="CX160" i="3"/>
  <c r="CX151" i="3"/>
  <c r="CX150" i="3"/>
  <c r="CX152" i="3"/>
  <c r="CX143" i="3"/>
  <c r="CX145" i="3"/>
  <c r="CX144" i="3"/>
  <c r="CX146" i="3"/>
  <c r="CX135" i="3"/>
  <c r="CX137" i="3"/>
  <c r="CX136" i="3"/>
  <c r="CX138" i="3"/>
  <c r="CZ87" i="1"/>
  <c r="Y87" i="1" s="1"/>
  <c r="T197" i="5" s="1"/>
  <c r="K202" i="5" s="1"/>
  <c r="CY87" i="1"/>
  <c r="X87" i="1" s="1"/>
  <c r="R197" i="5" s="1"/>
  <c r="K201" i="5" s="1"/>
  <c r="CZ85" i="1"/>
  <c r="Y85" i="1" s="1"/>
  <c r="T191" i="5" s="1"/>
  <c r="CY85" i="1"/>
  <c r="X85" i="1" s="1"/>
  <c r="R191" i="5" s="1"/>
  <c r="CZ84" i="1"/>
  <c r="Y84" i="1" s="1"/>
  <c r="S191" i="5" s="1"/>
  <c r="CZ81" i="1"/>
  <c r="Y81" i="1" s="1"/>
  <c r="T187" i="5" s="1"/>
  <c r="K193" i="5" s="1"/>
  <c r="CY81" i="1"/>
  <c r="X81" i="1" s="1"/>
  <c r="R187" i="5" s="1"/>
  <c r="CZ79" i="1"/>
  <c r="Y79" i="1" s="1"/>
  <c r="T175" i="5" s="1"/>
  <c r="K182" i="5" s="1"/>
  <c r="CY79" i="1"/>
  <c r="X79" i="1" s="1"/>
  <c r="R175" i="5" s="1"/>
  <c r="K181" i="5" s="1"/>
  <c r="CZ77" i="1"/>
  <c r="Y77" i="1" s="1"/>
  <c r="T167" i="5" s="1"/>
  <c r="K171" i="5" s="1"/>
  <c r="CY77" i="1"/>
  <c r="X77" i="1" s="1"/>
  <c r="R167" i="5" s="1"/>
  <c r="K170" i="5" s="1"/>
  <c r="J173" i="5" s="1"/>
  <c r="CZ75" i="1"/>
  <c r="Y75" i="1" s="1"/>
  <c r="T159" i="5" s="1"/>
  <c r="K163" i="5" s="1"/>
  <c r="J165" i="5" s="1"/>
  <c r="CY75" i="1"/>
  <c r="X75" i="1" s="1"/>
  <c r="R159" i="5" s="1"/>
  <c r="K162" i="5" s="1"/>
  <c r="CZ73" i="1"/>
  <c r="Y73" i="1" s="1"/>
  <c r="T153" i="5" s="1"/>
  <c r="CY73" i="1"/>
  <c r="X73" i="1" s="1"/>
  <c r="R153" i="5" s="1"/>
  <c r="CZ72" i="1"/>
  <c r="Y72" i="1" s="1"/>
  <c r="S153" i="5" s="1"/>
  <c r="CY70" i="1"/>
  <c r="X70" i="1" s="1"/>
  <c r="Q149" i="5" s="1"/>
  <c r="I154" i="5" s="1"/>
  <c r="CZ70" i="1"/>
  <c r="Y70" i="1" s="1"/>
  <c r="S149" i="5" s="1"/>
  <c r="I155" i="5" s="1"/>
  <c r="CZ67" i="1"/>
  <c r="Y67" i="1" s="1"/>
  <c r="T136" i="5" s="1"/>
  <c r="CY67" i="1"/>
  <c r="X67" i="1" s="1"/>
  <c r="R136" i="5" s="1"/>
  <c r="K143" i="5" s="1"/>
  <c r="CZ65" i="1"/>
  <c r="Y65" i="1" s="1"/>
  <c r="T130" i="5" s="1"/>
  <c r="CY65" i="1"/>
  <c r="X65" i="1" s="1"/>
  <c r="R130" i="5" s="1"/>
  <c r="CY64" i="1"/>
  <c r="X64" i="1" s="1"/>
  <c r="Q130" i="5" s="1"/>
  <c r="CZ64" i="1"/>
  <c r="Y64" i="1" s="1"/>
  <c r="S130" i="5" s="1"/>
  <c r="CZ61" i="1"/>
  <c r="Y61" i="1" s="1"/>
  <c r="T121" i="5" s="1"/>
  <c r="CY61" i="1"/>
  <c r="X61" i="1" s="1"/>
  <c r="R121" i="5" s="1"/>
  <c r="CY60" i="1"/>
  <c r="X60" i="1" s="1"/>
  <c r="Q121" i="5" s="1"/>
  <c r="CZ60" i="1"/>
  <c r="Y60" i="1" s="1"/>
  <c r="S121" i="5" s="1"/>
  <c r="CZ57" i="1"/>
  <c r="Y57" i="1" s="1"/>
  <c r="T104" i="5" s="1"/>
  <c r="K110" i="5" s="1"/>
  <c r="CY57" i="1"/>
  <c r="X57" i="1" s="1"/>
  <c r="R104" i="5" s="1"/>
  <c r="K109" i="5" s="1"/>
  <c r="CY56" i="1"/>
  <c r="X56" i="1" s="1"/>
  <c r="Q104" i="5" s="1"/>
  <c r="I109" i="5" s="1"/>
  <c r="CZ56" i="1"/>
  <c r="Y56" i="1" s="1"/>
  <c r="S104" i="5" s="1"/>
  <c r="I110" i="5" s="1"/>
  <c r="CY53" i="1"/>
  <c r="X53" i="1" s="1"/>
  <c r="R96" i="5" s="1"/>
  <c r="CZ52" i="1"/>
  <c r="Y52" i="1" s="1"/>
  <c r="S96" i="5" s="1"/>
  <c r="CZ49" i="1"/>
  <c r="Y49" i="1" s="1"/>
  <c r="T94" i="5" s="1"/>
  <c r="CY49" i="1"/>
  <c r="X49" i="1" s="1"/>
  <c r="R94" i="5" s="1"/>
  <c r="CY48" i="1"/>
  <c r="X48" i="1" s="1"/>
  <c r="Q94" i="5" s="1"/>
  <c r="CZ48" i="1"/>
  <c r="Y48" i="1" s="1"/>
  <c r="S94" i="5" s="1"/>
  <c r="CY45" i="1"/>
  <c r="X45" i="1" s="1"/>
  <c r="R82" i="5" s="1"/>
  <c r="CQ115" i="1"/>
  <c r="P115" i="1" s="1"/>
  <c r="CP115" i="1" s="1"/>
  <c r="O115" i="1" s="1"/>
  <c r="K274" i="5" s="1"/>
  <c r="CQ113" i="1"/>
  <c r="P113" i="1" s="1"/>
  <c r="CP113" i="1" s="1"/>
  <c r="O113" i="1" s="1"/>
  <c r="K273" i="5" s="1"/>
  <c r="CQ111" i="1"/>
  <c r="P111" i="1" s="1"/>
  <c r="CR110" i="1"/>
  <c r="Q110" i="1" s="1"/>
  <c r="CQ109" i="1"/>
  <c r="P109" i="1" s="1"/>
  <c r="CR108" i="1"/>
  <c r="Q108" i="1" s="1"/>
  <c r="CP108" i="1" s="1"/>
  <c r="O108" i="1" s="1"/>
  <c r="I260" i="5" s="1"/>
  <c r="CQ107" i="1"/>
  <c r="P107" i="1" s="1"/>
  <c r="CP107" i="1" s="1"/>
  <c r="O107" i="1" s="1"/>
  <c r="CR106" i="1"/>
  <c r="Q106" i="1" s="1"/>
  <c r="CQ105" i="1"/>
  <c r="P105" i="1" s="1"/>
  <c r="CR104" i="1"/>
  <c r="Q104" i="1" s="1"/>
  <c r="CP104" i="1" s="1"/>
  <c r="O104" i="1" s="1"/>
  <c r="I248" i="5" s="1"/>
  <c r="CQ103" i="1"/>
  <c r="P103" i="1" s="1"/>
  <c r="CR102" i="1"/>
  <c r="Q102" i="1" s="1"/>
  <c r="CQ101" i="1"/>
  <c r="P101" i="1" s="1"/>
  <c r="CP101" i="1" s="1"/>
  <c r="O101" i="1" s="1"/>
  <c r="K236" i="5" s="1"/>
  <c r="CR100" i="1"/>
  <c r="Q100" i="1" s="1"/>
  <c r="CP100" i="1" s="1"/>
  <c r="O100" i="1" s="1"/>
  <c r="I236" i="5" s="1"/>
  <c r="CQ99" i="1"/>
  <c r="P99" i="1" s="1"/>
  <c r="CP99" i="1" s="1"/>
  <c r="O99" i="1" s="1"/>
  <c r="CR98" i="1"/>
  <c r="Q98" i="1" s="1"/>
  <c r="CP98" i="1" s="1"/>
  <c r="O98" i="1" s="1"/>
  <c r="CQ97" i="1"/>
  <c r="P97" i="1" s="1"/>
  <c r="CP97" i="1" s="1"/>
  <c r="O97" i="1" s="1"/>
  <c r="K226" i="5" s="1"/>
  <c r="CR96" i="1"/>
  <c r="Q96" i="1" s="1"/>
  <c r="CP96" i="1" s="1"/>
  <c r="O96" i="1" s="1"/>
  <c r="I226" i="5" s="1"/>
  <c r="CQ95" i="1"/>
  <c r="P95" i="1" s="1"/>
  <c r="CP95" i="1" s="1"/>
  <c r="O95" i="1" s="1"/>
  <c r="CR94" i="1"/>
  <c r="Q94" i="1" s="1"/>
  <c r="CQ93" i="1"/>
  <c r="P93" i="1" s="1"/>
  <c r="CR92" i="1"/>
  <c r="Q92" i="1" s="1"/>
  <c r="CP92" i="1" s="1"/>
  <c r="O92" i="1" s="1"/>
  <c r="CQ91" i="1"/>
  <c r="P91" i="1" s="1"/>
  <c r="CP91" i="1" s="1"/>
  <c r="O91" i="1" s="1"/>
  <c r="CR90" i="1"/>
  <c r="Q90" i="1" s="1"/>
  <c r="CP90" i="1" s="1"/>
  <c r="O90" i="1" s="1"/>
  <c r="CQ89" i="1"/>
  <c r="P89" i="1" s="1"/>
  <c r="CP80" i="1"/>
  <c r="O80" i="1" s="1"/>
  <c r="CP78" i="1"/>
  <c r="O78" i="1" s="1"/>
  <c r="CP76" i="1"/>
  <c r="O76" i="1" s="1"/>
  <c r="CP71" i="1"/>
  <c r="O71" i="1" s="1"/>
  <c r="CP66" i="1"/>
  <c r="O66" i="1" s="1"/>
  <c r="CP63" i="1"/>
  <c r="O63" i="1" s="1"/>
  <c r="CX195" i="3"/>
  <c r="CX197" i="3"/>
  <c r="CX199" i="3"/>
  <c r="CX201" i="3"/>
  <c r="CX196" i="3"/>
  <c r="CX198" i="3"/>
  <c r="CX200" i="3"/>
  <c r="CX202" i="3"/>
  <c r="CX187" i="3"/>
  <c r="CX189" i="3"/>
  <c r="CX188" i="3"/>
  <c r="CX190" i="3"/>
  <c r="CX179" i="3"/>
  <c r="CX181" i="3"/>
  <c r="CX180" i="3"/>
  <c r="CX182" i="3"/>
  <c r="CX169" i="3"/>
  <c r="CX171" i="3"/>
  <c r="CX173" i="3"/>
  <c r="CX170" i="3"/>
  <c r="CX172" i="3"/>
  <c r="CX161" i="3"/>
  <c r="CX163" i="3"/>
  <c r="CX162" i="3"/>
  <c r="CX164" i="3"/>
  <c r="CX153" i="3"/>
  <c r="CX155" i="3"/>
  <c r="CX154" i="3"/>
  <c r="CX156" i="3"/>
  <c r="CX147" i="3"/>
  <c r="CX149" i="3"/>
  <c r="CX148" i="3"/>
  <c r="CX139" i="3"/>
  <c r="CX141" i="3"/>
  <c r="CX140" i="3"/>
  <c r="CX142" i="3"/>
  <c r="CX131" i="3"/>
  <c r="CX133" i="3"/>
  <c r="CX132" i="3"/>
  <c r="CX134" i="3"/>
  <c r="GN87" i="1"/>
  <c r="CZ83" i="1"/>
  <c r="Y83" i="1" s="1"/>
  <c r="T190" i="5" s="1"/>
  <c r="CY83" i="1"/>
  <c r="X83" i="1" s="1"/>
  <c r="R190" i="5" s="1"/>
  <c r="CY82" i="1"/>
  <c r="X82" i="1" s="1"/>
  <c r="Q190" i="5" s="1"/>
  <c r="CZ82" i="1"/>
  <c r="Y82" i="1" s="1"/>
  <c r="S190" i="5" s="1"/>
  <c r="GN81" i="1"/>
  <c r="CY80" i="1"/>
  <c r="X80" i="1" s="1"/>
  <c r="Q187" i="5" s="1"/>
  <c r="I192" i="5" s="1"/>
  <c r="CZ80" i="1"/>
  <c r="Y80" i="1" s="1"/>
  <c r="S187" i="5" s="1"/>
  <c r="I193" i="5" s="1"/>
  <c r="CY78" i="1"/>
  <c r="X78" i="1" s="1"/>
  <c r="Q175" i="5" s="1"/>
  <c r="I181" i="5" s="1"/>
  <c r="O185" i="5" s="1"/>
  <c r="CZ78" i="1"/>
  <c r="Y78" i="1" s="1"/>
  <c r="S175" i="5" s="1"/>
  <c r="I182" i="5" s="1"/>
  <c r="CY76" i="1"/>
  <c r="X76" i="1" s="1"/>
  <c r="Q167" i="5" s="1"/>
  <c r="I170" i="5" s="1"/>
  <c r="H173" i="5" s="1"/>
  <c r="CZ76" i="1"/>
  <c r="Y76" i="1" s="1"/>
  <c r="S167" i="5" s="1"/>
  <c r="I171" i="5" s="1"/>
  <c r="GN75" i="1"/>
  <c r="CY74" i="1"/>
  <c r="X74" i="1" s="1"/>
  <c r="Q159" i="5" s="1"/>
  <c r="I162" i="5" s="1"/>
  <c r="CZ74" i="1"/>
  <c r="Y74" i="1" s="1"/>
  <c r="S159" i="5" s="1"/>
  <c r="I163" i="5" s="1"/>
  <c r="CZ71" i="1"/>
  <c r="Y71" i="1" s="1"/>
  <c r="T149" i="5" s="1"/>
  <c r="CY71" i="1"/>
  <c r="X71" i="1" s="1"/>
  <c r="R149" i="5" s="1"/>
  <c r="K154" i="5" s="1"/>
  <c r="CZ69" i="1"/>
  <c r="Y69" i="1" s="1"/>
  <c r="T142" i="5" s="1"/>
  <c r="CY69" i="1"/>
  <c r="X69" i="1" s="1"/>
  <c r="R142" i="5" s="1"/>
  <c r="CZ68" i="1"/>
  <c r="Y68" i="1" s="1"/>
  <c r="S142" i="5" s="1"/>
  <c r="CY66" i="1"/>
  <c r="X66" i="1" s="1"/>
  <c r="Q136" i="5" s="1"/>
  <c r="CZ66" i="1"/>
  <c r="Y66" i="1" s="1"/>
  <c r="S136" i="5" s="1"/>
  <c r="CZ63" i="1"/>
  <c r="Y63" i="1" s="1"/>
  <c r="T128" i="5" s="1"/>
  <c r="K132" i="5" s="1"/>
  <c r="CY63" i="1"/>
  <c r="X63" i="1" s="1"/>
  <c r="R128" i="5" s="1"/>
  <c r="K131" i="5" s="1"/>
  <c r="P134" i="5" s="1"/>
  <c r="CY62" i="1"/>
  <c r="X62" i="1" s="1"/>
  <c r="Q128" i="5" s="1"/>
  <c r="CZ62" i="1"/>
  <c r="Y62" i="1" s="1"/>
  <c r="S128" i="5" s="1"/>
  <c r="CZ59" i="1"/>
  <c r="Y59" i="1" s="1"/>
  <c r="T115" i="5" s="1"/>
  <c r="K123" i="5" s="1"/>
  <c r="CY59" i="1"/>
  <c r="X59" i="1" s="1"/>
  <c r="CY58" i="1"/>
  <c r="X58" i="1" s="1"/>
  <c r="Q115" i="5" s="1"/>
  <c r="I122" i="5" s="1"/>
  <c r="CZ58" i="1"/>
  <c r="Y58" i="1" s="1"/>
  <c r="S115" i="5" s="1"/>
  <c r="I123" i="5" s="1"/>
  <c r="CZ55" i="1"/>
  <c r="Y55" i="1" s="1"/>
  <c r="T97" i="5" s="1"/>
  <c r="CY55" i="1"/>
  <c r="X55" i="1" s="1"/>
  <c r="CY54" i="1"/>
  <c r="X54" i="1" s="1"/>
  <c r="Q97" i="5" s="1"/>
  <c r="CZ54" i="1"/>
  <c r="Y54" i="1" s="1"/>
  <c r="S97" i="5" s="1"/>
  <c r="CZ51" i="1"/>
  <c r="Y51" i="1" s="1"/>
  <c r="T95" i="5" s="1"/>
  <c r="CY51" i="1"/>
  <c r="X51" i="1" s="1"/>
  <c r="CZ47" i="1"/>
  <c r="Y47" i="1" s="1"/>
  <c r="T88" i="5" s="1"/>
  <c r="CY47" i="1"/>
  <c r="X47" i="1" s="1"/>
  <c r="CY46" i="1"/>
  <c r="X46" i="1" s="1"/>
  <c r="Q88" i="5" s="1"/>
  <c r="CZ46" i="1"/>
  <c r="Y46" i="1" s="1"/>
  <c r="S88" i="5" s="1"/>
  <c r="CQ130" i="1"/>
  <c r="P130" i="1" s="1"/>
  <c r="CP130" i="1" s="1"/>
  <c r="O130" i="1" s="1"/>
  <c r="I311" i="5" s="1"/>
  <c r="CQ128" i="1"/>
  <c r="P128" i="1" s="1"/>
  <c r="CQ126" i="1"/>
  <c r="P126" i="1" s="1"/>
  <c r="CP126" i="1" s="1"/>
  <c r="O126" i="1" s="1"/>
  <c r="I309" i="5" s="1"/>
  <c r="CQ122" i="1"/>
  <c r="P122" i="1" s="1"/>
  <c r="CP122" i="1" s="1"/>
  <c r="O122" i="1" s="1"/>
  <c r="I297" i="5" s="1"/>
  <c r="CQ118" i="1"/>
  <c r="P118" i="1" s="1"/>
  <c r="CP118" i="1" s="1"/>
  <c r="O118" i="1" s="1"/>
  <c r="I286" i="5" s="1"/>
  <c r="CX129" i="3"/>
  <c r="CX128" i="3"/>
  <c r="CX130" i="3"/>
  <c r="CX123" i="3"/>
  <c r="CX122" i="3"/>
  <c r="CX124" i="3"/>
  <c r="CX115" i="3"/>
  <c r="CX117" i="3"/>
  <c r="CX114" i="3"/>
  <c r="CX116" i="3"/>
  <c r="CX118" i="3"/>
  <c r="CX107" i="3"/>
  <c r="CX108" i="3"/>
  <c r="CX101" i="3"/>
  <c r="CX103" i="3"/>
  <c r="CX102" i="3"/>
  <c r="CX104" i="3"/>
  <c r="CX93" i="3"/>
  <c r="CX95" i="3"/>
  <c r="CX94" i="3"/>
  <c r="CX96" i="3"/>
  <c r="CX87" i="3"/>
  <c r="CX88" i="3"/>
  <c r="CX81" i="3"/>
  <c r="CX83" i="3"/>
  <c r="CX82" i="3"/>
  <c r="CX84" i="3"/>
  <c r="CX75" i="3"/>
  <c r="CX74" i="3"/>
  <c r="CX76" i="3"/>
  <c r="CX55" i="3"/>
  <c r="CX57" i="3"/>
  <c r="CX59" i="3"/>
  <c r="CX61" i="3"/>
  <c r="CX63" i="3"/>
  <c r="CX65" i="3"/>
  <c r="CX67" i="3"/>
  <c r="CX69" i="3"/>
  <c r="CX54" i="3"/>
  <c r="CX56" i="3"/>
  <c r="CX58" i="3"/>
  <c r="CX60" i="3"/>
  <c r="CX62" i="3"/>
  <c r="CX64" i="3"/>
  <c r="CX66" i="3"/>
  <c r="CX68" i="3"/>
  <c r="CX70" i="3"/>
  <c r="CY42" i="1"/>
  <c r="X42" i="1" s="1"/>
  <c r="Q77" i="5" s="1"/>
  <c r="I83" i="5" s="1"/>
  <c r="CZ42" i="1"/>
  <c r="Y42" i="1" s="1"/>
  <c r="S77" i="5" s="1"/>
  <c r="I84" i="5" s="1"/>
  <c r="CY40" i="1"/>
  <c r="X40" i="1" s="1"/>
  <c r="Q69" i="5" s="1"/>
  <c r="I72" i="5" s="1"/>
  <c r="CZ40" i="1"/>
  <c r="Y40" i="1" s="1"/>
  <c r="S69" i="5" s="1"/>
  <c r="I73" i="5" s="1"/>
  <c r="CY38" i="1"/>
  <c r="X38" i="1" s="1"/>
  <c r="Q61" i="5" s="1"/>
  <c r="I64" i="5" s="1"/>
  <c r="O67" i="5" s="1"/>
  <c r="CZ38" i="1"/>
  <c r="Y38" i="1" s="1"/>
  <c r="S61" i="5" s="1"/>
  <c r="I65" i="5" s="1"/>
  <c r="CZ37" i="1"/>
  <c r="Y37" i="1" s="1"/>
  <c r="T53" i="5" s="1"/>
  <c r="K57" i="5" s="1"/>
  <c r="CY37" i="1"/>
  <c r="X37" i="1" s="1"/>
  <c r="R53" i="5" s="1"/>
  <c r="K56" i="5" s="1"/>
  <c r="J59" i="5" s="1"/>
  <c r="CY36" i="1"/>
  <c r="X36" i="1" s="1"/>
  <c r="Q53" i="5" s="1"/>
  <c r="I56" i="5" s="1"/>
  <c r="CZ36" i="1"/>
  <c r="Y36" i="1" s="1"/>
  <c r="S53" i="5" s="1"/>
  <c r="I57" i="5" s="1"/>
  <c r="O59" i="5" s="1"/>
  <c r="CY34" i="1"/>
  <c r="X34" i="1" s="1"/>
  <c r="Q45" i="5" s="1"/>
  <c r="I48" i="5" s="1"/>
  <c r="H51" i="5" s="1"/>
  <c r="CZ34" i="1"/>
  <c r="Y34" i="1" s="1"/>
  <c r="S45" i="5" s="1"/>
  <c r="I49" i="5" s="1"/>
  <c r="CY32" i="1"/>
  <c r="X32" i="1" s="1"/>
  <c r="CZ32" i="1"/>
  <c r="Y32" i="1" s="1"/>
  <c r="AB61" i="1"/>
  <c r="AB59" i="1"/>
  <c r="AB57" i="1"/>
  <c r="AB55" i="1"/>
  <c r="AB53" i="1"/>
  <c r="AB51" i="1"/>
  <c r="AB49" i="1"/>
  <c r="AB47" i="1"/>
  <c r="AB45" i="1"/>
  <c r="CP43" i="1"/>
  <c r="O43" i="1" s="1"/>
  <c r="CX125" i="3"/>
  <c r="CX127" i="3"/>
  <c r="CX126" i="3"/>
  <c r="CX119" i="3"/>
  <c r="CX121" i="3"/>
  <c r="CX120" i="3"/>
  <c r="CX109" i="3"/>
  <c r="CX111" i="3"/>
  <c r="CX113" i="3"/>
  <c r="CX110" i="3"/>
  <c r="CX112" i="3"/>
  <c r="CX105" i="3"/>
  <c r="CX106" i="3"/>
  <c r="CX97" i="3"/>
  <c r="CX99" i="3"/>
  <c r="CX98" i="3"/>
  <c r="CX100" i="3"/>
  <c r="CX89" i="3"/>
  <c r="CX91" i="3"/>
  <c r="CX90" i="3"/>
  <c r="CX92" i="3"/>
  <c r="CX85" i="3"/>
  <c r="CX86" i="3"/>
  <c r="CX77" i="3"/>
  <c r="CX79" i="3"/>
  <c r="CX78" i="3"/>
  <c r="CX80" i="3"/>
  <c r="CX71" i="3"/>
  <c r="CX73" i="3"/>
  <c r="CX72" i="3"/>
  <c r="CX37" i="3"/>
  <c r="CX39" i="3"/>
  <c r="CX41" i="3"/>
  <c r="CX43" i="3"/>
  <c r="CX45" i="3"/>
  <c r="CX47" i="3"/>
  <c r="CX49" i="3"/>
  <c r="CX51" i="3"/>
  <c r="CX53" i="3"/>
  <c r="CX38" i="3"/>
  <c r="CX40" i="3"/>
  <c r="CX42" i="3"/>
  <c r="CX44" i="3"/>
  <c r="CX46" i="3"/>
  <c r="CX48" i="3"/>
  <c r="CX50" i="3"/>
  <c r="CX52" i="3"/>
  <c r="CZ43" i="1"/>
  <c r="Y43" i="1" s="1"/>
  <c r="T77" i="5" s="1"/>
  <c r="CZ41" i="1"/>
  <c r="Y41" i="1" s="1"/>
  <c r="T69" i="5" s="1"/>
  <c r="K73" i="5" s="1"/>
  <c r="CY41" i="1"/>
  <c r="X41" i="1" s="1"/>
  <c r="CZ39" i="1"/>
  <c r="Y39" i="1" s="1"/>
  <c r="T61" i="5" s="1"/>
  <c r="K65" i="5" s="1"/>
  <c r="CY39" i="1"/>
  <c r="X39" i="1" s="1"/>
  <c r="CZ33" i="1"/>
  <c r="Y33" i="1" s="1"/>
  <c r="CY33" i="1"/>
  <c r="X33" i="1" s="1"/>
  <c r="CQ88" i="1"/>
  <c r="P88" i="1" s="1"/>
  <c r="CQ84" i="1"/>
  <c r="P84" i="1" s="1"/>
  <c r="CQ82" i="1"/>
  <c r="P82" i="1" s="1"/>
  <c r="CP82" i="1" s="1"/>
  <c r="O82" i="1" s="1"/>
  <c r="I190" i="5" s="1"/>
  <c r="CQ72" i="1"/>
  <c r="P72" i="1" s="1"/>
  <c r="CP72" i="1" s="1"/>
  <c r="O72" i="1" s="1"/>
  <c r="I153" i="5" s="1"/>
  <c r="CQ68" i="1"/>
  <c r="P68" i="1" s="1"/>
  <c r="CQ64" i="1"/>
  <c r="P64" i="1" s="1"/>
  <c r="CQ62" i="1"/>
  <c r="P62" i="1" s="1"/>
  <c r="CP62" i="1" s="1"/>
  <c r="O62" i="1" s="1"/>
  <c r="CQ60" i="1"/>
  <c r="P60" i="1" s="1"/>
  <c r="CQ58" i="1"/>
  <c r="P58" i="1" s="1"/>
  <c r="CQ56" i="1"/>
  <c r="P56" i="1" s="1"/>
  <c r="CP56" i="1" s="1"/>
  <c r="O56" i="1" s="1"/>
  <c r="CQ54" i="1"/>
  <c r="P54" i="1" s="1"/>
  <c r="CP54" i="1" s="1"/>
  <c r="O54" i="1" s="1"/>
  <c r="I97" i="5" s="1"/>
  <c r="CQ52" i="1"/>
  <c r="CQ50" i="1"/>
  <c r="P50" i="1" s="1"/>
  <c r="CQ48" i="1"/>
  <c r="P48" i="1" s="1"/>
  <c r="CP48" i="1" s="1"/>
  <c r="O48" i="1" s="1"/>
  <c r="I94" i="5" s="1"/>
  <c r="CQ46" i="1"/>
  <c r="P46" i="1" s="1"/>
  <c r="CP44" i="1"/>
  <c r="O44" i="1" s="1"/>
  <c r="I82" i="5" s="1"/>
  <c r="CP42" i="1"/>
  <c r="O42" i="1" s="1"/>
  <c r="CP40" i="1"/>
  <c r="O40" i="1" s="1"/>
  <c r="CP38" i="1"/>
  <c r="O38" i="1" s="1"/>
  <c r="CP37" i="1"/>
  <c r="O37" i="1" s="1"/>
  <c r="CX29" i="3"/>
  <c r="CX31" i="3"/>
  <c r="CX33" i="3"/>
  <c r="CX35" i="3"/>
  <c r="CX30" i="3"/>
  <c r="CX32" i="3"/>
  <c r="CX34" i="3"/>
  <c r="CX36" i="3"/>
  <c r="CX19" i="3"/>
  <c r="CX20" i="3"/>
  <c r="CX15" i="3"/>
  <c r="CX16" i="3"/>
  <c r="CX11" i="3"/>
  <c r="CX12" i="3"/>
  <c r="CX7" i="3"/>
  <c r="CX8" i="3"/>
  <c r="CX3" i="3"/>
  <c r="CX4" i="3"/>
  <c r="CR32" i="1"/>
  <c r="Q32" i="1" s="1"/>
  <c r="CX21" i="3"/>
  <c r="CX23" i="3"/>
  <c r="CX25" i="3"/>
  <c r="CX27" i="3"/>
  <c r="CX22" i="3"/>
  <c r="CX24" i="3"/>
  <c r="CX26" i="3"/>
  <c r="CX28" i="3"/>
  <c r="CX17" i="3"/>
  <c r="CX18" i="3"/>
  <c r="CX13" i="3"/>
  <c r="CX14" i="3"/>
  <c r="CX9" i="3"/>
  <c r="CX10" i="3"/>
  <c r="CX5" i="3"/>
  <c r="CX6" i="3"/>
  <c r="CX1" i="3"/>
  <c r="CX2" i="3"/>
  <c r="CQ36" i="1"/>
  <c r="P36" i="1" s="1"/>
  <c r="CP36" i="1" s="1"/>
  <c r="O36" i="1" s="1"/>
  <c r="CQ34" i="1"/>
  <c r="P34" i="1" s="1"/>
  <c r="DZ169" i="1" l="1"/>
  <c r="DZ30" i="1" s="1"/>
  <c r="CP127" i="1"/>
  <c r="O127" i="1" s="1"/>
  <c r="K309" i="5" s="1"/>
  <c r="AI243" i="1"/>
  <c r="V243" i="1" s="1"/>
  <c r="K671" i="5"/>
  <c r="GN327" i="1"/>
  <c r="GM327" i="1"/>
  <c r="J301" i="5"/>
  <c r="O725" i="5"/>
  <c r="K84" i="5"/>
  <c r="CP206" i="1"/>
  <c r="O206" i="1" s="1"/>
  <c r="GM206" i="1" s="1"/>
  <c r="I447" i="5"/>
  <c r="S633" i="5"/>
  <c r="GM306" i="1"/>
  <c r="S688" i="5"/>
  <c r="GM340" i="1"/>
  <c r="CP50" i="1"/>
  <c r="O50" i="1" s="1"/>
  <c r="I95" i="5" s="1"/>
  <c r="CP88" i="1"/>
  <c r="O88" i="1" s="1"/>
  <c r="I200" i="5" s="1"/>
  <c r="S37" i="5"/>
  <c r="I41" i="5" s="1"/>
  <c r="O43" i="5" s="1"/>
  <c r="GM47" i="1"/>
  <c r="R88" i="5"/>
  <c r="R95" i="5"/>
  <c r="GM55" i="1"/>
  <c r="R97" i="5"/>
  <c r="R115" i="5"/>
  <c r="K122" i="5" s="1"/>
  <c r="GN77" i="1"/>
  <c r="P204" i="5"/>
  <c r="J204" i="5"/>
  <c r="CP210" i="1"/>
  <c r="O210" i="1" s="1"/>
  <c r="I458" i="5"/>
  <c r="CP222" i="1"/>
  <c r="O222" i="1" s="1"/>
  <c r="GO222" i="1" s="1"/>
  <c r="CC243" i="1" s="1"/>
  <c r="I476" i="5"/>
  <c r="CP240" i="1"/>
  <c r="O240" i="1" s="1"/>
  <c r="GN240" i="1" s="1"/>
  <c r="I299" i="5"/>
  <c r="T432" i="5"/>
  <c r="J502" i="5"/>
  <c r="P502" i="5"/>
  <c r="I421" i="5"/>
  <c r="CP399" i="1"/>
  <c r="O399" i="1" s="1"/>
  <c r="GM399" i="1" s="1"/>
  <c r="K760" i="5"/>
  <c r="R696" i="5"/>
  <c r="GN345" i="1"/>
  <c r="K723" i="5"/>
  <c r="J747" i="5"/>
  <c r="P544" i="5"/>
  <c r="J134" i="5"/>
  <c r="GK50" i="1"/>
  <c r="U95" i="5"/>
  <c r="GK128" i="1"/>
  <c r="U310" i="5"/>
  <c r="I314" i="5" s="1"/>
  <c r="GK118" i="1"/>
  <c r="GM118" i="1" s="1"/>
  <c r="U286" i="5"/>
  <c r="R129" i="1"/>
  <c r="P129" i="1"/>
  <c r="GX129" i="1"/>
  <c r="S129" i="1"/>
  <c r="V129" i="1"/>
  <c r="U129" i="1"/>
  <c r="W129" i="1"/>
  <c r="EB169" i="1" s="1"/>
  <c r="GK167" i="1"/>
  <c r="V420" i="5"/>
  <c r="K423" i="5" s="1"/>
  <c r="E96" i="5"/>
  <c r="V52" i="1"/>
  <c r="AI169" i="1" s="1"/>
  <c r="U52" i="1"/>
  <c r="Q52" i="1"/>
  <c r="DX243" i="1"/>
  <c r="CY205" i="1"/>
  <c r="X205" i="1" s="1"/>
  <c r="R437" i="5" s="1"/>
  <c r="GK221" i="1"/>
  <c r="V465" i="5"/>
  <c r="I588" i="5"/>
  <c r="CY284" i="1"/>
  <c r="X284" i="1" s="1"/>
  <c r="Q586" i="5" s="1"/>
  <c r="I589" i="5" s="1"/>
  <c r="AF361" i="1"/>
  <c r="AF274" i="1" s="1"/>
  <c r="K604" i="5"/>
  <c r="CZ289" i="1"/>
  <c r="Y289" i="1" s="1"/>
  <c r="T602" i="5" s="1"/>
  <c r="K608" i="5" s="1"/>
  <c r="GK305" i="1"/>
  <c r="V632" i="5"/>
  <c r="CP325" i="1"/>
  <c r="O325" i="1" s="1"/>
  <c r="GX343" i="1"/>
  <c r="Q343" i="1"/>
  <c r="U343" i="1"/>
  <c r="R343" i="1"/>
  <c r="V343" i="1"/>
  <c r="GK218" i="1"/>
  <c r="GM218" i="1" s="1"/>
  <c r="U464" i="5"/>
  <c r="K615" i="5"/>
  <c r="CY291" i="1"/>
  <c r="X291" i="1" s="1"/>
  <c r="R613" i="5" s="1"/>
  <c r="K617" i="5" s="1"/>
  <c r="EB243" i="1"/>
  <c r="T297" i="1"/>
  <c r="DY361" i="1" s="1"/>
  <c r="Q297" i="1"/>
  <c r="R297" i="1"/>
  <c r="GX297" i="1"/>
  <c r="GB361" i="1" s="1"/>
  <c r="S297" i="1"/>
  <c r="W343" i="1"/>
  <c r="EI392" i="1"/>
  <c r="P421" i="1"/>
  <c r="P52" i="1"/>
  <c r="CP64" i="1"/>
  <c r="O64" i="1" s="1"/>
  <c r="I130" i="5" s="1"/>
  <c r="R37" i="5"/>
  <c r="K40" i="5" s="1"/>
  <c r="CY43" i="1"/>
  <c r="X43" i="1" s="1"/>
  <c r="R77" i="5" s="1"/>
  <c r="K83" i="5" s="1"/>
  <c r="Q37" i="5"/>
  <c r="I40" i="5" s="1"/>
  <c r="H59" i="5"/>
  <c r="H75" i="5"/>
  <c r="K99" i="5"/>
  <c r="GM87" i="1"/>
  <c r="CP94" i="1"/>
  <c r="O94" i="1" s="1"/>
  <c r="I224" i="5"/>
  <c r="CP106" i="1"/>
  <c r="O106" i="1" s="1"/>
  <c r="GM106" i="1" s="1"/>
  <c r="I258" i="5"/>
  <c r="H113" i="5"/>
  <c r="K144" i="5"/>
  <c r="P165" i="5"/>
  <c r="K192" i="5"/>
  <c r="CP144" i="1"/>
  <c r="O144" i="1" s="1"/>
  <c r="I366" i="5" s="1"/>
  <c r="I238" i="5"/>
  <c r="H240" i="5" s="1"/>
  <c r="I276" i="5"/>
  <c r="P319" i="1"/>
  <c r="GM147" i="1"/>
  <c r="R373" i="5"/>
  <c r="K381" i="5" s="1"/>
  <c r="GM153" i="1"/>
  <c r="R387" i="5"/>
  <c r="K393" i="5" s="1"/>
  <c r="GM159" i="1"/>
  <c r="R405" i="5"/>
  <c r="K466" i="5"/>
  <c r="I478" i="5"/>
  <c r="J551" i="5"/>
  <c r="CP284" i="1"/>
  <c r="O284" i="1" s="1"/>
  <c r="CP311" i="1"/>
  <c r="O311" i="1" s="1"/>
  <c r="K643" i="5"/>
  <c r="CP355" i="1"/>
  <c r="O355" i="1" s="1"/>
  <c r="K721" i="5" s="1"/>
  <c r="I450" i="5"/>
  <c r="GN314" i="1"/>
  <c r="GN323" i="1"/>
  <c r="I732" i="5"/>
  <c r="H734" i="5" s="1"/>
  <c r="CP400" i="1"/>
  <c r="O400" i="1" s="1"/>
  <c r="I763" i="5" s="1"/>
  <c r="CP406" i="1"/>
  <c r="O406" i="1" s="1"/>
  <c r="GM406" i="1" s="1"/>
  <c r="I783" i="5"/>
  <c r="CZ284" i="1"/>
  <c r="Y284" i="1" s="1"/>
  <c r="S586" i="5" s="1"/>
  <c r="I590" i="5" s="1"/>
  <c r="CZ291" i="1"/>
  <c r="Y291" i="1" s="1"/>
  <c r="T613" i="5" s="1"/>
  <c r="K618" i="5" s="1"/>
  <c r="S629" i="5"/>
  <c r="I636" i="5" s="1"/>
  <c r="GM298" i="1"/>
  <c r="GN298" i="1"/>
  <c r="CY325" i="1"/>
  <c r="X325" i="1" s="1"/>
  <c r="R670" i="5" s="1"/>
  <c r="T680" i="5"/>
  <c r="GN333" i="1"/>
  <c r="GM333" i="1"/>
  <c r="CY347" i="1"/>
  <c r="X347" i="1" s="1"/>
  <c r="R700" i="5" s="1"/>
  <c r="O530" i="5"/>
  <c r="P324" i="5"/>
  <c r="O113" i="5"/>
  <c r="I273" i="5"/>
  <c r="GK119" i="1"/>
  <c r="V286" i="5"/>
  <c r="T129" i="1"/>
  <c r="EA243" i="1"/>
  <c r="GK45" i="1"/>
  <c r="V82" i="5"/>
  <c r="W52" i="1"/>
  <c r="I289" i="5"/>
  <c r="K145" i="5"/>
  <c r="K383" i="5"/>
  <c r="H324" i="5"/>
  <c r="GK225" i="1"/>
  <c r="GM225" i="1" s="1"/>
  <c r="V477" i="5"/>
  <c r="V297" i="1"/>
  <c r="EA361" i="1" s="1"/>
  <c r="EA274" i="1" s="1"/>
  <c r="E461" i="5"/>
  <c r="P212" i="1"/>
  <c r="W212" i="1"/>
  <c r="I604" i="5"/>
  <c r="CZ288" i="1"/>
  <c r="Y288" i="1" s="1"/>
  <c r="S602" i="5" s="1"/>
  <c r="I608" i="5" s="1"/>
  <c r="DV200" i="1"/>
  <c r="DI243" i="1"/>
  <c r="I634" i="5"/>
  <c r="GM308" i="1"/>
  <c r="GN308" i="1"/>
  <c r="GX321" i="1"/>
  <c r="R321" i="1"/>
  <c r="V321" i="1"/>
  <c r="Q321" i="1"/>
  <c r="GK402" i="1"/>
  <c r="U764" i="5"/>
  <c r="K452" i="5"/>
  <c r="U321" i="1"/>
  <c r="K708" i="5"/>
  <c r="CY349" i="1"/>
  <c r="X349" i="1" s="1"/>
  <c r="R706" i="5" s="1"/>
  <c r="K712" i="5" s="1"/>
  <c r="GK355" i="1"/>
  <c r="V721" i="5"/>
  <c r="AO392" i="1"/>
  <c r="F415" i="1"/>
  <c r="CY305" i="1"/>
  <c r="X305" i="1" s="1"/>
  <c r="R632" i="5" s="1"/>
  <c r="CZ305" i="1"/>
  <c r="Y305" i="1" s="1"/>
  <c r="T632" i="5" s="1"/>
  <c r="GM316" i="1"/>
  <c r="I667" i="5"/>
  <c r="GM318" i="1"/>
  <c r="GN318" i="1"/>
  <c r="S321" i="1"/>
  <c r="I767" i="5"/>
  <c r="T37" i="5"/>
  <c r="K41" i="5" s="1"/>
  <c r="Q326" i="5"/>
  <c r="I331" i="5" s="1"/>
  <c r="K467" i="5"/>
  <c r="GB169" i="1"/>
  <c r="GK39" i="1"/>
  <c r="V61" i="5"/>
  <c r="GK92" i="1"/>
  <c r="U213" i="5"/>
  <c r="CP70" i="1"/>
  <c r="O70" i="1" s="1"/>
  <c r="I152" i="5"/>
  <c r="I547" i="5"/>
  <c r="CZ240" i="1"/>
  <c r="Y240" i="1" s="1"/>
  <c r="S546" i="5" s="1"/>
  <c r="I549" i="5" s="1"/>
  <c r="K486" i="5"/>
  <c r="CZ227" i="1"/>
  <c r="Y227" i="1" s="1"/>
  <c r="T484" i="5" s="1"/>
  <c r="K491" i="5" s="1"/>
  <c r="I540" i="5"/>
  <c r="CZ238" i="1"/>
  <c r="Y238" i="1" s="1"/>
  <c r="S539" i="5" s="1"/>
  <c r="I542" i="5" s="1"/>
  <c r="I687" i="5"/>
  <c r="GM338" i="1"/>
  <c r="E672" i="5"/>
  <c r="GX328" i="1"/>
  <c r="U328" i="1"/>
  <c r="R328" i="1"/>
  <c r="W328" i="1"/>
  <c r="V328" i="1"/>
  <c r="AI361" i="1" s="1"/>
  <c r="AI274" i="1" s="1"/>
  <c r="S328" i="1"/>
  <c r="CG274" i="1"/>
  <c r="AX361" i="1"/>
  <c r="GX307" i="1"/>
  <c r="R307" i="1"/>
  <c r="W307" i="1"/>
  <c r="EB361" i="1" s="1"/>
  <c r="U307" i="1"/>
  <c r="DZ361" i="1" s="1"/>
  <c r="Q307" i="1"/>
  <c r="GK299" i="1"/>
  <c r="V629" i="5"/>
  <c r="V307" i="1"/>
  <c r="AU392" i="1"/>
  <c r="F430" i="1"/>
  <c r="O51" i="5"/>
  <c r="H86" i="5"/>
  <c r="O86" i="5"/>
  <c r="GM57" i="1"/>
  <c r="K155" i="5"/>
  <c r="GM75" i="1"/>
  <c r="GM81" i="1"/>
  <c r="CP102" i="1"/>
  <c r="O102" i="1" s="1"/>
  <c r="I245" i="5"/>
  <c r="GN112" i="1"/>
  <c r="CP231" i="1"/>
  <c r="O231" i="1" s="1"/>
  <c r="GM231" i="1" s="1"/>
  <c r="K509" i="5"/>
  <c r="J211" i="5"/>
  <c r="K250" i="5"/>
  <c r="CP297" i="1"/>
  <c r="O297" i="1" s="1"/>
  <c r="K628" i="5" s="1"/>
  <c r="K450" i="5"/>
  <c r="CY218" i="1"/>
  <c r="X218" i="1" s="1"/>
  <c r="Q464" i="5" s="1"/>
  <c r="Q631" i="5"/>
  <c r="GM302" i="1"/>
  <c r="GN302" i="1"/>
  <c r="O659" i="5"/>
  <c r="H659" i="5"/>
  <c r="CY335" i="1"/>
  <c r="X335" i="1" s="1"/>
  <c r="R685" i="5" s="1"/>
  <c r="J778" i="5"/>
  <c r="GK65" i="1"/>
  <c r="V130" i="5"/>
  <c r="DV169" i="1"/>
  <c r="DI169" i="1" s="1"/>
  <c r="GK126" i="1"/>
  <c r="U309" i="5"/>
  <c r="GK61" i="1"/>
  <c r="GN61" i="1" s="1"/>
  <c r="V121" i="5"/>
  <c r="I124" i="5"/>
  <c r="GK156" i="1"/>
  <c r="GM156" i="1" s="1"/>
  <c r="I403" i="5"/>
  <c r="U399" i="5"/>
  <c r="GK309" i="1"/>
  <c r="GM309" i="1" s="1"/>
  <c r="V634" i="5"/>
  <c r="AH361" i="1"/>
  <c r="U361" i="1" s="1"/>
  <c r="GK335" i="1"/>
  <c r="V685" i="5"/>
  <c r="CP310" i="1"/>
  <c r="O310" i="1" s="1"/>
  <c r="I645" i="5"/>
  <c r="CP35" i="1"/>
  <c r="O35" i="1" s="1"/>
  <c r="GN35" i="1" s="1"/>
  <c r="CP46" i="1"/>
  <c r="O46" i="1" s="1"/>
  <c r="GM46" i="1" s="1"/>
  <c r="I93" i="5"/>
  <c r="CP58" i="1"/>
  <c r="O58" i="1" s="1"/>
  <c r="I120" i="5"/>
  <c r="CZ50" i="1"/>
  <c r="Y50" i="1" s="1"/>
  <c r="S95" i="5" s="1"/>
  <c r="I99" i="5" s="1"/>
  <c r="I132" i="5"/>
  <c r="I144" i="5"/>
  <c r="GN79" i="1"/>
  <c r="CZ86" i="1"/>
  <c r="Y86" i="1" s="1"/>
  <c r="S197" i="5" s="1"/>
  <c r="CP103" i="1"/>
  <c r="O103" i="1" s="1"/>
  <c r="K247" i="5"/>
  <c r="CP109" i="1"/>
  <c r="O109" i="1" s="1"/>
  <c r="K260" i="5" s="1"/>
  <c r="I227" i="5"/>
  <c r="I261" i="5"/>
  <c r="GM120" i="1"/>
  <c r="AD243" i="1"/>
  <c r="AD200" i="1" s="1"/>
  <c r="I435" i="5"/>
  <c r="CP214" i="1"/>
  <c r="O214" i="1" s="1"/>
  <c r="I462" i="5" s="1"/>
  <c r="CP226" i="1"/>
  <c r="O226" i="1" s="1"/>
  <c r="I487" i="5"/>
  <c r="CP238" i="1"/>
  <c r="O238" i="1" s="1"/>
  <c r="GN238" i="1" s="1"/>
  <c r="J240" i="5"/>
  <c r="P240" i="5"/>
  <c r="K275" i="5"/>
  <c r="CP299" i="1"/>
  <c r="O299" i="1" s="1"/>
  <c r="K629" i="5" s="1"/>
  <c r="DW169" i="1"/>
  <c r="DW30" i="1" s="1"/>
  <c r="GN136" i="1"/>
  <c r="Q337" i="5"/>
  <c r="I342" i="5" s="1"/>
  <c r="Q399" i="5"/>
  <c r="I406" i="5" s="1"/>
  <c r="K422" i="5"/>
  <c r="J522" i="5"/>
  <c r="CY238" i="1"/>
  <c r="X238" i="1" s="1"/>
  <c r="Q539" i="5" s="1"/>
  <c r="I541" i="5" s="1"/>
  <c r="CP287" i="1"/>
  <c r="O287" i="1" s="1"/>
  <c r="J530" i="5"/>
  <c r="CY240" i="1"/>
  <c r="X240" i="1" s="1"/>
  <c r="Q546" i="5" s="1"/>
  <c r="I548" i="5" s="1"/>
  <c r="H577" i="5"/>
  <c r="O577" i="5"/>
  <c r="J584" i="5"/>
  <c r="CZ307" i="1"/>
  <c r="Y307" i="1" s="1"/>
  <c r="T633" i="5" s="1"/>
  <c r="GM320" i="1"/>
  <c r="P755" i="5"/>
  <c r="J755" i="5"/>
  <c r="H755" i="5"/>
  <c r="O502" i="5"/>
  <c r="P592" i="5"/>
  <c r="O75" i="5"/>
  <c r="K117" i="5"/>
  <c r="CP59" i="1"/>
  <c r="O59" i="1" s="1"/>
  <c r="GM59" i="1" s="1"/>
  <c r="GK46" i="1"/>
  <c r="U88" i="5"/>
  <c r="I92" i="5"/>
  <c r="E130" i="5"/>
  <c r="Q64" i="1"/>
  <c r="GX64" i="1"/>
  <c r="R64" i="1"/>
  <c r="U64" i="1"/>
  <c r="H219" i="5"/>
  <c r="GK74" i="1"/>
  <c r="U159" i="5"/>
  <c r="CP139" i="1"/>
  <c r="O139" i="1" s="1"/>
  <c r="K353" i="5"/>
  <c r="GK148" i="1"/>
  <c r="GN148" i="1" s="1"/>
  <c r="U379" i="5"/>
  <c r="GX45" i="1"/>
  <c r="P45" i="1"/>
  <c r="CP45" i="1" s="1"/>
  <c r="O45" i="1" s="1"/>
  <c r="T45" i="1"/>
  <c r="DY169" i="1" s="1"/>
  <c r="DY30" i="1" s="1"/>
  <c r="V45" i="1"/>
  <c r="EA169" i="1" s="1"/>
  <c r="K124" i="5"/>
  <c r="GK151" i="1"/>
  <c r="V380" i="5"/>
  <c r="Q129" i="1"/>
  <c r="I145" i="5"/>
  <c r="P385" i="5"/>
  <c r="AJ243" i="1"/>
  <c r="CP156" i="1"/>
  <c r="O156" i="1" s="1"/>
  <c r="GN156" i="1" s="1"/>
  <c r="I404" i="5"/>
  <c r="U212" i="1"/>
  <c r="AH243" i="1" s="1"/>
  <c r="GK217" i="1"/>
  <c r="GN217" i="1" s="1"/>
  <c r="V463" i="5"/>
  <c r="I615" i="5"/>
  <c r="CY290" i="1"/>
  <c r="X290" i="1" s="1"/>
  <c r="Q613" i="5" s="1"/>
  <c r="I617" i="5" s="1"/>
  <c r="GK354" i="1"/>
  <c r="GM354" i="1" s="1"/>
  <c r="U721" i="5"/>
  <c r="CP291" i="1"/>
  <c r="O291" i="1" s="1"/>
  <c r="S331" i="1"/>
  <c r="T328" i="1"/>
  <c r="I782" i="5"/>
  <c r="CY406" i="1"/>
  <c r="X406" i="1" s="1"/>
  <c r="Q780" i="5" s="1"/>
  <c r="CZ406" i="1"/>
  <c r="Y406" i="1" s="1"/>
  <c r="S780" i="5" s="1"/>
  <c r="S212" i="1"/>
  <c r="W297" i="1"/>
  <c r="CP351" i="1"/>
  <c r="O351" i="1" s="1"/>
  <c r="P328" i="1"/>
  <c r="CP289" i="1"/>
  <c r="O289" i="1" s="1"/>
  <c r="T212" i="1"/>
  <c r="AG243" i="1" s="1"/>
  <c r="AG200" i="1" s="1"/>
  <c r="CP212" i="1"/>
  <c r="O212" i="1" s="1"/>
  <c r="I461" i="5" s="1"/>
  <c r="CP230" i="1"/>
  <c r="O230" i="1" s="1"/>
  <c r="I507" i="5"/>
  <c r="I367" i="5"/>
  <c r="O522" i="5"/>
  <c r="GK48" i="1"/>
  <c r="GM48" i="1" s="1"/>
  <c r="U94" i="5"/>
  <c r="GK134" i="1"/>
  <c r="GN134" i="1" s="1"/>
  <c r="U326" i="5"/>
  <c r="I333" i="5" s="1"/>
  <c r="I330" i="5"/>
  <c r="GK109" i="1"/>
  <c r="V260" i="5"/>
  <c r="K263" i="5" s="1"/>
  <c r="P265" i="5" s="1"/>
  <c r="GK115" i="1"/>
  <c r="V274" i="5"/>
  <c r="K297" i="5"/>
  <c r="P301" i="5" s="1"/>
  <c r="GN123" i="1"/>
  <c r="GK213" i="1"/>
  <c r="V461" i="5"/>
  <c r="GK231" i="1"/>
  <c r="V504" i="5"/>
  <c r="K512" i="5" s="1"/>
  <c r="K508" i="5"/>
  <c r="GK342" i="1"/>
  <c r="U689" i="5"/>
  <c r="I692" i="5" s="1"/>
  <c r="Q319" i="1"/>
  <c r="W319" i="1"/>
  <c r="U319" i="1"/>
  <c r="S319" i="1"/>
  <c r="GX319" i="1"/>
  <c r="R319" i="1"/>
  <c r="V741" i="5"/>
  <c r="DW411" i="1"/>
  <c r="GK395" i="1"/>
  <c r="EG392" i="1"/>
  <c r="P415" i="1"/>
  <c r="GK338" i="1"/>
  <c r="U687" i="5"/>
  <c r="P307" i="1"/>
  <c r="CP307" i="1" s="1"/>
  <c r="O307" i="1" s="1"/>
  <c r="K633" i="5" s="1"/>
  <c r="GK212" i="1"/>
  <c r="U461" i="5"/>
  <c r="I468" i="5" s="1"/>
  <c r="I759" i="5"/>
  <c r="CY398" i="1"/>
  <c r="X398" i="1" s="1"/>
  <c r="Q757" i="5" s="1"/>
  <c r="I765" i="5" s="1"/>
  <c r="CZ398" i="1"/>
  <c r="Y398" i="1" s="1"/>
  <c r="S757" i="5" s="1"/>
  <c r="I766" i="5" s="1"/>
  <c r="GN39" i="1"/>
  <c r="R61" i="5"/>
  <c r="K64" i="5" s="1"/>
  <c r="GM61" i="1"/>
  <c r="H185" i="5"/>
  <c r="CP213" i="1"/>
  <c r="O213" i="1" s="1"/>
  <c r="K461" i="5" s="1"/>
  <c r="GM145" i="1"/>
  <c r="R366" i="5"/>
  <c r="K367" i="5" s="1"/>
  <c r="GM161" i="1"/>
  <c r="R412" i="5"/>
  <c r="GM167" i="1"/>
  <c r="R420" i="5"/>
  <c r="CP138" i="1"/>
  <c r="O138" i="1" s="1"/>
  <c r="GN138" i="1" s="1"/>
  <c r="K406" i="5"/>
  <c r="CY227" i="1"/>
  <c r="X227" i="1" s="1"/>
  <c r="R484" i="5" s="1"/>
  <c r="K490" i="5" s="1"/>
  <c r="GN306" i="1"/>
  <c r="GN338" i="1"/>
  <c r="O716" i="5"/>
  <c r="H211" i="5"/>
  <c r="K47" i="5"/>
  <c r="CP69" i="1"/>
  <c r="O69" i="1" s="1"/>
  <c r="K142" i="5" s="1"/>
  <c r="GX52" i="1"/>
  <c r="CJ169" i="1" s="1"/>
  <c r="CJ30" i="1" s="1"/>
  <c r="CY88" i="1"/>
  <c r="X88" i="1" s="1"/>
  <c r="Q200" i="5" s="1"/>
  <c r="CZ88" i="1"/>
  <c r="Y88" i="1" s="1"/>
  <c r="S200" i="5" s="1"/>
  <c r="E200" i="5"/>
  <c r="T88" i="1"/>
  <c r="GX88" i="1"/>
  <c r="R88" i="1"/>
  <c r="U88" i="1"/>
  <c r="W88" i="1"/>
  <c r="Q88" i="1"/>
  <c r="V88" i="1"/>
  <c r="Q328" i="1"/>
  <c r="AD361" i="1" s="1"/>
  <c r="S343" i="1"/>
  <c r="GK234" i="1"/>
  <c r="U524" i="5"/>
  <c r="GK295" i="1"/>
  <c r="K626" i="5"/>
  <c r="V622" i="5"/>
  <c r="V319" i="1"/>
  <c r="GK322" i="1"/>
  <c r="U669" i="5"/>
  <c r="CP347" i="1"/>
  <c r="O347" i="1" s="1"/>
  <c r="GB392" i="1"/>
  <c r="ES411" i="1"/>
  <c r="CI392" i="1"/>
  <c r="AZ411" i="1"/>
  <c r="AZ392" i="1" s="1"/>
  <c r="CP60" i="1"/>
  <c r="O60" i="1" s="1"/>
  <c r="I121" i="5" s="1"/>
  <c r="CP84" i="1"/>
  <c r="O84" i="1" s="1"/>
  <c r="I191" i="5" s="1"/>
  <c r="O195" i="5" s="1"/>
  <c r="GN41" i="1"/>
  <c r="R69" i="5"/>
  <c r="K72" i="5" s="1"/>
  <c r="J75" i="5" s="1"/>
  <c r="CZ35" i="1"/>
  <c r="Y35" i="1" s="1"/>
  <c r="T45" i="5" s="1"/>
  <c r="K49" i="5" s="1"/>
  <c r="I98" i="5"/>
  <c r="I131" i="5"/>
  <c r="I143" i="5"/>
  <c r="CY86" i="1"/>
  <c r="X86" i="1" s="1"/>
  <c r="Q197" i="5" s="1"/>
  <c r="CP110" i="1"/>
  <c r="O110" i="1" s="1"/>
  <c r="I270" i="5"/>
  <c r="J185" i="5"/>
  <c r="AZ169" i="1"/>
  <c r="AZ30" i="1" s="1"/>
  <c r="GN125" i="1"/>
  <c r="CP227" i="1"/>
  <c r="O227" i="1" s="1"/>
  <c r="K489" i="5"/>
  <c r="K238" i="5"/>
  <c r="K276" i="5"/>
  <c r="K288" i="5"/>
  <c r="J291" i="5" s="1"/>
  <c r="CZ205" i="1"/>
  <c r="Y205" i="1" s="1"/>
  <c r="T437" i="5" s="1"/>
  <c r="CZ213" i="1"/>
  <c r="Y213" i="1" s="1"/>
  <c r="T461" i="5" s="1"/>
  <c r="GN316" i="1"/>
  <c r="CY322" i="1"/>
  <c r="X322" i="1" s="1"/>
  <c r="Q669" i="5" s="1"/>
  <c r="CY289" i="1"/>
  <c r="X289" i="1" s="1"/>
  <c r="R602" i="5" s="1"/>
  <c r="K607" i="5" s="1"/>
  <c r="I722" i="5"/>
  <c r="H725" i="5" s="1"/>
  <c r="K766" i="5"/>
  <c r="P584" i="5"/>
  <c r="H563" i="5"/>
  <c r="H67" i="5"/>
  <c r="P185" i="5"/>
  <c r="P173" i="5"/>
  <c r="P59" i="5"/>
  <c r="R52" i="1"/>
  <c r="P75" i="5"/>
  <c r="O165" i="5"/>
  <c r="DW243" i="1"/>
  <c r="GK223" i="1"/>
  <c r="K475" i="5"/>
  <c r="V472" i="5"/>
  <c r="GX331" i="1"/>
  <c r="Q331" i="1"/>
  <c r="R331" i="1"/>
  <c r="GK339" i="1"/>
  <c r="V687" i="5"/>
  <c r="GK204" i="1"/>
  <c r="U437" i="5"/>
  <c r="I440" i="5" s="1"/>
  <c r="GK289" i="1"/>
  <c r="K606" i="5"/>
  <c r="V602" i="5"/>
  <c r="K609" i="5" s="1"/>
  <c r="GK303" i="1"/>
  <c r="V631" i="5"/>
  <c r="K649" i="5"/>
  <c r="CZ354" i="1"/>
  <c r="Y354" i="1" s="1"/>
  <c r="S721" i="5" s="1"/>
  <c r="CY354" i="1"/>
  <c r="X354" i="1" s="1"/>
  <c r="Q721" i="5" s="1"/>
  <c r="GK400" i="1"/>
  <c r="U763" i="5"/>
  <c r="W321" i="1"/>
  <c r="I649" i="5"/>
  <c r="W331" i="1"/>
  <c r="EM392" i="1"/>
  <c r="P430" i="1"/>
  <c r="CP93" i="1"/>
  <c r="O93" i="1" s="1"/>
  <c r="GM93" i="1" s="1"/>
  <c r="K215" i="5"/>
  <c r="CP105" i="1"/>
  <c r="O105" i="1" s="1"/>
  <c r="K248" i="5" s="1"/>
  <c r="CP111" i="1"/>
  <c r="O111" i="1" s="1"/>
  <c r="K272" i="5"/>
  <c r="CP150" i="1"/>
  <c r="O150" i="1" s="1"/>
  <c r="I380" i="5" s="1"/>
  <c r="I228" i="5"/>
  <c r="I262" i="5"/>
  <c r="I288" i="5"/>
  <c r="H291" i="5" s="1"/>
  <c r="CP205" i="1"/>
  <c r="O205" i="1" s="1"/>
  <c r="K437" i="5" s="1"/>
  <c r="CP211" i="1"/>
  <c r="O211" i="1" s="1"/>
  <c r="K460" i="5"/>
  <c r="CP223" i="1"/>
  <c r="O223" i="1" s="1"/>
  <c r="GO223" i="1" s="1"/>
  <c r="K476" i="5"/>
  <c r="K228" i="5"/>
  <c r="J231" i="5" s="1"/>
  <c r="K262" i="5"/>
  <c r="I298" i="5"/>
  <c r="CP301" i="1"/>
  <c r="O301" i="1" s="1"/>
  <c r="K630" i="5" s="1"/>
  <c r="R348" i="5"/>
  <c r="K355" i="5" s="1"/>
  <c r="I382" i="5"/>
  <c r="GM151" i="1"/>
  <c r="R380" i="5"/>
  <c r="GM163" i="1"/>
  <c r="R418" i="5"/>
  <c r="EC243" i="1"/>
  <c r="EC200" i="1" s="1"/>
  <c r="R432" i="5"/>
  <c r="K438" i="5" s="1"/>
  <c r="CP288" i="1"/>
  <c r="O288" i="1" s="1"/>
  <c r="CP359" i="1"/>
  <c r="O359" i="1" s="1"/>
  <c r="K730" i="5" s="1"/>
  <c r="I356" i="5"/>
  <c r="H359" i="5" s="1"/>
  <c r="I368" i="5"/>
  <c r="I451" i="5"/>
  <c r="I713" i="5"/>
  <c r="H716" i="5" s="1"/>
  <c r="CP398" i="1"/>
  <c r="O398" i="1" s="1"/>
  <c r="I760" i="5"/>
  <c r="CP404" i="1"/>
  <c r="O404" i="1" s="1"/>
  <c r="GM404" i="1" s="1"/>
  <c r="I774" i="5"/>
  <c r="K648" i="5"/>
  <c r="I723" i="5"/>
  <c r="K765" i="5"/>
  <c r="K787" i="5"/>
  <c r="P530" i="5"/>
  <c r="GK60" i="1"/>
  <c r="U121" i="5"/>
  <c r="R72" i="1"/>
  <c r="GK43" i="1"/>
  <c r="GM43" i="1" s="1"/>
  <c r="V77" i="5"/>
  <c r="CP85" i="1"/>
  <c r="O85" i="1" s="1"/>
  <c r="GK113" i="1"/>
  <c r="V273" i="5"/>
  <c r="Q68" i="1"/>
  <c r="CP68" i="1" s="1"/>
  <c r="O68" i="1" s="1"/>
  <c r="GK49" i="1"/>
  <c r="V94" i="5"/>
  <c r="K100" i="5" s="1"/>
  <c r="S128" i="1"/>
  <c r="GK138" i="1"/>
  <c r="I352" i="5"/>
  <c r="U348" i="5"/>
  <c r="I357" i="5" s="1"/>
  <c r="R127" i="1"/>
  <c r="GK139" i="1"/>
  <c r="GM139" i="1" s="1"/>
  <c r="K352" i="5"/>
  <c r="V348" i="5"/>
  <c r="U144" i="1"/>
  <c r="GK73" i="1"/>
  <c r="V153" i="5"/>
  <c r="S127" i="1"/>
  <c r="GK141" i="1"/>
  <c r="GN141" i="1" s="1"/>
  <c r="V354" i="5"/>
  <c r="GK86" i="1"/>
  <c r="U197" i="5"/>
  <c r="I251" i="5"/>
  <c r="K369" i="5"/>
  <c r="GK292" i="1"/>
  <c r="GM292" i="1" s="1"/>
  <c r="U616" i="5"/>
  <c r="GK324" i="1"/>
  <c r="U670" i="5"/>
  <c r="T400" i="1"/>
  <c r="P339" i="1"/>
  <c r="K789" i="5"/>
  <c r="GX204" i="1"/>
  <c r="GK224" i="1"/>
  <c r="U477" i="5"/>
  <c r="I480" i="5" s="1"/>
  <c r="E669" i="5"/>
  <c r="GX322" i="1"/>
  <c r="CJ361" i="1" s="1"/>
  <c r="P322" i="1"/>
  <c r="S204" i="1"/>
  <c r="CP295" i="1"/>
  <c r="O295" i="1" s="1"/>
  <c r="K627" i="5"/>
  <c r="V400" i="1"/>
  <c r="R208" i="1"/>
  <c r="T322" i="1"/>
  <c r="AG361" i="1" s="1"/>
  <c r="CP349" i="1"/>
  <c r="O349" i="1" s="1"/>
  <c r="V208" i="1"/>
  <c r="GX208" i="1"/>
  <c r="U309" i="1"/>
  <c r="W335" i="1"/>
  <c r="Q322" i="1"/>
  <c r="Q335" i="1"/>
  <c r="CP335" i="1" s="1"/>
  <c r="O335" i="1" s="1"/>
  <c r="W400" i="1"/>
  <c r="AQ392" i="1"/>
  <c r="F421" i="1"/>
  <c r="K368" i="5"/>
  <c r="I393" i="5"/>
  <c r="K407" i="5"/>
  <c r="T558" i="5"/>
  <c r="K561" i="5" s="1"/>
  <c r="I635" i="5"/>
  <c r="I701" i="5"/>
  <c r="K732" i="5"/>
  <c r="DV411" i="1"/>
  <c r="CP407" i="1"/>
  <c r="O407" i="1" s="1"/>
  <c r="GM407" i="1" s="1"/>
  <c r="K783" i="5"/>
  <c r="K722" i="5"/>
  <c r="GK68" i="1"/>
  <c r="U142" i="5"/>
  <c r="GK54" i="1"/>
  <c r="GN54" i="1" s="1"/>
  <c r="U97" i="5"/>
  <c r="GK69" i="1"/>
  <c r="V142" i="5"/>
  <c r="GK150" i="1"/>
  <c r="U380" i="5"/>
  <c r="I383" i="5" s="1"/>
  <c r="GK166" i="1"/>
  <c r="GM166" i="1" s="1"/>
  <c r="U420" i="5"/>
  <c r="I423" i="5" s="1"/>
  <c r="GK70" i="1"/>
  <c r="U149" i="5"/>
  <c r="K229" i="5"/>
  <c r="K277" i="5"/>
  <c r="GK140" i="1"/>
  <c r="GN140" i="1" s="1"/>
  <c r="U354" i="5"/>
  <c r="U72" i="1"/>
  <c r="GK144" i="1"/>
  <c r="U366" i="5"/>
  <c r="GK76" i="1"/>
  <c r="GN76" i="1" s="1"/>
  <c r="U167" i="5"/>
  <c r="U128" i="1"/>
  <c r="Q144" i="1"/>
  <c r="CP132" i="1"/>
  <c r="O132" i="1" s="1"/>
  <c r="I369" i="5"/>
  <c r="V127" i="1"/>
  <c r="GK158" i="1"/>
  <c r="GN158" i="1" s="1"/>
  <c r="U405" i="5"/>
  <c r="DY243" i="1"/>
  <c r="GK205" i="1"/>
  <c r="V437" i="5"/>
  <c r="K440" i="5" s="1"/>
  <c r="GK215" i="1"/>
  <c r="GM215" i="1" s="1"/>
  <c r="V462" i="5"/>
  <c r="K468" i="5" s="1"/>
  <c r="GK233" i="1"/>
  <c r="V516" i="5"/>
  <c r="K408" i="5"/>
  <c r="GK228" i="1"/>
  <c r="U496" i="5"/>
  <c r="GK301" i="1"/>
  <c r="V630" i="5"/>
  <c r="GK351" i="1"/>
  <c r="V711" i="5"/>
  <c r="K714" i="5" s="1"/>
  <c r="CP293" i="1"/>
  <c r="O293" i="1" s="1"/>
  <c r="GK304" i="1"/>
  <c r="U632" i="5"/>
  <c r="I637" i="5" s="1"/>
  <c r="GK340" i="1"/>
  <c r="GN340" i="1" s="1"/>
  <c r="U688" i="5"/>
  <c r="GK240" i="1"/>
  <c r="U546" i="5"/>
  <c r="V339" i="1"/>
  <c r="S339" i="1"/>
  <c r="R325" i="1"/>
  <c r="T325" i="1"/>
  <c r="P331" i="1"/>
  <c r="CP331" i="1" s="1"/>
  <c r="O331" i="1" s="1"/>
  <c r="U342" i="1"/>
  <c r="Q303" i="1"/>
  <c r="DV361" i="1" s="1"/>
  <c r="W305" i="1"/>
  <c r="S342" i="1"/>
  <c r="CP342" i="1" s="1"/>
  <c r="O342" i="1" s="1"/>
  <c r="I422" i="5"/>
  <c r="K478" i="5"/>
  <c r="R558" i="5"/>
  <c r="K560" i="5" s="1"/>
  <c r="I702" i="5"/>
  <c r="K731" i="5"/>
  <c r="U408" i="1"/>
  <c r="AH411" i="1" s="1"/>
  <c r="AH392" i="1" s="1"/>
  <c r="E786" i="5"/>
  <c r="I648" i="5"/>
  <c r="K702" i="5"/>
  <c r="GK51" i="1"/>
  <c r="GM51" i="1" s="1"/>
  <c r="V95" i="5"/>
  <c r="GK35" i="1"/>
  <c r="V45" i="5"/>
  <c r="GK53" i="1"/>
  <c r="V96" i="5"/>
  <c r="CP73" i="1"/>
  <c r="O73" i="1" s="1"/>
  <c r="GK84" i="1"/>
  <c r="U191" i="5"/>
  <c r="GK57" i="1"/>
  <c r="GN57" i="1" s="1"/>
  <c r="K108" i="5"/>
  <c r="V104" i="5"/>
  <c r="K111" i="5" s="1"/>
  <c r="P113" i="5" s="1"/>
  <c r="CP67" i="1"/>
  <c r="O67" i="1" s="1"/>
  <c r="K141" i="5"/>
  <c r="V72" i="1"/>
  <c r="CP53" i="1"/>
  <c r="O53" i="1" s="1"/>
  <c r="GX72" i="1"/>
  <c r="U68" i="1"/>
  <c r="K289" i="5"/>
  <c r="W144" i="1"/>
  <c r="CP49" i="1"/>
  <c r="O49" i="1" s="1"/>
  <c r="GK112" i="1"/>
  <c r="GM112" i="1" s="1"/>
  <c r="U273" i="5"/>
  <c r="I277" i="5" s="1"/>
  <c r="T72" i="1"/>
  <c r="AG169" i="1" s="1"/>
  <c r="GB243" i="1"/>
  <c r="GK209" i="1"/>
  <c r="V449" i="5"/>
  <c r="GK216" i="1"/>
  <c r="GN216" i="1" s="1"/>
  <c r="U463" i="5"/>
  <c r="GK227" i="1"/>
  <c r="V484" i="5"/>
  <c r="K492" i="5" s="1"/>
  <c r="K488" i="5"/>
  <c r="K767" i="5"/>
  <c r="CP304" i="1"/>
  <c r="O304" i="1" s="1"/>
  <c r="GK341" i="1"/>
  <c r="GM341" i="1" s="1"/>
  <c r="V688" i="5"/>
  <c r="W342" i="1"/>
  <c r="AJ361" i="1" s="1"/>
  <c r="U335" i="1"/>
  <c r="V335" i="1"/>
  <c r="P343" i="1"/>
  <c r="W325" i="1"/>
  <c r="GN92" i="1"/>
  <c r="GM92" i="1"/>
  <c r="GN96" i="1"/>
  <c r="GM96" i="1"/>
  <c r="GN100" i="1"/>
  <c r="GM100" i="1"/>
  <c r="GN104" i="1"/>
  <c r="GM104" i="1"/>
  <c r="GN108" i="1"/>
  <c r="GM108" i="1"/>
  <c r="GN280" i="1"/>
  <c r="GM280" i="1"/>
  <c r="GN282" i="1"/>
  <c r="GM282" i="1"/>
  <c r="GN311" i="1"/>
  <c r="GM311" i="1"/>
  <c r="GN353" i="1"/>
  <c r="GM353" i="1"/>
  <c r="GN355" i="1"/>
  <c r="GM355" i="1"/>
  <c r="GN357" i="1"/>
  <c r="GM357" i="1"/>
  <c r="GN359" i="1"/>
  <c r="GM359" i="1"/>
  <c r="GM398" i="1"/>
  <c r="GO398" i="1"/>
  <c r="GM409" i="1"/>
  <c r="GO409" i="1"/>
  <c r="GN90" i="1"/>
  <c r="GM90" i="1"/>
  <c r="GN94" i="1"/>
  <c r="GM94" i="1"/>
  <c r="GN98" i="1"/>
  <c r="GM98" i="1"/>
  <c r="GN102" i="1"/>
  <c r="GM102" i="1"/>
  <c r="GN110" i="1"/>
  <c r="GM110" i="1"/>
  <c r="GN210" i="1"/>
  <c r="GM210" i="1"/>
  <c r="GN214" i="1"/>
  <c r="GM214" i="1"/>
  <c r="GM216" i="1"/>
  <c r="GN220" i="1"/>
  <c r="GM220" i="1"/>
  <c r="GM224" i="1"/>
  <c r="GO224" i="1"/>
  <c r="GN226" i="1"/>
  <c r="GM226" i="1"/>
  <c r="GN228" i="1"/>
  <c r="GM228" i="1"/>
  <c r="GN230" i="1"/>
  <c r="GM230" i="1"/>
  <c r="GN232" i="1"/>
  <c r="GM232" i="1"/>
  <c r="GN234" i="1"/>
  <c r="GM234" i="1"/>
  <c r="GN236" i="1"/>
  <c r="GM236" i="1"/>
  <c r="GM240" i="1"/>
  <c r="GN283" i="1"/>
  <c r="GM283" i="1"/>
  <c r="GN285" i="1"/>
  <c r="GM285" i="1"/>
  <c r="GN287" i="1"/>
  <c r="GM287" i="1"/>
  <c r="GN356" i="1"/>
  <c r="GM356" i="1"/>
  <c r="GN397" i="1"/>
  <c r="GM397" i="1"/>
  <c r="GM401" i="1"/>
  <c r="GO401" i="1"/>
  <c r="GM403" i="1"/>
  <c r="GO403" i="1"/>
  <c r="GM405" i="1"/>
  <c r="GO405" i="1"/>
  <c r="CP34" i="1"/>
  <c r="O34" i="1" s="1"/>
  <c r="AC169" i="1"/>
  <c r="GN36" i="1"/>
  <c r="GM36" i="1"/>
  <c r="GM37" i="1"/>
  <c r="GN37" i="1"/>
  <c r="GN40" i="1"/>
  <c r="GM40" i="1"/>
  <c r="GN44" i="1"/>
  <c r="GM44" i="1"/>
  <c r="GN56" i="1"/>
  <c r="GM56" i="1"/>
  <c r="GN126" i="1"/>
  <c r="GM126" i="1"/>
  <c r="GN130" i="1"/>
  <c r="GM130" i="1"/>
  <c r="GN66" i="1"/>
  <c r="GM66" i="1"/>
  <c r="GM71" i="1"/>
  <c r="GN71" i="1"/>
  <c r="GN80" i="1"/>
  <c r="GM80" i="1"/>
  <c r="GN86" i="1"/>
  <c r="GM86" i="1"/>
  <c r="GM113" i="1"/>
  <c r="GN113" i="1"/>
  <c r="GN150" i="1"/>
  <c r="GM150" i="1"/>
  <c r="AT30" i="1"/>
  <c r="F187" i="1"/>
  <c r="EL30" i="1"/>
  <c r="P187" i="1"/>
  <c r="GN116" i="1"/>
  <c r="GM116" i="1"/>
  <c r="GM121" i="1"/>
  <c r="GN121" i="1"/>
  <c r="AO30" i="1"/>
  <c r="F173" i="1"/>
  <c r="AO440" i="1"/>
  <c r="AU30" i="1"/>
  <c r="F188" i="1"/>
  <c r="AU440" i="1"/>
  <c r="EG30" i="1"/>
  <c r="P173" i="1"/>
  <c r="EG440" i="1"/>
  <c r="EM30" i="1"/>
  <c r="P188" i="1"/>
  <c r="EM440" i="1"/>
  <c r="EU30" i="1"/>
  <c r="P185" i="1"/>
  <c r="EU440" i="1"/>
  <c r="GA30" i="1"/>
  <c r="ER169" i="1"/>
  <c r="CP203" i="1"/>
  <c r="O203" i="1" s="1"/>
  <c r="DU243" i="1"/>
  <c r="GM205" i="1"/>
  <c r="GM207" i="1"/>
  <c r="GN207" i="1"/>
  <c r="GM209" i="1"/>
  <c r="GN209" i="1"/>
  <c r="GM211" i="1"/>
  <c r="GN211" i="1"/>
  <c r="GN215" i="1"/>
  <c r="GM217" i="1"/>
  <c r="GM219" i="1"/>
  <c r="GN219" i="1"/>
  <c r="GM221" i="1"/>
  <c r="GN221" i="1"/>
  <c r="GM223" i="1"/>
  <c r="GM229" i="1"/>
  <c r="GN229" i="1"/>
  <c r="GM233" i="1"/>
  <c r="GN233" i="1"/>
  <c r="GM235" i="1"/>
  <c r="GN235" i="1"/>
  <c r="GM237" i="1"/>
  <c r="GN237" i="1"/>
  <c r="GM239" i="1"/>
  <c r="GN239" i="1"/>
  <c r="GM241" i="1"/>
  <c r="GN241" i="1"/>
  <c r="GM133" i="1"/>
  <c r="GN133" i="1"/>
  <c r="GM137" i="1"/>
  <c r="GN137" i="1"/>
  <c r="GN146" i="1"/>
  <c r="GM146" i="1"/>
  <c r="GN152" i="1"/>
  <c r="GM152" i="1"/>
  <c r="GM157" i="1"/>
  <c r="GN157" i="1"/>
  <c r="GN162" i="1"/>
  <c r="GM162" i="1"/>
  <c r="EI200" i="1"/>
  <c r="P253" i="1"/>
  <c r="FY200" i="1"/>
  <c r="EP243" i="1"/>
  <c r="AC361" i="1"/>
  <c r="CP276" i="1"/>
  <c r="O276" i="1" s="1"/>
  <c r="GN278" i="1"/>
  <c r="GM278" i="1"/>
  <c r="GN299" i="1"/>
  <c r="GM299" i="1"/>
  <c r="GN309" i="1"/>
  <c r="F365" i="1"/>
  <c r="AO274" i="1"/>
  <c r="F380" i="1"/>
  <c r="AU274" i="1"/>
  <c r="EG274" i="1"/>
  <c r="P365" i="1"/>
  <c r="EM274" i="1"/>
  <c r="P380" i="1"/>
  <c r="FY274" i="1"/>
  <c r="EP361" i="1"/>
  <c r="GM138" i="1"/>
  <c r="AI200" i="1"/>
  <c r="EH200" i="1"/>
  <c r="P252" i="1"/>
  <c r="EH440" i="1"/>
  <c r="GM286" i="1"/>
  <c r="GN286" i="1"/>
  <c r="GM288" i="1"/>
  <c r="GN288" i="1"/>
  <c r="AT274" i="1"/>
  <c r="F379" i="1"/>
  <c r="AZ274" i="1"/>
  <c r="F372" i="1"/>
  <c r="EH274" i="1"/>
  <c r="P370" i="1"/>
  <c r="ET274" i="1"/>
  <c r="P374" i="1"/>
  <c r="CG200" i="1"/>
  <c r="AX243" i="1"/>
  <c r="GN279" i="1"/>
  <c r="GM279" i="1"/>
  <c r="GM296" i="1"/>
  <c r="GN296" i="1"/>
  <c r="GN315" i="1"/>
  <c r="GM315" i="1"/>
  <c r="GM326" i="1"/>
  <c r="GN326" i="1"/>
  <c r="GM330" i="1"/>
  <c r="GN330" i="1"/>
  <c r="GM334" i="1"/>
  <c r="GN334" i="1"/>
  <c r="GM344" i="1"/>
  <c r="GN344" i="1"/>
  <c r="GM350" i="1"/>
  <c r="GN350" i="1"/>
  <c r="CP394" i="1"/>
  <c r="O394" i="1" s="1"/>
  <c r="AC411" i="1"/>
  <c r="GM396" i="1"/>
  <c r="GN396" i="1"/>
  <c r="GM400" i="1"/>
  <c r="GO400" i="1"/>
  <c r="GM402" i="1"/>
  <c r="GO402" i="1"/>
  <c r="AX392" i="1"/>
  <c r="F418" i="1"/>
  <c r="BB392" i="1"/>
  <c r="F424" i="1"/>
  <c r="EP392" i="1"/>
  <c r="P418" i="1"/>
  <c r="ET392" i="1"/>
  <c r="P424" i="1"/>
  <c r="EB392" i="1"/>
  <c r="DO411" i="1"/>
  <c r="DX392" i="1"/>
  <c r="DK411" i="1"/>
  <c r="DW392" i="1"/>
  <c r="DJ411" i="1"/>
  <c r="CP32" i="1"/>
  <c r="O32" i="1" s="1"/>
  <c r="GM33" i="1"/>
  <c r="GM39" i="1"/>
  <c r="GM41" i="1"/>
  <c r="GN47" i="1"/>
  <c r="GN51" i="1"/>
  <c r="GN55" i="1"/>
  <c r="GN59" i="1"/>
  <c r="CP202" i="1"/>
  <c r="O202" i="1" s="1"/>
  <c r="GM134" i="1"/>
  <c r="GM136" i="1"/>
  <c r="GN139" i="1"/>
  <c r="GN145" i="1"/>
  <c r="GN147" i="1"/>
  <c r="GN151" i="1"/>
  <c r="GN153" i="1"/>
  <c r="GN159" i="1"/>
  <c r="GN161" i="1"/>
  <c r="GN163" i="1"/>
  <c r="GN167" i="1"/>
  <c r="CP281" i="1"/>
  <c r="O281" i="1" s="1"/>
  <c r="CP395" i="1"/>
  <c r="O395" i="1" s="1"/>
  <c r="T408" i="1"/>
  <c r="Q408" i="1"/>
  <c r="AD411" i="1" s="1"/>
  <c r="GX408" i="1"/>
  <c r="CJ411" i="1" s="1"/>
  <c r="W408" i="1"/>
  <c r="AJ411" i="1" s="1"/>
  <c r="EC411" i="1"/>
  <c r="GN38" i="1"/>
  <c r="GM38" i="1"/>
  <c r="GN42" i="1"/>
  <c r="GM42" i="1"/>
  <c r="GN50" i="1"/>
  <c r="GM50" i="1"/>
  <c r="GN58" i="1"/>
  <c r="GM58" i="1"/>
  <c r="GN62" i="1"/>
  <c r="GM62" i="1"/>
  <c r="GN82" i="1"/>
  <c r="GM82" i="1"/>
  <c r="GN43" i="1"/>
  <c r="GN122" i="1"/>
  <c r="GM122" i="1"/>
  <c r="GM63" i="1"/>
  <c r="GN63" i="1"/>
  <c r="GM69" i="1"/>
  <c r="GN69" i="1"/>
  <c r="GN74" i="1"/>
  <c r="GM74" i="1"/>
  <c r="GN78" i="1"/>
  <c r="GM78" i="1"/>
  <c r="GM83" i="1"/>
  <c r="GN83" i="1"/>
  <c r="CP89" i="1"/>
  <c r="O89" i="1" s="1"/>
  <c r="K200" i="5" s="1"/>
  <c r="DU169" i="1"/>
  <c r="GM91" i="1"/>
  <c r="GN91" i="1"/>
  <c r="GM95" i="1"/>
  <c r="GN95" i="1"/>
  <c r="GM97" i="1"/>
  <c r="GN97" i="1"/>
  <c r="GM99" i="1"/>
  <c r="GN99" i="1"/>
  <c r="GM101" i="1"/>
  <c r="GN101" i="1"/>
  <c r="GM103" i="1"/>
  <c r="GN103" i="1"/>
  <c r="GM107" i="1"/>
  <c r="GN107" i="1"/>
  <c r="GN109" i="1"/>
  <c r="GM111" i="1"/>
  <c r="GN111" i="1"/>
  <c r="GM115" i="1"/>
  <c r="GN115" i="1"/>
  <c r="GM140" i="1"/>
  <c r="GN154" i="1"/>
  <c r="GM154" i="1"/>
  <c r="GN164" i="1"/>
  <c r="GM164" i="1"/>
  <c r="AP30" i="1"/>
  <c r="F178" i="1"/>
  <c r="AP440" i="1"/>
  <c r="AX30" i="1"/>
  <c r="F176" i="1"/>
  <c r="AX440" i="1"/>
  <c r="BB30" i="1"/>
  <c r="F182" i="1"/>
  <c r="BB440" i="1"/>
  <c r="ET30" i="1"/>
  <c r="P182" i="1"/>
  <c r="ET440" i="1"/>
  <c r="GN114" i="1"/>
  <c r="GM114" i="1"/>
  <c r="GM119" i="1"/>
  <c r="GN119" i="1"/>
  <c r="GN124" i="1"/>
  <c r="GM124" i="1"/>
  <c r="GM131" i="1"/>
  <c r="GN131" i="1"/>
  <c r="AQ30" i="1"/>
  <c r="F179" i="1"/>
  <c r="AQ440" i="1"/>
  <c r="BC30" i="1"/>
  <c r="F185" i="1"/>
  <c r="BC440" i="1"/>
  <c r="EI30" i="1"/>
  <c r="P179" i="1"/>
  <c r="EI440" i="1"/>
  <c r="FY30" i="1"/>
  <c r="EP169" i="1"/>
  <c r="Q243" i="1"/>
  <c r="GM222" i="1"/>
  <c r="GM135" i="1"/>
  <c r="GN135" i="1"/>
  <c r="GM143" i="1"/>
  <c r="GN143" i="1"/>
  <c r="GM149" i="1"/>
  <c r="GN149" i="1"/>
  <c r="GM155" i="1"/>
  <c r="GN155" i="1"/>
  <c r="GN160" i="1"/>
  <c r="GM160" i="1"/>
  <c r="GM165" i="1"/>
  <c r="GN165" i="1"/>
  <c r="EG200" i="1"/>
  <c r="P247" i="1"/>
  <c r="EM200" i="1"/>
  <c r="P262" i="1"/>
  <c r="EU200" i="1"/>
  <c r="P259" i="1"/>
  <c r="GA200" i="1"/>
  <c r="ER243" i="1"/>
  <c r="CP277" i="1"/>
  <c r="O277" i="1" s="1"/>
  <c r="GN337" i="1"/>
  <c r="GM337" i="1"/>
  <c r="F371" i="1"/>
  <c r="AQ274" i="1"/>
  <c r="F377" i="1"/>
  <c r="BC274" i="1"/>
  <c r="EI274" i="1"/>
  <c r="P371" i="1"/>
  <c r="EU274" i="1"/>
  <c r="P377" i="1"/>
  <c r="GA274" i="1"/>
  <c r="ER361" i="1"/>
  <c r="CI200" i="1"/>
  <c r="AZ243" i="1"/>
  <c r="AQ200" i="1"/>
  <c r="F253" i="1"/>
  <c r="AU200" i="1"/>
  <c r="F262" i="1"/>
  <c r="EB30" i="1"/>
  <c r="DO169" i="1"/>
  <c r="GN142" i="1"/>
  <c r="GM142" i="1"/>
  <c r="ET200" i="1"/>
  <c r="P256" i="1"/>
  <c r="GM290" i="1"/>
  <c r="GN290" i="1"/>
  <c r="GM312" i="1"/>
  <c r="GN312" i="1"/>
  <c r="GM346" i="1"/>
  <c r="GN346" i="1"/>
  <c r="GM358" i="1"/>
  <c r="GN358" i="1"/>
  <c r="AP274" i="1"/>
  <c r="F370" i="1"/>
  <c r="AX274" i="1"/>
  <c r="F368" i="1"/>
  <c r="BB274" i="1"/>
  <c r="F374" i="1"/>
  <c r="EL274" i="1"/>
  <c r="P379" i="1"/>
  <c r="AO200" i="1"/>
  <c r="F247" i="1"/>
  <c r="BC200" i="1"/>
  <c r="F259" i="1"/>
  <c r="DI200" i="1"/>
  <c r="P255" i="1"/>
  <c r="DM200" i="1"/>
  <c r="P265" i="1"/>
  <c r="AG274" i="1"/>
  <c r="T361" i="1"/>
  <c r="GM294" i="1"/>
  <c r="GN294" i="1"/>
  <c r="GM300" i="1"/>
  <c r="GN300" i="1"/>
  <c r="GN305" i="1"/>
  <c r="GM305" i="1"/>
  <c r="GN313" i="1"/>
  <c r="GM313" i="1"/>
  <c r="GN317" i="1"/>
  <c r="GM317" i="1"/>
  <c r="GM324" i="1"/>
  <c r="GN324" i="1"/>
  <c r="GM332" i="1"/>
  <c r="GN332" i="1"/>
  <c r="GM336" i="1"/>
  <c r="GN336" i="1"/>
  <c r="GN341" i="1"/>
  <c r="GM348" i="1"/>
  <c r="GN348" i="1"/>
  <c r="DV392" i="1"/>
  <c r="DI411" i="1"/>
  <c r="AP392" i="1"/>
  <c r="F420" i="1"/>
  <c r="EH392" i="1"/>
  <c r="P420" i="1"/>
  <c r="ER392" i="1"/>
  <c r="P422" i="1"/>
  <c r="DY392" i="1"/>
  <c r="DL411" i="1"/>
  <c r="FW411" i="1"/>
  <c r="DU392" i="1"/>
  <c r="DH411" i="1"/>
  <c r="FX411" i="1"/>
  <c r="FZ411" i="1"/>
  <c r="DZ392" i="1"/>
  <c r="DM411" i="1"/>
  <c r="EA392" i="1"/>
  <c r="DN411" i="1"/>
  <c r="GN33" i="1"/>
  <c r="AC243" i="1"/>
  <c r="S408" i="1"/>
  <c r="R408" i="1"/>
  <c r="U786" i="5" s="1"/>
  <c r="I789" i="5" s="1"/>
  <c r="V408" i="1"/>
  <c r="AI411" i="1" s="1"/>
  <c r="ED411" i="1"/>
  <c r="AG30" i="1" l="1"/>
  <c r="T169" i="1"/>
  <c r="F190" i="1" s="1"/>
  <c r="EA30" i="1"/>
  <c r="DN169" i="1"/>
  <c r="GB274" i="1"/>
  <c r="ES361" i="1"/>
  <c r="I142" i="5"/>
  <c r="O147" i="5" s="1"/>
  <c r="GN68" i="1"/>
  <c r="GM68" i="1"/>
  <c r="O385" i="5"/>
  <c r="J371" i="5"/>
  <c r="P371" i="5"/>
  <c r="DM361" i="1"/>
  <c r="DM274" i="1" s="1"/>
  <c r="DZ274" i="1"/>
  <c r="K685" i="5"/>
  <c r="GM335" i="1"/>
  <c r="GN335" i="1"/>
  <c r="DY274" i="1"/>
  <c r="DL361" i="1"/>
  <c r="V169" i="1"/>
  <c r="V30" i="1" s="1"/>
  <c r="AI30" i="1"/>
  <c r="U243" i="1"/>
  <c r="AH200" i="1"/>
  <c r="I689" i="5"/>
  <c r="EB274" i="1"/>
  <c r="DO361" i="1"/>
  <c r="P385" i="1" s="1"/>
  <c r="AJ274" i="1"/>
  <c r="W361" i="1"/>
  <c r="W274" i="1" s="1"/>
  <c r="DV274" i="1"/>
  <c r="DI361" i="1"/>
  <c r="CJ274" i="1"/>
  <c r="BA361" i="1"/>
  <c r="J265" i="5"/>
  <c r="CY339" i="1"/>
  <c r="X339" i="1" s="1"/>
  <c r="R687" i="5" s="1"/>
  <c r="K690" i="5" s="1"/>
  <c r="CZ339" i="1"/>
  <c r="Y339" i="1" s="1"/>
  <c r="T687" i="5" s="1"/>
  <c r="K691" i="5" s="1"/>
  <c r="CY128" i="1"/>
  <c r="X128" i="1" s="1"/>
  <c r="Q310" i="5" s="1"/>
  <c r="I312" i="5" s="1"/>
  <c r="CZ128" i="1"/>
  <c r="Y128" i="1" s="1"/>
  <c r="S310" i="5" s="1"/>
  <c r="I313" i="5" s="1"/>
  <c r="O778" i="5"/>
  <c r="H778" i="5"/>
  <c r="DW200" i="1"/>
  <c r="DJ243" i="1"/>
  <c r="J410" i="5"/>
  <c r="P410" i="5"/>
  <c r="H769" i="5"/>
  <c r="O769" i="5"/>
  <c r="GK319" i="1"/>
  <c r="V667" i="5"/>
  <c r="DX361" i="1"/>
  <c r="GN88" i="1"/>
  <c r="K153" i="5"/>
  <c r="P157" i="5" s="1"/>
  <c r="GM73" i="1"/>
  <c r="GN73" i="1"/>
  <c r="J219" i="5"/>
  <c r="P219" i="5"/>
  <c r="U200" i="5"/>
  <c r="GK88" i="1"/>
  <c r="GM88" i="1" s="1"/>
  <c r="P67" i="5"/>
  <c r="J67" i="5"/>
  <c r="O371" i="5"/>
  <c r="H371" i="5"/>
  <c r="GK64" i="1"/>
  <c r="U130" i="5"/>
  <c r="J253" i="5"/>
  <c r="P253" i="5"/>
  <c r="CZ328" i="1"/>
  <c r="Y328" i="1" s="1"/>
  <c r="CY328" i="1"/>
  <c r="X328" i="1" s="1"/>
  <c r="Q672" i="5" s="1"/>
  <c r="I674" i="5" s="1"/>
  <c r="EA200" i="1"/>
  <c r="DN243" i="1"/>
  <c r="J385" i="5"/>
  <c r="CZ129" i="1"/>
  <c r="Y129" i="1" s="1"/>
  <c r="T310" i="5" s="1"/>
  <c r="CY129" i="1"/>
  <c r="X129" i="1" s="1"/>
  <c r="R310" i="5" s="1"/>
  <c r="J769" i="5"/>
  <c r="P769" i="5"/>
  <c r="CP303" i="1"/>
  <c r="O303" i="1" s="1"/>
  <c r="DV30" i="1"/>
  <c r="GO404" i="1"/>
  <c r="GM141" i="1"/>
  <c r="GM84" i="1"/>
  <c r="GM60" i="1"/>
  <c r="GO407" i="1"/>
  <c r="FU411" i="1" s="1"/>
  <c r="U411" i="1"/>
  <c r="J86" i="5"/>
  <c r="CY321" i="1"/>
  <c r="X321" i="1" s="1"/>
  <c r="R668" i="5" s="1"/>
  <c r="CZ321" i="1"/>
  <c r="Y321" i="1" s="1"/>
  <c r="T668" i="5" s="1"/>
  <c r="P195" i="5"/>
  <c r="J195" i="5"/>
  <c r="H231" i="5"/>
  <c r="O231" i="5"/>
  <c r="CY297" i="1"/>
  <c r="X297" i="1" s="1"/>
  <c r="CZ297" i="1"/>
  <c r="Y297" i="1" s="1"/>
  <c r="GK343" i="1"/>
  <c r="V689" i="5"/>
  <c r="K692" i="5" s="1"/>
  <c r="DP243" i="1"/>
  <c r="GM301" i="1"/>
  <c r="BA169" i="1"/>
  <c r="DL169" i="1"/>
  <c r="GN46" i="1"/>
  <c r="GM35" i="1"/>
  <c r="AH274" i="1"/>
  <c r="DM169" i="1"/>
  <c r="DM440" i="1" s="1"/>
  <c r="DJ169" i="1"/>
  <c r="T243" i="1"/>
  <c r="GN231" i="1"/>
  <c r="GO225" i="1"/>
  <c r="GN213" i="1"/>
  <c r="GM127" i="1"/>
  <c r="GN166" i="1"/>
  <c r="GN144" i="1"/>
  <c r="GN118" i="1"/>
  <c r="GN84" i="1"/>
  <c r="GN60" i="1"/>
  <c r="GN48" i="1"/>
  <c r="GN218" i="1"/>
  <c r="GN206" i="1"/>
  <c r="GN106" i="1"/>
  <c r="CP343" i="1"/>
  <c r="O343" i="1" s="1"/>
  <c r="I632" i="5"/>
  <c r="GM304" i="1"/>
  <c r="GN304" i="1"/>
  <c r="K96" i="5"/>
  <c r="GM53" i="1"/>
  <c r="GN53" i="1"/>
  <c r="K673" i="5"/>
  <c r="GM132" i="1"/>
  <c r="GN132" i="1"/>
  <c r="O397" i="5"/>
  <c r="H397" i="5"/>
  <c r="GN295" i="1"/>
  <c r="GM295" i="1"/>
  <c r="GK72" i="1"/>
  <c r="U153" i="5"/>
  <c r="P470" i="5"/>
  <c r="J470" i="5"/>
  <c r="GK52" i="1"/>
  <c r="U96" i="5"/>
  <c r="H195" i="5"/>
  <c r="H279" i="5"/>
  <c r="O279" i="5"/>
  <c r="AD169" i="1"/>
  <c r="K711" i="5"/>
  <c r="P716" i="5" s="1"/>
  <c r="GN351" i="1"/>
  <c r="GM351" i="1"/>
  <c r="O410" i="5"/>
  <c r="H410" i="5"/>
  <c r="K82" i="5"/>
  <c r="P86" i="5" s="1"/>
  <c r="GN45" i="1"/>
  <c r="GM45" i="1"/>
  <c r="P291" i="5"/>
  <c r="H494" i="5"/>
  <c r="O494" i="5"/>
  <c r="I202" i="5"/>
  <c r="H126" i="5"/>
  <c r="O126" i="5"/>
  <c r="GM310" i="1"/>
  <c r="GN310" i="1"/>
  <c r="O551" i="5"/>
  <c r="H551" i="5"/>
  <c r="AJ169" i="1"/>
  <c r="P651" i="5"/>
  <c r="J651" i="5"/>
  <c r="AF169" i="1"/>
  <c r="H43" i="5"/>
  <c r="CP52" i="1"/>
  <c r="O52" i="1" s="1"/>
  <c r="CP129" i="1"/>
  <c r="O129" i="1" s="1"/>
  <c r="H385" i="5"/>
  <c r="K98" i="5"/>
  <c r="J113" i="5"/>
  <c r="GM67" i="1"/>
  <c r="GN67" i="1"/>
  <c r="P791" i="5"/>
  <c r="J791" i="5"/>
  <c r="CP339" i="1"/>
  <c r="O339" i="1" s="1"/>
  <c r="K191" i="5"/>
  <c r="GM85" i="1"/>
  <c r="GN85" i="1"/>
  <c r="P51" i="5"/>
  <c r="J51" i="5"/>
  <c r="H157" i="5"/>
  <c r="O157" i="5"/>
  <c r="H265" i="5"/>
  <c r="O265" i="5"/>
  <c r="J43" i="5"/>
  <c r="P43" i="5"/>
  <c r="K670" i="5"/>
  <c r="GN289" i="1"/>
  <c r="GM289" i="1"/>
  <c r="I100" i="5"/>
  <c r="J494" i="5"/>
  <c r="P494" i="5"/>
  <c r="GN127" i="1"/>
  <c r="GM144" i="1"/>
  <c r="GM238" i="1"/>
  <c r="K616" i="5"/>
  <c r="P620" i="5" s="1"/>
  <c r="GN293" i="1"/>
  <c r="GM293" i="1"/>
  <c r="K480" i="5"/>
  <c r="P482" i="5" s="1"/>
  <c r="CY319" i="1"/>
  <c r="X319" i="1" s="1"/>
  <c r="R667" i="5" s="1"/>
  <c r="CZ319" i="1"/>
  <c r="Y319" i="1" s="1"/>
  <c r="T667" i="5" s="1"/>
  <c r="H514" i="5"/>
  <c r="O514" i="5"/>
  <c r="CP328" i="1"/>
  <c r="O328" i="1" s="1"/>
  <c r="AB361" i="1" s="1"/>
  <c r="H651" i="5"/>
  <c r="O651" i="5"/>
  <c r="GM65" i="1"/>
  <c r="GN65" i="1"/>
  <c r="O253" i="5"/>
  <c r="H253" i="5"/>
  <c r="GK307" i="1"/>
  <c r="GM307" i="1" s="1"/>
  <c r="V633" i="5"/>
  <c r="O335" i="5"/>
  <c r="H335" i="5"/>
  <c r="O611" i="5"/>
  <c r="H611" i="5"/>
  <c r="EB200" i="1"/>
  <c r="DO243" i="1"/>
  <c r="H592" i="5"/>
  <c r="O592" i="5"/>
  <c r="ED243" i="1"/>
  <c r="S361" i="1"/>
  <c r="S274" i="1" s="1"/>
  <c r="GN354" i="1"/>
  <c r="GM148" i="1"/>
  <c r="GN105" i="1"/>
  <c r="GM54" i="1"/>
  <c r="GN292" i="1"/>
  <c r="DN361" i="1"/>
  <c r="V361" i="1"/>
  <c r="GN284" i="1"/>
  <c r="GM213" i="1"/>
  <c r="F180" i="1"/>
  <c r="GM158" i="1"/>
  <c r="GM76" i="1"/>
  <c r="GO399" i="1"/>
  <c r="GO406" i="1"/>
  <c r="K94" i="5"/>
  <c r="GM49" i="1"/>
  <c r="GN49" i="1"/>
  <c r="P563" i="5"/>
  <c r="J563" i="5"/>
  <c r="CY342" i="1"/>
  <c r="X342" i="1" s="1"/>
  <c r="Q689" i="5" s="1"/>
  <c r="I690" i="5" s="1"/>
  <c r="CZ342" i="1"/>
  <c r="Y342" i="1" s="1"/>
  <c r="S689" i="5" s="1"/>
  <c r="I691" i="5" s="1"/>
  <c r="DY200" i="1"/>
  <c r="DL243" i="1"/>
  <c r="P725" i="5"/>
  <c r="J725" i="5"/>
  <c r="H704" i="5"/>
  <c r="O704" i="5"/>
  <c r="GM349" i="1"/>
  <c r="GN349" i="1"/>
  <c r="AF243" i="1"/>
  <c r="CY204" i="1"/>
  <c r="X204" i="1" s="1"/>
  <c r="CZ204" i="1"/>
  <c r="Y204" i="1" s="1"/>
  <c r="CJ243" i="1"/>
  <c r="H301" i="5"/>
  <c r="O301" i="5"/>
  <c r="J279" i="5"/>
  <c r="P279" i="5"/>
  <c r="GK331" i="1"/>
  <c r="V673" i="5"/>
  <c r="ES392" i="1"/>
  <c r="P431" i="1"/>
  <c r="K421" i="5"/>
  <c r="O291" i="5"/>
  <c r="H620" i="5"/>
  <c r="O620" i="5"/>
  <c r="P126" i="5"/>
  <c r="J126" i="5"/>
  <c r="I408" i="5"/>
  <c r="GK328" i="1"/>
  <c r="U672" i="5"/>
  <c r="I676" i="5" s="1"/>
  <c r="AE361" i="1"/>
  <c r="O359" i="5"/>
  <c r="CP321" i="1"/>
  <c r="O321" i="1" s="1"/>
  <c r="O240" i="5"/>
  <c r="CP319" i="1"/>
  <c r="O319" i="1" s="1"/>
  <c r="AK169" i="1"/>
  <c r="GK297" i="1"/>
  <c r="GM297" i="1" s="1"/>
  <c r="V628" i="5"/>
  <c r="K637" i="5" s="1"/>
  <c r="GK129" i="1"/>
  <c r="V310" i="5"/>
  <c r="H425" i="5"/>
  <c r="O425" i="5"/>
  <c r="O734" i="5"/>
  <c r="GB200" i="1"/>
  <c r="ES243" i="1"/>
  <c r="GK208" i="1"/>
  <c r="U449" i="5"/>
  <c r="I452" i="5" s="1"/>
  <c r="H454" i="5" s="1"/>
  <c r="AE243" i="1"/>
  <c r="K700" i="5"/>
  <c r="GN347" i="1"/>
  <c r="GM347" i="1"/>
  <c r="CY343" i="1"/>
  <c r="X343" i="1" s="1"/>
  <c r="R689" i="5" s="1"/>
  <c r="CZ343" i="1"/>
  <c r="Y343" i="1" s="1"/>
  <c r="T689" i="5" s="1"/>
  <c r="GN291" i="1"/>
  <c r="GM291" i="1"/>
  <c r="GB30" i="1"/>
  <c r="ES169" i="1"/>
  <c r="GK321" i="1"/>
  <c r="V668" i="5"/>
  <c r="DX200" i="1"/>
  <c r="DK243" i="1"/>
  <c r="GM109" i="1"/>
  <c r="GN227" i="1"/>
  <c r="J734" i="5"/>
  <c r="P734" i="5"/>
  <c r="CY127" i="1"/>
  <c r="X127" i="1" s="1"/>
  <c r="CZ127" i="1"/>
  <c r="Y127" i="1" s="1"/>
  <c r="O134" i="5"/>
  <c r="H134" i="5"/>
  <c r="J454" i="5"/>
  <c r="P454" i="5"/>
  <c r="GN70" i="1"/>
  <c r="GM70" i="1"/>
  <c r="K439" i="5"/>
  <c r="J442" i="5" s="1"/>
  <c r="H482" i="5"/>
  <c r="O482" i="5"/>
  <c r="DU361" i="1"/>
  <c r="DU274" i="1" s="1"/>
  <c r="GM227" i="1"/>
  <c r="GK127" i="1"/>
  <c r="V309" i="5"/>
  <c r="K314" i="5" s="1"/>
  <c r="F422" i="1"/>
  <c r="GN301" i="1"/>
  <c r="GN93" i="1"/>
  <c r="AG411" i="1"/>
  <c r="GM105" i="1"/>
  <c r="GN307" i="1"/>
  <c r="GM284" i="1"/>
  <c r="GN205" i="1"/>
  <c r="J147" i="5"/>
  <c r="P147" i="5"/>
  <c r="EC361" i="1"/>
  <c r="GK325" i="1"/>
  <c r="GN325" i="1" s="1"/>
  <c r="V670" i="5"/>
  <c r="O639" i="5"/>
  <c r="H639" i="5"/>
  <c r="CP322" i="1"/>
  <c r="O322" i="1" s="1"/>
  <c r="K357" i="5"/>
  <c r="J359" i="5" s="1"/>
  <c r="P442" i="5"/>
  <c r="I201" i="5"/>
  <c r="DX169" i="1"/>
  <c r="CZ212" i="1"/>
  <c r="Y212" i="1" s="1"/>
  <c r="S461" i="5" s="1"/>
  <c r="I467" i="5" s="1"/>
  <c r="CY212" i="1"/>
  <c r="X212" i="1" s="1"/>
  <c r="CZ331" i="1"/>
  <c r="Y331" i="1" s="1"/>
  <c r="T673" i="5" s="1"/>
  <c r="CY331" i="1"/>
  <c r="X331" i="1" s="1"/>
  <c r="R673" i="5" s="1"/>
  <c r="AJ200" i="1"/>
  <c r="W243" i="1"/>
  <c r="AE169" i="1"/>
  <c r="H346" i="5"/>
  <c r="O346" i="5"/>
  <c r="P514" i="5"/>
  <c r="J514" i="5"/>
  <c r="H544" i="5"/>
  <c r="O544" i="5"/>
  <c r="J716" i="5"/>
  <c r="P397" i="5"/>
  <c r="J397" i="5"/>
  <c r="J611" i="5"/>
  <c r="P611" i="5"/>
  <c r="AH169" i="1"/>
  <c r="K701" i="5"/>
  <c r="CP204" i="1"/>
  <c r="O204" i="1" s="1"/>
  <c r="CP128" i="1"/>
  <c r="O128" i="1" s="1"/>
  <c r="O454" i="5"/>
  <c r="DW361" i="1"/>
  <c r="P231" i="5"/>
  <c r="AD392" i="1"/>
  <c r="Q411" i="1"/>
  <c r="GK408" i="1"/>
  <c r="AE411" i="1"/>
  <c r="AD274" i="1"/>
  <c r="Q361" i="1"/>
  <c r="AC200" i="1"/>
  <c r="CE243" i="1"/>
  <c r="CH243" i="1"/>
  <c r="P243" i="1"/>
  <c r="CF243" i="1"/>
  <c r="DN392" i="1"/>
  <c r="P434" i="1"/>
  <c r="DM392" i="1"/>
  <c r="P433" i="1"/>
  <c r="FZ392" i="1"/>
  <c r="EQ411" i="1"/>
  <c r="DH392" i="1"/>
  <c r="P414" i="1"/>
  <c r="FW392" i="1"/>
  <c r="EN411" i="1"/>
  <c r="FW361" i="1"/>
  <c r="FZ361" i="1"/>
  <c r="EI26" i="1"/>
  <c r="P450" i="1"/>
  <c r="EI469" i="1"/>
  <c r="AQ26" i="1"/>
  <c r="F450" i="1"/>
  <c r="AQ469" i="1"/>
  <c r="BB26" i="1"/>
  <c r="BB469" i="1"/>
  <c r="F453" i="1"/>
  <c r="AP26" i="1"/>
  <c r="AP469" i="1"/>
  <c r="F449" i="1"/>
  <c r="GM89" i="1"/>
  <c r="GN89" i="1"/>
  <c r="EC392" i="1"/>
  <c r="DP411" i="1"/>
  <c r="AJ392" i="1"/>
  <c r="W411" i="1"/>
  <c r="GN395" i="1"/>
  <c r="FT411" i="1" s="1"/>
  <c r="GM395" i="1"/>
  <c r="FS411" i="1" s="1"/>
  <c r="DT411" i="1"/>
  <c r="DJ392" i="1"/>
  <c r="P425" i="1"/>
  <c r="DK392" i="1"/>
  <c r="P426" i="1"/>
  <c r="DO392" i="1"/>
  <c r="P435" i="1"/>
  <c r="AC392" i="1"/>
  <c r="CE411" i="1"/>
  <c r="P411" i="1"/>
  <c r="CF411" i="1"/>
  <c r="CH411" i="1"/>
  <c r="P383" i="1"/>
  <c r="DN274" i="1"/>
  <c r="P384" i="1"/>
  <c r="F385" i="1"/>
  <c r="DO274" i="1"/>
  <c r="F383" i="1"/>
  <c r="U274" i="1"/>
  <c r="V274" i="1"/>
  <c r="F384" i="1"/>
  <c r="AX200" i="1"/>
  <c r="F250" i="1"/>
  <c r="EH26" i="1"/>
  <c r="P449" i="1"/>
  <c r="EH469" i="1"/>
  <c r="CE361" i="1"/>
  <c r="AC274" i="1"/>
  <c r="P361" i="1"/>
  <c r="CF361" i="1"/>
  <c r="CH361" i="1"/>
  <c r="GM203" i="1"/>
  <c r="GN203" i="1"/>
  <c r="FT243" i="1" s="1"/>
  <c r="DT243" i="1"/>
  <c r="EM26" i="1"/>
  <c r="P459" i="1"/>
  <c r="EM469" i="1"/>
  <c r="AU26" i="1"/>
  <c r="F459" i="1"/>
  <c r="AU469" i="1"/>
  <c r="GN34" i="1"/>
  <c r="GM34" i="1"/>
  <c r="ED392" i="1"/>
  <c r="DQ411" i="1"/>
  <c r="AI392" i="1"/>
  <c r="V411" i="1"/>
  <c r="CZ408" i="1"/>
  <c r="Y408" i="1" s="1"/>
  <c r="CY408" i="1"/>
  <c r="X408" i="1" s="1"/>
  <c r="AF411" i="1"/>
  <c r="FX392" i="1"/>
  <c r="EO411" i="1"/>
  <c r="DL392" i="1"/>
  <c r="P432" i="1"/>
  <c r="F376" i="1"/>
  <c r="DI392" i="1"/>
  <c r="P423" i="1"/>
  <c r="ES274" i="1"/>
  <c r="P381" i="1"/>
  <c r="DL274" i="1"/>
  <c r="P382" i="1"/>
  <c r="F381" i="1"/>
  <c r="BA274" i="1"/>
  <c r="T274" i="1"/>
  <c r="F382" i="1"/>
  <c r="DO30" i="1"/>
  <c r="P193" i="1"/>
  <c r="DI30" i="1"/>
  <c r="P181" i="1"/>
  <c r="DI440" i="1"/>
  <c r="T30" i="1"/>
  <c r="AZ200" i="1"/>
  <c r="F254" i="1"/>
  <c r="DP200" i="1"/>
  <c r="P268" i="1"/>
  <c r="ER274" i="1"/>
  <c r="P372" i="1"/>
  <c r="GN277" i="1"/>
  <c r="GM277" i="1"/>
  <c r="DT361" i="1"/>
  <c r="ER200" i="1"/>
  <c r="P254" i="1"/>
  <c r="BA30" i="1"/>
  <c r="F189" i="1"/>
  <c r="DL30" i="1"/>
  <c r="P190" i="1"/>
  <c r="DL440" i="1"/>
  <c r="CC200" i="1"/>
  <c r="AT243" i="1"/>
  <c r="Q200" i="1"/>
  <c r="F255" i="1"/>
  <c r="EP30" i="1"/>
  <c r="P176" i="1"/>
  <c r="EP440" i="1"/>
  <c r="BC26" i="1"/>
  <c r="F456" i="1"/>
  <c r="BC469" i="1"/>
  <c r="ET26" i="1"/>
  <c r="P453" i="1"/>
  <c r="ET469" i="1"/>
  <c r="AX26" i="1"/>
  <c r="AX469" i="1"/>
  <c r="F447" i="1"/>
  <c r="DU30" i="1"/>
  <c r="DH169" i="1"/>
  <c r="FX169" i="1"/>
  <c r="FZ169" i="1"/>
  <c r="FW169" i="1"/>
  <c r="CJ392" i="1"/>
  <c r="BA411" i="1"/>
  <c r="AG392" i="1"/>
  <c r="T411" i="1"/>
  <c r="GN281" i="1"/>
  <c r="GM281" i="1"/>
  <c r="GN202" i="1"/>
  <c r="GM202" i="1"/>
  <c r="AB243" i="1"/>
  <c r="GN32" i="1"/>
  <c r="GM32" i="1"/>
  <c r="AB169" i="1"/>
  <c r="GM394" i="1"/>
  <c r="GN394" i="1"/>
  <c r="CB411" i="1" s="1"/>
  <c r="V200" i="1"/>
  <c r="F266" i="1"/>
  <c r="P191" i="1"/>
  <c r="F192" i="1"/>
  <c r="V440" i="1"/>
  <c r="DJ30" i="1"/>
  <c r="P183" i="1"/>
  <c r="EP274" i="1"/>
  <c r="P368" i="1"/>
  <c r="GN276" i="1"/>
  <c r="GM276" i="1"/>
  <c r="EP200" i="1"/>
  <c r="P250" i="1"/>
  <c r="T200" i="1"/>
  <c r="F264" i="1"/>
  <c r="DN30" i="1"/>
  <c r="P192" i="1"/>
  <c r="DN440" i="1"/>
  <c r="DU200" i="1"/>
  <c r="DH243" i="1"/>
  <c r="FW243" i="1"/>
  <c r="FX243" i="1"/>
  <c r="FZ243" i="1"/>
  <c r="ER30" i="1"/>
  <c r="P180" i="1"/>
  <c r="ER440" i="1"/>
  <c r="EU26" i="1"/>
  <c r="P456" i="1"/>
  <c r="EU469" i="1"/>
  <c r="EG26" i="1"/>
  <c r="P444" i="1"/>
  <c r="EG469" i="1"/>
  <c r="AO26" i="1"/>
  <c r="F444" i="1"/>
  <c r="AO469" i="1"/>
  <c r="AC30" i="1"/>
  <c r="P169" i="1"/>
  <c r="CF169" i="1"/>
  <c r="CH169" i="1"/>
  <c r="CE169" i="1"/>
  <c r="DI274" i="1"/>
  <c r="P373" i="1"/>
  <c r="F433" i="1"/>
  <c r="U392" i="1"/>
  <c r="CP408" i="1"/>
  <c r="O408" i="1" s="1"/>
  <c r="I786" i="5" s="1"/>
  <c r="ES440" i="1"/>
  <c r="FU243" i="1"/>
  <c r="AZ440" i="1"/>
  <c r="J704" i="5" l="1"/>
  <c r="P704" i="5"/>
  <c r="H204" i="5"/>
  <c r="O204" i="5"/>
  <c r="P264" i="1"/>
  <c r="DL200" i="1"/>
  <c r="K675" i="5"/>
  <c r="K687" i="5"/>
  <c r="GN339" i="1"/>
  <c r="GM339" i="1"/>
  <c r="K310" i="5"/>
  <c r="GN129" i="1"/>
  <c r="FT169" i="1" s="1"/>
  <c r="GM129" i="1"/>
  <c r="FS169" i="1" s="1"/>
  <c r="W169" i="1"/>
  <c r="AJ30" i="1"/>
  <c r="GN331" i="1"/>
  <c r="F265" i="1"/>
  <c r="U200" i="1"/>
  <c r="J157" i="5"/>
  <c r="DT169" i="1"/>
  <c r="DM30" i="1"/>
  <c r="DW274" i="1"/>
  <c r="DJ361" i="1"/>
  <c r="AH30" i="1"/>
  <c r="U169" i="1"/>
  <c r="GM208" i="1"/>
  <c r="GN208" i="1"/>
  <c r="AK30" i="1"/>
  <c r="X169" i="1"/>
  <c r="AE274" i="1"/>
  <c r="R361" i="1"/>
  <c r="AK361" i="1"/>
  <c r="K674" i="5"/>
  <c r="H147" i="5"/>
  <c r="I96" i="5"/>
  <c r="GN52" i="1"/>
  <c r="CB169" i="1" s="1"/>
  <c r="GM52" i="1"/>
  <c r="AD30" i="1"/>
  <c r="Q169" i="1"/>
  <c r="K676" i="5"/>
  <c r="K667" i="5"/>
  <c r="GN319" i="1"/>
  <c r="GM319" i="1"/>
  <c r="ED200" i="1"/>
  <c r="DQ243" i="1"/>
  <c r="DJ200" i="1"/>
  <c r="P257" i="1"/>
  <c r="GN342" i="1"/>
  <c r="DJ440" i="1"/>
  <c r="DJ469" i="1" s="1"/>
  <c r="FS243" i="1"/>
  <c r="EJ243" i="1" s="1"/>
  <c r="FX361" i="1"/>
  <c r="Q461" i="5"/>
  <c r="I466" i="5" s="1"/>
  <c r="GN212" i="1"/>
  <c r="GM212" i="1"/>
  <c r="H694" i="5"/>
  <c r="O694" i="5"/>
  <c r="S169" i="1"/>
  <c r="AF30" i="1"/>
  <c r="J794" i="5"/>
  <c r="GN64" i="1"/>
  <c r="GM64" i="1"/>
  <c r="DO440" i="1"/>
  <c r="AK411" i="1"/>
  <c r="Q786" i="5"/>
  <c r="I787" i="5" s="1"/>
  <c r="DH361" i="1"/>
  <c r="I310" i="5"/>
  <c r="H316" i="5" s="1"/>
  <c r="GN128" i="1"/>
  <c r="GM128" i="1"/>
  <c r="AE30" i="1"/>
  <c r="R169" i="1"/>
  <c r="I669" i="5"/>
  <c r="GM322" i="1"/>
  <c r="CA361" i="1" s="1"/>
  <c r="GN322" i="1"/>
  <c r="CB361" i="1" s="1"/>
  <c r="T309" i="5"/>
  <c r="K313" i="5" s="1"/>
  <c r="ED169" i="1"/>
  <c r="P258" i="1"/>
  <c r="DK200" i="1"/>
  <c r="J620" i="5"/>
  <c r="Q437" i="5"/>
  <c r="I438" i="5" s="1"/>
  <c r="AK243" i="1"/>
  <c r="AL169" i="1"/>
  <c r="GM325" i="1"/>
  <c r="GN72" i="1"/>
  <c r="GM72" i="1"/>
  <c r="CA169" i="1" s="1"/>
  <c r="T628" i="5"/>
  <c r="K636" i="5" s="1"/>
  <c r="ED361" i="1"/>
  <c r="P359" i="5"/>
  <c r="J482" i="5"/>
  <c r="J554" i="5"/>
  <c r="P189" i="1"/>
  <c r="ES30" i="1"/>
  <c r="ES200" i="1"/>
  <c r="P263" i="1"/>
  <c r="CJ200" i="1"/>
  <c r="BA243" i="1"/>
  <c r="J102" i="5"/>
  <c r="P102" i="5"/>
  <c r="K689" i="5"/>
  <c r="GN343" i="1"/>
  <c r="GM343" i="1"/>
  <c r="K631" i="5"/>
  <c r="GN303" i="1"/>
  <c r="GM303" i="1"/>
  <c r="P266" i="1"/>
  <c r="DN200" i="1"/>
  <c r="DP361" i="1"/>
  <c r="EC274" i="1"/>
  <c r="S437" i="5"/>
  <c r="I439" i="5" s="1"/>
  <c r="AL243" i="1"/>
  <c r="I672" i="5"/>
  <c r="GN328" i="1"/>
  <c r="GM328" i="1"/>
  <c r="P694" i="5"/>
  <c r="J694" i="5"/>
  <c r="GM342" i="1"/>
  <c r="CB243" i="1"/>
  <c r="CB200" i="1" s="1"/>
  <c r="AL411" i="1"/>
  <c r="S786" i="5"/>
  <c r="I788" i="5" s="1"/>
  <c r="I437" i="5"/>
  <c r="GN204" i="1"/>
  <c r="GM204" i="1"/>
  <c r="CA243" i="1" s="1"/>
  <c r="W200" i="1"/>
  <c r="F267" i="1"/>
  <c r="DK169" i="1"/>
  <c r="DX30" i="1"/>
  <c r="R309" i="5"/>
  <c r="K312" i="5" s="1"/>
  <c r="EC169" i="1"/>
  <c r="AE200" i="1"/>
  <c r="R243" i="1"/>
  <c r="K668" i="5"/>
  <c r="GN321" i="1"/>
  <c r="GM321" i="1"/>
  <c r="P425" i="5"/>
  <c r="J425" i="5"/>
  <c r="S243" i="1"/>
  <c r="AF200" i="1"/>
  <c r="DO200" i="1"/>
  <c r="P267" i="1"/>
  <c r="GM331" i="1"/>
  <c r="R628" i="5"/>
  <c r="K635" i="5" s="1"/>
  <c r="GN297" i="1"/>
  <c r="S672" i="5"/>
  <c r="I675" i="5" s="1"/>
  <c r="H678" i="5" s="1"/>
  <c r="AL361" i="1"/>
  <c r="DK361" i="1"/>
  <c r="DX274" i="1"/>
  <c r="DT30" i="1"/>
  <c r="DG169" i="1"/>
  <c r="FU392" i="1"/>
  <c r="EL411" i="1"/>
  <c r="FU200" i="1"/>
  <c r="EL243" i="1"/>
  <c r="ES26" i="1"/>
  <c r="P460" i="1"/>
  <c r="ES469" i="1"/>
  <c r="GM408" i="1"/>
  <c r="GO408" i="1"/>
  <c r="CC411" i="1" s="1"/>
  <c r="CH30" i="1"/>
  <c r="AY169" i="1"/>
  <c r="P30" i="1"/>
  <c r="F172" i="1"/>
  <c r="P440" i="1"/>
  <c r="AO22" i="1"/>
  <c r="F473" i="1"/>
  <c r="AO498" i="1"/>
  <c r="EU22" i="1"/>
  <c r="EU498" i="1"/>
  <c r="P485" i="1"/>
  <c r="FZ200" i="1"/>
  <c r="EQ243" i="1"/>
  <c r="FW200" i="1"/>
  <c r="EN243" i="1"/>
  <c r="DJ26" i="1"/>
  <c r="P454" i="1"/>
  <c r="DM26" i="1"/>
  <c r="P462" i="1"/>
  <c r="DM469" i="1"/>
  <c r="CB392" i="1"/>
  <c r="AS411" i="1"/>
  <c r="AB30" i="1"/>
  <c r="O169" i="1"/>
  <c r="T392" i="1"/>
  <c r="F432" i="1"/>
  <c r="F431" i="1"/>
  <c r="BA392" i="1"/>
  <c r="FW30" i="1"/>
  <c r="EN169" i="1"/>
  <c r="FX30" i="1"/>
  <c r="EO169" i="1"/>
  <c r="AX22" i="1"/>
  <c r="F476" i="1"/>
  <c r="AX498" i="1"/>
  <c r="ET22" i="1"/>
  <c r="P482" i="1"/>
  <c r="ET498" i="1"/>
  <c r="EP26" i="1"/>
  <c r="P447" i="1"/>
  <c r="EP469" i="1"/>
  <c r="DT274" i="1"/>
  <c r="DG361" i="1"/>
  <c r="DO26" i="1"/>
  <c r="P464" i="1"/>
  <c r="DO469" i="1"/>
  <c r="EO392" i="1"/>
  <c r="P417" i="1"/>
  <c r="AF392" i="1"/>
  <c r="S411" i="1"/>
  <c r="AL392" i="1"/>
  <c r="Y411" i="1"/>
  <c r="AU22" i="1"/>
  <c r="F488" i="1"/>
  <c r="AU498" i="1"/>
  <c r="DT200" i="1"/>
  <c r="DG243" i="1"/>
  <c r="FS200" i="1"/>
  <c r="CF274" i="1"/>
  <c r="AW361" i="1"/>
  <c r="EH22" i="1"/>
  <c r="P478" i="1"/>
  <c r="V16" i="2" s="1"/>
  <c r="V18" i="2" s="1"/>
  <c r="EH498" i="1"/>
  <c r="CH392" i="1"/>
  <c r="AY411" i="1"/>
  <c r="P392" i="1"/>
  <c r="F414" i="1"/>
  <c r="FS392" i="1"/>
  <c r="EJ411" i="1"/>
  <c r="W392" i="1"/>
  <c r="F435" i="1"/>
  <c r="DP392" i="1"/>
  <c r="P436" i="1"/>
  <c r="AP22" i="1"/>
  <c r="F478" i="1"/>
  <c r="G16" i="2" s="1"/>
  <c r="G18" i="2" s="1"/>
  <c r="AP498" i="1"/>
  <c r="EI22" i="1"/>
  <c r="EI498" i="1"/>
  <c r="P479" i="1"/>
  <c r="FX274" i="1"/>
  <c r="EO361" i="1"/>
  <c r="EN392" i="1"/>
  <c r="P416" i="1"/>
  <c r="EQ392" i="1"/>
  <c r="P419" i="1"/>
  <c r="CF200" i="1"/>
  <c r="AW243" i="1"/>
  <c r="CH200" i="1"/>
  <c r="AY243" i="1"/>
  <c r="FT361" i="1"/>
  <c r="T440" i="1"/>
  <c r="AZ26" i="1"/>
  <c r="AZ469" i="1"/>
  <c r="F451" i="1"/>
  <c r="CE30" i="1"/>
  <c r="AV169" i="1"/>
  <c r="CF30" i="1"/>
  <c r="AW169" i="1"/>
  <c r="EG22" i="1"/>
  <c r="EG498" i="1"/>
  <c r="P473" i="1"/>
  <c r="ER26" i="1"/>
  <c r="P451" i="1"/>
  <c r="ER469" i="1"/>
  <c r="FX200" i="1"/>
  <c r="EO243" i="1"/>
  <c r="DH200" i="1"/>
  <c r="P246" i="1"/>
  <c r="DN26" i="1"/>
  <c r="P463" i="1"/>
  <c r="DN469" i="1"/>
  <c r="AB274" i="1"/>
  <c r="O361" i="1"/>
  <c r="V26" i="1"/>
  <c r="F463" i="1"/>
  <c r="V469" i="1"/>
  <c r="AB200" i="1"/>
  <c r="O243" i="1"/>
  <c r="AS243" i="1"/>
  <c r="FZ30" i="1"/>
  <c r="EQ169" i="1"/>
  <c r="DH30" i="1"/>
  <c r="P172" i="1"/>
  <c r="DH440" i="1"/>
  <c r="BC22" i="1"/>
  <c r="F485" i="1"/>
  <c r="BC498" i="1"/>
  <c r="AT200" i="1"/>
  <c r="F261" i="1"/>
  <c r="DL26" i="1"/>
  <c r="P461" i="1"/>
  <c r="DL469" i="1"/>
  <c r="DI26" i="1"/>
  <c r="P452" i="1"/>
  <c r="DI469" i="1"/>
  <c r="AK392" i="1"/>
  <c r="X411" i="1"/>
  <c r="V392" i="1"/>
  <c r="F434" i="1"/>
  <c r="DQ392" i="1"/>
  <c r="P437" i="1"/>
  <c r="EM22" i="1"/>
  <c r="EM498" i="1"/>
  <c r="P488" i="1"/>
  <c r="FT200" i="1"/>
  <c r="EK243" i="1"/>
  <c r="CH274" i="1"/>
  <c r="AY361" i="1"/>
  <c r="P274" i="1"/>
  <c r="F364" i="1"/>
  <c r="CE274" i="1"/>
  <c r="AV361" i="1"/>
  <c r="CF392" i="1"/>
  <c r="AW411" i="1"/>
  <c r="CE392" i="1"/>
  <c r="AV411" i="1"/>
  <c r="DT392" i="1"/>
  <c r="DG411" i="1"/>
  <c r="FT392" i="1"/>
  <c r="EK411" i="1"/>
  <c r="BB22" i="1"/>
  <c r="F482" i="1"/>
  <c r="BB498" i="1"/>
  <c r="AQ22" i="1"/>
  <c r="F479" i="1"/>
  <c r="AQ498" i="1"/>
  <c r="FZ274" i="1"/>
  <c r="EQ361" i="1"/>
  <c r="DH274" i="1"/>
  <c r="P364" i="1"/>
  <c r="FW274" i="1"/>
  <c r="EN361" i="1"/>
  <c r="P200" i="1"/>
  <c r="F246" i="1"/>
  <c r="CE200" i="1"/>
  <c r="AV243" i="1"/>
  <c r="F373" i="1"/>
  <c r="Q274" i="1"/>
  <c r="AE392" i="1"/>
  <c r="R411" i="1"/>
  <c r="F423" i="1"/>
  <c r="Q392" i="1"/>
  <c r="AB411" i="1"/>
  <c r="CA411" i="1"/>
  <c r="BA440" i="1"/>
  <c r="FS361" i="1"/>
  <c r="CA274" i="1" l="1"/>
  <c r="AR361" i="1"/>
  <c r="FT30" i="1"/>
  <c r="EK169" i="1"/>
  <c r="CA30" i="1"/>
  <c r="AR169" i="1"/>
  <c r="F196" i="1" s="1"/>
  <c r="CB30" i="1"/>
  <c r="AS169" i="1"/>
  <c r="CA200" i="1"/>
  <c r="AR243" i="1"/>
  <c r="J428" i="5"/>
  <c r="AS361" i="1"/>
  <c r="AS274" i="1" s="1"/>
  <c r="CB274" i="1"/>
  <c r="EJ169" i="1"/>
  <c r="FS30" i="1"/>
  <c r="DP274" i="1"/>
  <c r="P386" i="1"/>
  <c r="EC30" i="1"/>
  <c r="DP169" i="1"/>
  <c r="O316" i="5"/>
  <c r="H102" i="5"/>
  <c r="O102" i="5"/>
  <c r="AK274" i="1"/>
  <c r="X361" i="1"/>
  <c r="AL274" i="1"/>
  <c r="Y361" i="1"/>
  <c r="J316" i="5"/>
  <c r="P316" i="5"/>
  <c r="O678" i="5"/>
  <c r="H737" i="5" s="1"/>
  <c r="R30" i="1"/>
  <c r="F183" i="1"/>
  <c r="O791" i="5"/>
  <c r="H794" i="5" s="1"/>
  <c r="H791" i="5"/>
  <c r="R274" i="1"/>
  <c r="F375" i="1"/>
  <c r="U440" i="1"/>
  <c r="F191" i="1"/>
  <c r="U30" i="1"/>
  <c r="W30" i="1"/>
  <c r="F193" i="1"/>
  <c r="W440" i="1"/>
  <c r="J678" i="5"/>
  <c r="P678" i="5"/>
  <c r="DK274" i="1"/>
  <c r="P376" i="1"/>
  <c r="AL200" i="1"/>
  <c r="Y243" i="1"/>
  <c r="ED30" i="1"/>
  <c r="DQ169" i="1"/>
  <c r="DK30" i="1"/>
  <c r="P184" i="1"/>
  <c r="DK440" i="1"/>
  <c r="ED274" i="1"/>
  <c r="DQ361" i="1"/>
  <c r="AK200" i="1"/>
  <c r="X243" i="1"/>
  <c r="H470" i="5"/>
  <c r="O470" i="5"/>
  <c r="J800" i="5"/>
  <c r="F194" i="1"/>
  <c r="X30" i="1"/>
  <c r="DJ274" i="1"/>
  <c r="P375" i="1"/>
  <c r="AL30" i="1"/>
  <c r="Y169" i="1"/>
  <c r="Q30" i="1"/>
  <c r="F181" i="1"/>
  <c r="Q440" i="1"/>
  <c r="J639" i="5"/>
  <c r="P639" i="5"/>
  <c r="J737" i="5" s="1"/>
  <c r="F258" i="1"/>
  <c r="S200" i="1"/>
  <c r="F257" i="1"/>
  <c r="R200" i="1"/>
  <c r="F263" i="1"/>
  <c r="BA200" i="1"/>
  <c r="O442" i="5"/>
  <c r="H554" i="5" s="1"/>
  <c r="H442" i="5"/>
  <c r="F184" i="1"/>
  <c r="S30" i="1"/>
  <c r="DQ200" i="1"/>
  <c r="P269" i="1"/>
  <c r="FS274" i="1"/>
  <c r="EJ361" i="1"/>
  <c r="CA392" i="1"/>
  <c r="AR411" i="1"/>
  <c r="R392" i="1"/>
  <c r="F425" i="1"/>
  <c r="R440" i="1"/>
  <c r="AV200" i="1"/>
  <c r="F248" i="1"/>
  <c r="EN274" i="1"/>
  <c r="P366" i="1"/>
  <c r="EQ274" i="1"/>
  <c r="P369" i="1"/>
  <c r="AQ18" i="1"/>
  <c r="F508" i="1"/>
  <c r="EK392" i="1"/>
  <c r="P428" i="1"/>
  <c r="DG392" i="1"/>
  <c r="P413" i="1"/>
  <c r="AV392" i="1"/>
  <c r="F416" i="1"/>
  <c r="F417" i="1"/>
  <c r="AW392" i="1"/>
  <c r="EM18" i="1"/>
  <c r="P517" i="1"/>
  <c r="EJ30" i="1"/>
  <c r="P196" i="1"/>
  <c r="EJ440" i="1"/>
  <c r="X392" i="1"/>
  <c r="F436" i="1"/>
  <c r="DI22" i="1"/>
  <c r="P481" i="1"/>
  <c r="DI498" i="1"/>
  <c r="DH26" i="1"/>
  <c r="P443" i="1"/>
  <c r="DH469" i="1"/>
  <c r="F363" i="1"/>
  <c r="O274" i="1"/>
  <c r="DN22" i="1"/>
  <c r="DN498" i="1"/>
  <c r="P492" i="1"/>
  <c r="AZ22" i="1"/>
  <c r="F480" i="1"/>
  <c r="AZ498" i="1"/>
  <c r="T26" i="1"/>
  <c r="F461" i="1"/>
  <c r="T469" i="1"/>
  <c r="AY200" i="1"/>
  <c r="F251" i="1"/>
  <c r="AW200" i="1"/>
  <c r="F249" i="1"/>
  <c r="EO274" i="1"/>
  <c r="P367" i="1"/>
  <c r="F367" i="1"/>
  <c r="AW274" i="1"/>
  <c r="EJ200" i="1"/>
  <c r="P270" i="1"/>
  <c r="DG200" i="1"/>
  <c r="P245" i="1"/>
  <c r="AU18" i="1"/>
  <c r="F517" i="1"/>
  <c r="DG274" i="1"/>
  <c r="P363" i="1"/>
  <c r="ET18" i="1"/>
  <c r="P511" i="1"/>
  <c r="EO30" i="1"/>
  <c r="P175" i="1"/>
  <c r="EO440" i="1"/>
  <c r="EN30" i="1"/>
  <c r="P174" i="1"/>
  <c r="EN440" i="1"/>
  <c r="DJ22" i="1"/>
  <c r="DJ498" i="1"/>
  <c r="P483" i="1"/>
  <c r="EN200" i="1"/>
  <c r="P248" i="1"/>
  <c r="EQ200" i="1"/>
  <c r="P251" i="1"/>
  <c r="AY30" i="1"/>
  <c r="F177" i="1"/>
  <c r="AY440" i="1"/>
  <c r="CC392" i="1"/>
  <c r="AT411" i="1"/>
  <c r="ES22" i="1"/>
  <c r="ES498" i="1"/>
  <c r="P489" i="1"/>
  <c r="BA26" i="1"/>
  <c r="F460" i="1"/>
  <c r="BA469" i="1"/>
  <c r="AB392" i="1"/>
  <c r="O411" i="1"/>
  <c r="BB18" i="1"/>
  <c r="F511" i="1"/>
  <c r="AV274" i="1"/>
  <c r="F366" i="1"/>
  <c r="F369" i="1"/>
  <c r="AY274" i="1"/>
  <c r="EK200" i="1"/>
  <c r="P260" i="1"/>
  <c r="DL22" i="1"/>
  <c r="DL498" i="1"/>
  <c r="P490" i="1"/>
  <c r="BC18" i="1"/>
  <c r="F514" i="1"/>
  <c r="EQ30" i="1"/>
  <c r="P177" i="1"/>
  <c r="EQ440" i="1"/>
  <c r="AS200" i="1"/>
  <c r="F260" i="1"/>
  <c r="O200" i="1"/>
  <c r="F245" i="1"/>
  <c r="AR30" i="1"/>
  <c r="V22" i="1"/>
  <c r="F492" i="1"/>
  <c r="V498" i="1"/>
  <c r="EO200" i="1"/>
  <c r="P249" i="1"/>
  <c r="ER22" i="1"/>
  <c r="P480" i="1"/>
  <c r="ER498" i="1"/>
  <c r="EG18" i="1"/>
  <c r="P502" i="1"/>
  <c r="AW30" i="1"/>
  <c r="F175" i="1"/>
  <c r="AW440" i="1"/>
  <c r="AV30" i="1"/>
  <c r="F174" i="1"/>
  <c r="AV440" i="1"/>
  <c r="EK30" i="1"/>
  <c r="P186" i="1"/>
  <c r="FT274" i="1"/>
  <c r="EK361" i="1"/>
  <c r="EI18" i="1"/>
  <c r="P508" i="1"/>
  <c r="AP18" i="1"/>
  <c r="F507" i="1"/>
  <c r="EJ392" i="1"/>
  <c r="P438" i="1"/>
  <c r="AY392" i="1"/>
  <c r="F419" i="1"/>
  <c r="EH18" i="1"/>
  <c r="P507" i="1"/>
  <c r="F437" i="1"/>
  <c r="Y392" i="1"/>
  <c r="S392" i="1"/>
  <c r="F426" i="1"/>
  <c r="S440" i="1"/>
  <c r="DO22" i="1"/>
  <c r="P493" i="1"/>
  <c r="DO498" i="1"/>
  <c r="EP22" i="1"/>
  <c r="P476" i="1"/>
  <c r="EP498" i="1"/>
  <c r="AX18" i="1"/>
  <c r="F505" i="1"/>
  <c r="AR200" i="1"/>
  <c r="F270" i="1"/>
  <c r="AS30" i="1"/>
  <c r="F186" i="1"/>
  <c r="O30" i="1"/>
  <c r="F171" i="1"/>
  <c r="O440" i="1"/>
  <c r="F428" i="1"/>
  <c r="AS392" i="1"/>
  <c r="DM22" i="1"/>
  <c r="P491" i="1"/>
  <c r="DM498" i="1"/>
  <c r="AR274" i="1"/>
  <c r="F388" i="1"/>
  <c r="EU18" i="1"/>
  <c r="P514" i="1"/>
  <c r="AO18" i="1"/>
  <c r="F502" i="1"/>
  <c r="P26" i="1"/>
  <c r="F443" i="1"/>
  <c r="P469" i="1"/>
  <c r="EL200" i="1"/>
  <c r="P261" i="1"/>
  <c r="EL440" i="1"/>
  <c r="EL392" i="1"/>
  <c r="P429" i="1"/>
  <c r="DG30" i="1"/>
  <c r="P171" i="1"/>
  <c r="DG440" i="1"/>
  <c r="W16" i="2"/>
  <c r="W18" i="2" s="1"/>
  <c r="U26" i="1" l="1"/>
  <c r="F462" i="1"/>
  <c r="U469" i="1"/>
  <c r="X274" i="1"/>
  <c r="F386" i="1"/>
  <c r="P455" i="1"/>
  <c r="DK469" i="1"/>
  <c r="DK26" i="1"/>
  <c r="Y200" i="1"/>
  <c r="F269" i="1"/>
  <c r="W469" i="1"/>
  <c r="F464" i="1"/>
  <c r="W26" i="1"/>
  <c r="F378" i="1"/>
  <c r="H797" i="5"/>
  <c r="H428" i="5"/>
  <c r="H800" i="5"/>
  <c r="Y30" i="1"/>
  <c r="F195" i="1"/>
  <c r="AS440" i="1"/>
  <c r="F452" i="1"/>
  <c r="Q469" i="1"/>
  <c r="Q26" i="1"/>
  <c r="X200" i="1"/>
  <c r="F268" i="1"/>
  <c r="J797" i="5"/>
  <c r="F387" i="1"/>
  <c r="Y274" i="1"/>
  <c r="X440" i="1"/>
  <c r="X26" i="1" s="1"/>
  <c r="Y440" i="1"/>
  <c r="Y469" i="1" s="1"/>
  <c r="AR440" i="1"/>
  <c r="DQ274" i="1"/>
  <c r="P387" i="1"/>
  <c r="DQ440" i="1"/>
  <c r="DQ30" i="1"/>
  <c r="P195" i="1"/>
  <c r="DP440" i="1"/>
  <c r="DP30" i="1"/>
  <c r="P194" i="1"/>
  <c r="EL26" i="1"/>
  <c r="P458" i="1"/>
  <c r="EL469" i="1"/>
  <c r="AS26" i="1"/>
  <c r="F457" i="1"/>
  <c r="AS469" i="1"/>
  <c r="S26" i="1"/>
  <c r="S469" i="1"/>
  <c r="F455" i="1"/>
  <c r="AV26" i="1"/>
  <c r="AV469" i="1"/>
  <c r="F445" i="1"/>
  <c r="ER18" i="1"/>
  <c r="P509" i="1"/>
  <c r="AR26" i="1"/>
  <c r="AR469" i="1"/>
  <c r="F467" i="1"/>
  <c r="EN26" i="1"/>
  <c r="P445" i="1"/>
  <c r="EN469" i="1"/>
  <c r="T22" i="1"/>
  <c r="F490" i="1"/>
  <c r="T498" i="1"/>
  <c r="DI18" i="1"/>
  <c r="P510" i="1"/>
  <c r="EJ26" i="1"/>
  <c r="P467" i="1"/>
  <c r="EJ469" i="1"/>
  <c r="R26" i="1"/>
  <c r="F454" i="1"/>
  <c r="R469" i="1"/>
  <c r="DM18" i="1"/>
  <c r="P520" i="1"/>
  <c r="DG26" i="1"/>
  <c r="P442" i="1"/>
  <c r="DG469" i="1"/>
  <c r="P22" i="1"/>
  <c r="F472" i="1"/>
  <c r="P498" i="1"/>
  <c r="O26" i="1"/>
  <c r="O469" i="1"/>
  <c r="F442" i="1"/>
  <c r="EP18" i="1"/>
  <c r="P505" i="1"/>
  <c r="DO18" i="1"/>
  <c r="P522" i="1"/>
  <c r="Y26" i="1"/>
  <c r="EK274" i="1"/>
  <c r="P378" i="1"/>
  <c r="AW26" i="1"/>
  <c r="F446" i="1"/>
  <c r="AW469" i="1"/>
  <c r="V18" i="1"/>
  <c r="F521" i="1"/>
  <c r="EQ26" i="1"/>
  <c r="P448" i="1"/>
  <c r="EQ469" i="1"/>
  <c r="DL18" i="1"/>
  <c r="P519" i="1"/>
  <c r="O392" i="1"/>
  <c r="F413" i="1"/>
  <c r="BA22" i="1"/>
  <c r="F489" i="1"/>
  <c r="H16" i="2" s="1"/>
  <c r="H18" i="2" s="1"/>
  <c r="BA498" i="1"/>
  <c r="ES18" i="1"/>
  <c r="P518" i="1"/>
  <c r="AT392" i="1"/>
  <c r="F429" i="1"/>
  <c r="AT440" i="1"/>
  <c r="AY26" i="1"/>
  <c r="F448" i="1"/>
  <c r="AY469" i="1"/>
  <c r="DJ18" i="1"/>
  <c r="P512" i="1"/>
  <c r="EO26" i="1"/>
  <c r="P446" i="1"/>
  <c r="EO469" i="1"/>
  <c r="AZ18" i="1"/>
  <c r="F509" i="1"/>
  <c r="DN18" i="1"/>
  <c r="P521" i="1"/>
  <c r="DH22" i="1"/>
  <c r="DH498" i="1"/>
  <c r="P472" i="1"/>
  <c r="F465" i="1"/>
  <c r="X469" i="1"/>
  <c r="AR392" i="1"/>
  <c r="F438" i="1"/>
  <c r="EJ274" i="1"/>
  <c r="P388" i="1"/>
  <c r="EK440" i="1"/>
  <c r="W498" i="1" l="1"/>
  <c r="W22" i="1"/>
  <c r="F493" i="1"/>
  <c r="DQ469" i="1"/>
  <c r="DQ26" i="1"/>
  <c r="P466" i="1"/>
  <c r="Q22" i="1"/>
  <c r="F481" i="1"/>
  <c r="Q498" i="1"/>
  <c r="U22" i="1"/>
  <c r="F491" i="1"/>
  <c r="U498" i="1"/>
  <c r="F466" i="1"/>
  <c r="DP469" i="1"/>
  <c r="DP26" i="1"/>
  <c r="P465" i="1"/>
  <c r="DK498" i="1"/>
  <c r="DK22" i="1"/>
  <c r="P484" i="1"/>
  <c r="Y16" i="2" s="1"/>
  <c r="Y18" i="2" s="1"/>
  <c r="DH18" i="1"/>
  <c r="P501" i="1"/>
  <c r="EO22" i="1"/>
  <c r="EO498" i="1"/>
  <c r="P475" i="1"/>
  <c r="AT26" i="1"/>
  <c r="AT469" i="1"/>
  <c r="F458" i="1"/>
  <c r="EQ22" i="1"/>
  <c r="EQ498" i="1"/>
  <c r="P477" i="1"/>
  <c r="O22" i="1"/>
  <c r="F471" i="1"/>
  <c r="O498" i="1"/>
  <c r="P18" i="1"/>
  <c r="F501" i="1"/>
  <c r="R22" i="1"/>
  <c r="F483" i="1"/>
  <c r="R498" i="1"/>
  <c r="T18" i="1"/>
  <c r="F519" i="1"/>
  <c r="AV22" i="1"/>
  <c r="F474" i="1"/>
  <c r="AV498" i="1"/>
  <c r="EL22" i="1"/>
  <c r="P487" i="1"/>
  <c r="U16" i="2" s="1"/>
  <c r="U18" i="2" s="1"/>
  <c r="EL498" i="1"/>
  <c r="X22" i="1"/>
  <c r="F494" i="1"/>
  <c r="X498" i="1"/>
  <c r="EK26" i="1"/>
  <c r="P457" i="1"/>
  <c r="EK469" i="1"/>
  <c r="AY22" i="1"/>
  <c r="F477" i="1"/>
  <c r="AY498" i="1"/>
  <c r="BA18" i="1"/>
  <c r="F518" i="1"/>
  <c r="AW22" i="1"/>
  <c r="F475" i="1"/>
  <c r="AW498" i="1"/>
  <c r="Y22" i="1"/>
  <c r="F495" i="1"/>
  <c r="Y498" i="1"/>
  <c r="DG22" i="1"/>
  <c r="P471" i="1"/>
  <c r="DG498" i="1"/>
  <c r="EJ22" i="1"/>
  <c r="P496" i="1"/>
  <c r="EJ498" i="1"/>
  <c r="EN22" i="1"/>
  <c r="P474" i="1"/>
  <c r="EN498" i="1"/>
  <c r="AR22" i="1"/>
  <c r="F496" i="1"/>
  <c r="AR498" i="1"/>
  <c r="S22" i="1"/>
  <c r="F484" i="1"/>
  <c r="J16" i="2" s="1"/>
  <c r="J18" i="2" s="1"/>
  <c r="S498" i="1"/>
  <c r="AS22" i="1"/>
  <c r="F486" i="1"/>
  <c r="E16" i="2" s="1"/>
  <c r="AS498" i="1"/>
  <c r="DK18" i="1" l="1"/>
  <c r="P513" i="1"/>
  <c r="J24" i="5" s="1"/>
  <c r="DQ498" i="1"/>
  <c r="P495" i="1"/>
  <c r="DQ22" i="1"/>
  <c r="U18" i="1"/>
  <c r="F520" i="1"/>
  <c r="I25" i="5" s="1"/>
  <c r="Q18" i="1"/>
  <c r="F510" i="1"/>
  <c r="DP498" i="1"/>
  <c r="DP22" i="1"/>
  <c r="P494" i="1"/>
  <c r="F522" i="1"/>
  <c r="W18" i="1"/>
  <c r="E18" i="2"/>
  <c r="S18" i="1"/>
  <c r="F513" i="1"/>
  <c r="EN18" i="1"/>
  <c r="P503" i="1"/>
  <c r="DG18" i="1"/>
  <c r="P500" i="1"/>
  <c r="AW18" i="1"/>
  <c r="F504" i="1"/>
  <c r="EK22" i="1"/>
  <c r="EK498" i="1"/>
  <c r="P486" i="1"/>
  <c r="T16" i="2" s="1"/>
  <c r="EL18" i="1"/>
  <c r="P516" i="1"/>
  <c r="J23" i="5" s="1"/>
  <c r="R18" i="1"/>
  <c r="F512" i="1"/>
  <c r="AT22" i="1"/>
  <c r="F487" i="1"/>
  <c r="F16" i="2" s="1"/>
  <c r="F18" i="2" s="1"/>
  <c r="AT498" i="1"/>
  <c r="AS18" i="1"/>
  <c r="F515" i="1"/>
  <c r="I22" i="5" s="1"/>
  <c r="AR18" i="1"/>
  <c r="F525" i="1"/>
  <c r="I21" i="5" s="1"/>
  <c r="EJ18" i="1"/>
  <c r="P525" i="1"/>
  <c r="Y18" i="1"/>
  <c r="F524" i="1"/>
  <c r="AY18" i="1"/>
  <c r="F506" i="1"/>
  <c r="X18" i="1"/>
  <c r="F523" i="1"/>
  <c r="AV18" i="1"/>
  <c r="F503" i="1"/>
  <c r="O18" i="1"/>
  <c r="F500" i="1"/>
  <c r="EQ18" i="1"/>
  <c r="P506" i="1"/>
  <c r="EO18" i="1"/>
  <c r="P504" i="1"/>
  <c r="I24" i="5" l="1"/>
  <c r="P523" i="1"/>
  <c r="DP18" i="1"/>
  <c r="DQ18" i="1"/>
  <c r="P524" i="1"/>
  <c r="X16" i="2"/>
  <c r="X18" i="2" s="1"/>
  <c r="T18" i="2"/>
  <c r="I16" i="2"/>
  <c r="I18" i="2" s="1"/>
  <c r="AT18" i="1"/>
  <c r="F516" i="1"/>
  <c r="I23" i="5" s="1"/>
  <c r="EK18" i="1"/>
  <c r="P515" i="1"/>
  <c r="J22" i="5" s="1"/>
</calcChain>
</file>

<file path=xl/sharedStrings.xml><?xml version="1.0" encoding="utf-8"?>
<sst xmlns="http://schemas.openxmlformats.org/spreadsheetml/2006/main" count="17574" uniqueCount="997">
  <si>
    <t>Smeta.RU  (495) 974-1589</t>
  </si>
  <si>
    <t>_PS_</t>
  </si>
  <si>
    <t>Smeta.RU</t>
  </si>
  <si>
    <t/>
  </si>
  <si>
    <t>Новый объект:ул.Рублевское ш.,,д.18,кор.1кв.322</t>
  </si>
  <si>
    <t>ул.Рублевское ш.,,д.18,кор.1кв.322 Ремонт квартиры инвалида-колясочника</t>
  </si>
  <si>
    <t>Молодогвардейская ул.,д.39,кв.34</t>
  </si>
  <si>
    <t>Иванык В.И.</t>
  </si>
  <si>
    <t>Генеральный директор</t>
  </si>
  <si>
    <t>Глава управы</t>
  </si>
  <si>
    <t>Управа района Кунцево города Москвы</t>
  </si>
  <si>
    <t>ООО"Веста-Рем" 119034 г.Москва,Пречистенка ул.,д.28</t>
  </si>
  <si>
    <t>Сметные нормы списания</t>
  </si>
  <si>
    <t>Коды ОКП для ТСН-2001</t>
  </si>
  <si>
    <t>ТСН 2001- Ремонт</t>
  </si>
  <si>
    <t>Типовой расчет для ТСН-2001 (Ремонт)</t>
  </si>
  <si>
    <t>ТСН-2001</t>
  </si>
  <si>
    <t>Поправки для ТСН-2001</t>
  </si>
  <si>
    <t>Новая локальная смета</t>
  </si>
  <si>
    <t>Новый раздел</t>
  </si>
  <si>
    <t>Ремонт  помещений с расширением дверных проемов</t>
  </si>
  <si>
    <t>Новый подраздел</t>
  </si>
  <si>
    <t>Общестроительные работы</t>
  </si>
  <si>
    <t>1</t>
  </si>
  <si>
    <t>6.56-14-1</t>
  </si>
  <si>
    <t>СНЯТИЕ НАЛИЧНИКОВ</t>
  </si>
  <si>
    <t>100 м</t>
  </si>
  <si>
    <t>ТСН-2001.6. База. Сб.56, т.14, поз.1</t>
  </si>
  <si>
    <t>)*1,15</t>
  </si>
  <si>
    <t>Ремонтно-строительные работы</t>
  </si>
  <si>
    <t>ТСН-2001.6-56. 56-12...56-15</t>
  </si>
  <si>
    <t>ТСН-2001.6-56-3</t>
  </si>
  <si>
    <t>2</t>
  </si>
  <si>
    <t>6.56-13-1</t>
  </si>
  <si>
    <t>СНЯТИЕ ДВЕРНЫХ ПОЛОТЕН</t>
  </si>
  <si>
    <t>100 м2</t>
  </si>
  <si>
    <t>ТСН-2001.6. База. Сб.56, т.13, поз.1</t>
  </si>
  <si>
    <t>3</t>
  </si>
  <si>
    <t>6.56-12-1</t>
  </si>
  <si>
    <t>ДЕМОНТАЖ ДВЕРНЫХ КОРОБОК В КАМЕННЫХ СТЕНАХ С ОТБИВКОЙ ШТУКАТУРКИ В ОТКОСАХ</t>
  </si>
  <si>
    <t>100 шт.</t>
  </si>
  <si>
    <t>ТСН-2001.6. База. Сб.56, т.12, поз.1</t>
  </si>
  <si>
    <t>4</t>
  </si>
  <si>
    <t>6.55-2-1</t>
  </si>
  <si>
    <t>РАЗБОРКА ПЕРЕГОРОДОК ИЗ ГИПСОВЫХ ПЛИТ</t>
  </si>
  <si>
    <t>ТСН-2001.6. База. Сб.55, т.2, поз.1</t>
  </si>
  <si>
    <t>ТСН-2001.6-55. 55-1...55-4</t>
  </si>
  <si>
    <t>ТСН-2001.6-55-1</t>
  </si>
  <si>
    <t>5</t>
  </si>
  <si>
    <t>3.17-2-5</t>
  </si>
  <si>
    <t>ДЕМОНТАЖ ГАРНИТУРЫ ТУАЛЕТНОЙ ПОЛОЧЕК,ПОРУЧНЕЙ</t>
  </si>
  <si>
    <t>шт.</t>
  </si>
  <si>
    <t>ТСН-2001.3. База. Сб.17, т.2, поз.5</t>
  </si>
  <si>
    <t>Поправка: 3/3  Наименование: Строительство новых объектов в стесненных условиях: на территории действующих предприятий, имеющих разветвленную сеть транспортных и инженерных коммуникаций и стесненные условия для складирования материалов</t>
  </si>
  <si>
    <t>Строительные работы</t>
  </si>
  <si>
    <t>ТСН-2001.3-17. 17-1-3...17-1-12, 17-2...17-10</t>
  </si>
  <si>
    <t>ТСН-2001.3-17-3</t>
  </si>
  <si>
    <t>Поправка: 3/3</t>
  </si>
  <si>
    <t>6</t>
  </si>
  <si>
    <t>6.56-24-1</t>
  </si>
  <si>
    <t>УСТАНОВКА ДВЕРНЫХ КОРОБОК В КАМЕННЫХ СТЕНАХ ДЛЯ КРЕПЛЕНИЯ БЛОКОВ</t>
  </si>
  <si>
    <t>ТСН-2001.6. База. Сб.56, т.24, поз.1</t>
  </si>
  <si>
    <t>)*1,15)*1,25</t>
  </si>
  <si>
    <t>)*1,15)*1,15</t>
  </si>
  <si>
    <t>ТСН-2001.6-56. 56-16...56-27</t>
  </si>
  <si>
    <t>ТСН-2001.6-56-4</t>
  </si>
  <si>
    <t>6,1</t>
  </si>
  <si>
    <t>1.9-12-97</t>
  </si>
  <si>
    <t>КОРОБКИ ДВЕРНЫЕ ХВОЙНЫХ ПОРОД В СБОРЕ, ОКРАШЕННЫЕ ЭМАЛЯМИ, СЕЧЕНИЕ 74Х45 ММ</t>
  </si>
  <si>
    <t>м</t>
  </si>
  <si>
    <t>ТСН-2001.1. База. Р.9, о.12, поз.97</t>
  </si>
  <si>
    <t>7</t>
  </si>
  <si>
    <t>3.10-21-1</t>
  </si>
  <si>
    <t>УСТАНОВКА БЛОКОВ В НАРУЖНЫХ И ВНУТРЕННИХ ДВЕРНЫХ ПРОЕМАХ В КАМЕННЫХ СТЕНАХ ПЛОЩАДЬ ПРОЕМА, М2 ДО 3</t>
  </si>
  <si>
    <t>ТСН-2001.3. База. Сб.10, т.21, поз.1</t>
  </si>
  <si>
    <t>ТСН-2001.3-10. 10-1...10-69</t>
  </si>
  <si>
    <t>ТСН-2001.3-10-1</t>
  </si>
  <si>
    <t>7,1</t>
  </si>
  <si>
    <t>1.8-1-82</t>
  </si>
  <si>
    <t>ЗАДВИЖКИ НАКЛАДНЫЕ (ШПИНГАЛЕТЫ) ЗН-80 С ВАКУУМНЫМ НАПЫЛЕНИЕМ</t>
  </si>
  <si>
    <t>компл.</t>
  </si>
  <si>
    <t>ТСН-2001.1. База. Р.8, о.1, поз.82</t>
  </si>
  <si>
    <t>7,2</t>
  </si>
  <si>
    <t>1.9-7-32</t>
  </si>
  <si>
    <t>БЛОКИ ДВЕРНЫЕ ВНУТРЕННИЕ, ОДНОПОЛЬНЫЕ, ГЛУХИЕ, СО СПЛОШНЫМ ЗАПОЛНЕНИЕМ ЩИТА, ОБЛИЦОВАННЫЕ ШПОНОМ СТРОГАННЫМ ТВЕРДОЛИСТВЕННЫХ И ЦЕННЫХ ПОРОД, СО СКОБЯНЫМИ ПРИБОРАМИ, МАРКА ДГ21-10, ПЛОЩАДЬ 2,01 М2</t>
  </si>
  <si>
    <t>м2</t>
  </si>
  <si>
    <t>ТСН-2001.1. База. Р.9, о.7, поз.32</t>
  </si>
  <si>
    <t>7,3</t>
  </si>
  <si>
    <t>1.8-1-32</t>
  </si>
  <si>
    <t>ПЕТЛЯ НАКЛАДНАЯ С ХОДОМ НА ЦЕНТРАХ ЛАКИРОВАННАЯ</t>
  </si>
  <si>
    <t>ТСН-2001.1. База. Р.8, о.1, поз.32</t>
  </si>
  <si>
    <t>7,4</t>
  </si>
  <si>
    <t>1.1-1-3571</t>
  </si>
  <si>
    <t>ПЕНА МОНТАЖНАЯ ПРОТИВОПОЖАРНАЯ, ОБЕСПЕЧИВАЮЩАЯ АКУСТИЧЕСКУЮ И ТЕРМИЧЕСКУЮ ИЗОЛЯЦИЮ, ПРЕДЕЛ ОГНЕСТОЙКОСТИ ЕI 60</t>
  </si>
  <si>
    <t>л</t>
  </si>
  <si>
    <t>ТСН-2001.1. Доп.22. Р.1, о.1, поз.3571</t>
  </si>
  <si>
    <t>8</t>
  </si>
  <si>
    <t>6.69-6-4</t>
  </si>
  <si>
    <t>СВЕРЛЕНИЕ ОТВЕРСТИЙ ДИАМЕТРОМ ДО 10 ММ, ГЛУБИНОЙ ДО 20 СМ В ДЕРЕВЯННЫХ КОНСТРУКЦИЯХ ЭЛЕКТРОДРЕЛЬЮ-ДЛЯ ЗАМКОВ И ЗАЩЕЛОК</t>
  </si>
  <si>
    <t>ТСН-2001.6. База. Сб.69, т.6, поз.4</t>
  </si>
  <si>
    <t>ТСН-2001.6-69. 69-1...69-49</t>
  </si>
  <si>
    <t>ТСН-2001.6-69-1</t>
  </si>
  <si>
    <t>Поправка: 6/11</t>
  </si>
  <si>
    <t>9</t>
  </si>
  <si>
    <t>3.10-79-1</t>
  </si>
  <si>
    <t>УСТАНОВКА ВРЕЗНЫХ ДВЕРНЫХ ЗАМКОВ С РУЧКАМИ В ГОТОВЫЕ ГНЕЗДА</t>
  </si>
  <si>
    <t>10 компл.</t>
  </si>
  <si>
    <t>ТСН-2001.3. База. Сб.10, т.79, поз.1</t>
  </si>
  <si>
    <t>ТСН-2001.3-10. 10-79...10-81</t>
  </si>
  <si>
    <t>ТСН-2001.3-10-6</t>
  </si>
  <si>
    <t>9,1</t>
  </si>
  <si>
    <t>1.8-1-21</t>
  </si>
  <si>
    <t>ЗАЩЕЛКА ВРЕЗНАЯ С Г-ОБРАЗНЫМИ ФАЛЕВЫМИ РУЧКАМИ, МАРКА ЗЩ1-1, ДЛЯ ВНУТРЕННИХ ДВЕРЕЙ ЗДАНИЙ</t>
  </si>
  <si>
    <t>ТСН-2001.1. База. Р.8, о.1, поз.21</t>
  </si>
  <si>
    <t>10</t>
  </si>
  <si>
    <t>3.10-77-1</t>
  </si>
  <si>
    <t>УСТАНОВКА РЕЙКИ-ДОБОРА</t>
  </si>
  <si>
    <t>ТСН-2001.3. База. Сб.10, т.77, поз.1</t>
  </si>
  <si>
    <t>ТСН-2001.3-10. 10-75...10-78</t>
  </si>
  <si>
    <t>ТСН-2001.3-10-5</t>
  </si>
  <si>
    <t>10,1</t>
  </si>
  <si>
    <t>1.1-1-69</t>
  </si>
  <si>
    <t>БРУСКИ ТВЕРДЫХ ЛИСТВЕННЫХ ПОРОД ОБРЕЗНЫЕ, ДЛИНА 2-6,5 М, СОРТ I, ТОЛЩИНА 32-75 ММ</t>
  </si>
  <si>
    <t>м3</t>
  </si>
  <si>
    <t>ТСН-2001.1. База. Р.1, о.1, поз.69</t>
  </si>
  <si>
    <t>11</t>
  </si>
  <si>
    <t>3.10-34-1</t>
  </si>
  <si>
    <t>УСТАНОВКА И КРЕПЛЕНИЕ НАЛИЧНИКОВ</t>
  </si>
  <si>
    <t>ТСН-2001.3. База. Сб.10, т.34, поз.1</t>
  </si>
  <si>
    <t>11,1</t>
  </si>
  <si>
    <t>1.9-12-44</t>
  </si>
  <si>
    <t>НАЛИЧНИКИ ХВОЙНЫХ ПОРОД, ПОКРЫТЫЕ НИТРОЛАКОМ, СЕЧЕНИЕ 60Х18 ММ</t>
  </si>
  <si>
    <t>ТСН-2001.1. База. Р.9, о.12, поз.44</t>
  </si>
  <si>
    <t>12</t>
  </si>
  <si>
    <t>6.56-20-1</t>
  </si>
  <si>
    <t>РЕМОНТ ПОРОГОВ ПРИ ШИРИНЕ ПОРОГА ДО 100 ММ</t>
  </si>
  <si>
    <t>ТСН-2001.6. База. Сб.56, т.20, поз.1</t>
  </si>
  <si>
    <t>12,1</t>
  </si>
  <si>
    <t>1.1-1-75</t>
  </si>
  <si>
    <t>БРУСКИ ХВОЙНЫХ ПОРОД ОБРЕЗНЫЕ, ДЛИНА 2-6,5 М, СОРТ I, ТОЛЩИНА 50-60ММ</t>
  </si>
  <si>
    <t>ТСН-2001.1. База. Р.1, о.1, поз.75</t>
  </si>
  <si>
    <t>13</t>
  </si>
  <si>
    <t>6.63-7-5</t>
  </si>
  <si>
    <t>РАЗБОРКА ОБЛИЦОВКИ СТЕН ИЗ КЕРАМИЧЕСКИХ ГЛАЗУРОВАННЫХ ПЛИТОК</t>
  </si>
  <si>
    <t>ТСН-2001.6. База. Сб.63, т.7, поз.5</t>
  </si>
  <si>
    <t>)*0,6)*1,15</t>
  </si>
  <si>
    <t>ТСН-2001.6-63. 63-7</t>
  </si>
  <si>
    <t>ТСН-2001.6-63-3</t>
  </si>
  <si>
    <t>14</t>
  </si>
  <si>
    <t>6.61-26-2</t>
  </si>
  <si>
    <t>ОТБИВКА ШТУКАТУРКИ ПО КИРПИЧУ И БЕТОНУ СТЕН, ПОТОЛКОВ ПЛОЩАДЬЮ БОЛЕЕ 5 М2</t>
  </si>
  <si>
    <t>ТСН-2001.6. База. Сб.61, т.26, поз.2</t>
  </si>
  <si>
    <t>ТСН-2001.6-61. 61-26</t>
  </si>
  <si>
    <t>ТСН-2001.6-61-3</t>
  </si>
  <si>
    <t>15</t>
  </si>
  <si>
    <t>3.11-4-5</t>
  </si>
  <si>
    <t>УСТРОЙСТВО ПЕРВОГО СЛОЯ ОБМАЗОЧНОЙ ГИДРОИЗОЛЯЦИИ БИТУМНОЙ МАСТИКОЙ ТОЛЩИНОЙ 2 ММ</t>
  </si>
  <si>
    <t>ТСН-2001.3. Доп.11. Сб.11, т.4, поз.5</t>
  </si>
  <si>
    <t>ТСН-2001.3-11. 11-4...11-11 (доп. 11)</t>
  </si>
  <si>
    <t>ТСН-2001.3-11-2</t>
  </si>
  <si>
    <t>16</t>
  </si>
  <si>
    <t>6.61-30-1</t>
  </si>
  <si>
    <t>УСТРОЙСТВО ОСНОВАНИЯ ПОД ШТУКАТУРКУ ИЗ МЕТАЛЛИЧЕСКОЙ СЕТКИ ПО КИРПИЧНЫМ И БЕТОННЫМ ПОВЕРХНОСТЯМ</t>
  </si>
  <si>
    <t>ТСН-2001.6. База. Сб.61, т.30, поз.1</t>
  </si>
  <si>
    <t>ТСН-2001.6-61. 61-29...61-31</t>
  </si>
  <si>
    <t>ТСН-2001.6-61-7</t>
  </si>
  <si>
    <t>16,1</t>
  </si>
  <si>
    <t>1.1-1-1029</t>
  </si>
  <si>
    <t>СЕТКА ПРОВОЛОЧНАЯ ШТУКАТУРНАЯ ТКАНАЯ, КВАДРАТ 5Х5 ММ, ТОЛЩИНА 1,6 ММ</t>
  </si>
  <si>
    <t>ТСН-2001.1. База. Р.1, о.1, поз.1029</t>
  </si>
  <si>
    <t>16,2</t>
  </si>
  <si>
    <t>1.1-1-146</t>
  </si>
  <si>
    <t>ГИПСОВЫЕ ВЯЖУЩИЕ (ГИПС) ДЛЯ ШТУКАТУРНЫХ РАБОТ</t>
  </si>
  <si>
    <t>т</t>
  </si>
  <si>
    <t>ТСН-2001.1. База. Р.1, о.1, поз.146</t>
  </si>
  <si>
    <t>17</t>
  </si>
  <si>
    <t>6.61-2-7</t>
  </si>
  <si>
    <t>РЕМОНТ ШТУКАТУРКИ ВНУТРЕННИХ СТЕН ПО КАМНЮ И БЕТОНУ ЦЕМЕНТНО-ИЗВЕСТКОВЫМ РАСТВОРОМ ПРИ ПЛОЩАДИ ДО 1 М2 ТОЛЩИНОЙ СЛОЯ ДО 20 ММ</t>
  </si>
  <si>
    <t>ТСН-2001.6. База. Сб.61, т.2, поз.7</t>
  </si>
  <si>
    <t>ТСН-2001.6-61. 61-1...61-9</t>
  </si>
  <si>
    <t>ТСН-2001.6-61-1</t>
  </si>
  <si>
    <t>17,1</t>
  </si>
  <si>
    <t>1.3-2-13</t>
  </si>
  <si>
    <t>РАСТВОРЫ ЦЕМЕНТНО-ИЗВЕСТКОВЫЕ, МАРКА 75</t>
  </si>
  <si>
    <t>ТСН-2001.1. Доп.14. Р.3, о.2, поз.13</t>
  </si>
  <si>
    <t>18</t>
  </si>
  <si>
    <t>6.62-31-1</t>
  </si>
  <si>
    <t>РАСЧИСТКА ПОВЕРХНОСТЕЙ ОТ СТАРЫХ ПОКРАСОК (ШПАТЕЛЕМ, ЩЕТКАМИ И Т.Д.)</t>
  </si>
  <si>
    <t>ТСН-2001.6. База. Сб.62, т.31, поз.1</t>
  </si>
  <si>
    <t>ТСН-2001.6-62. 62-31...62-41</t>
  </si>
  <si>
    <t>ТСН-2001.6-62-13</t>
  </si>
  <si>
    <t>19</t>
  </si>
  <si>
    <t>6.62-33-4</t>
  </si>
  <si>
    <t>ЛИКВИДАЦИЯ СЛЕДОВ ПРОТЕЧКИ РАЗМЕРОМ ДО 1 М2 НА ПОТОЛКЕ С ДОПОЛНИТЕЛЬНОЙ ОКРАСКОЙ МЕСТА ПРОТЕЧКИ БЕЛИЛАМИ МАСЛЯНЫМИ</t>
  </si>
  <si>
    <t>место</t>
  </si>
  <si>
    <t>ТСН-2001.6. Доп.11. Сб.62, т.33, поз.4</t>
  </si>
  <si>
    <t>20</t>
  </si>
  <si>
    <t>3.15-165-2</t>
  </si>
  <si>
    <t>ОБРАБОТКА ПОВЕРХНОСТЕЙ ПОТОЛКОВ ГРУНТОВКОЙ ГЛУБОКОГО ПРОНИКНОВЕНИЯ ВНУТРИ ПОМЕЩЕНИЯ</t>
  </si>
  <si>
    <t>ТСН-2001.3. Доп.20. Сб.15, т.165, поз.2</t>
  </si>
  <si>
    <t>ТСН-2001.3-15. 15-164, 15-165 (доп. 20)</t>
  </si>
  <si>
    <t>ТСН-2001.3-15-28</t>
  </si>
  <si>
    <t>Поправка: 3/3  Поправка: 3/1</t>
  </si>
  <si>
    <t>20,1</t>
  </si>
  <si>
    <t>1.1-1-2854</t>
  </si>
  <si>
    <t>ГРУНТОВКА АКРИЛОВАЯ АДГЕЗИОННАЯ ДЛЯ ОБРАБОТКИ БЕТОННЫХ ОСНОВАНИЙ ПЕРЕД ОШТУКАТУРИВАНИЕМ, МАРКА 'БЕТОКОНТАКТ'</t>
  </si>
  <si>
    <t>кг</t>
  </si>
  <si>
    <t>ТСН-2001.1. База. Р.1, о.1, поз.2854</t>
  </si>
  <si>
    <t>21</t>
  </si>
  <si>
    <t>6.61-4-7</t>
  </si>
  <si>
    <t>РЕМОНТ ШТУКАТУРКИ ПОТОЛКОВ ПО КАМНЮ И БЕТОНУ ЦЕМЕНТНО-ИЗВЕСТКОВЫМ РАСТВОРОМ ПРИ ПЛОЩАДИ ДО 1 М2 ТОЛЩИНОЙ СЛОЯ ДО 20 ММ</t>
  </si>
  <si>
    <t>ТСН-2001.6. База. Сб.61, т.4, поз.7</t>
  </si>
  <si>
    <t>21,1</t>
  </si>
  <si>
    <t>22</t>
  </si>
  <si>
    <t>3.15-61-3</t>
  </si>
  <si>
    <t>ОТДЕЛКА ПОВЕРХНОСТЕЙ ИЗ СБОРНЫХ ЭЛЕМЕНТОВ И ПЛИТ ПОД ОКРАСКУ ИЛИ ОКЛЕЙКУ ОБОЯМИ ПОТОЛКОВ СБОРНЫХ ПАНЕЛЬНЫХ</t>
  </si>
  <si>
    <t>ТСН-2001.3. База. Сб.15, т.61, поз.3</t>
  </si>
  <si>
    <t>ТСН-2001.3-15. 15-51...15-81</t>
  </si>
  <si>
    <t>ТСН-2001.3-15-7</t>
  </si>
  <si>
    <t>22,1</t>
  </si>
  <si>
    <t>1.3-2-44</t>
  </si>
  <si>
    <t>СМЕСИ СУХИЕ ШПАТЛЕВОЧНЫЕ ДЛЯ СУХИХ ПОМЕЩЕНИЙ НА ОРГАНИЧЕСКОМ СВЯЗУЮЩЕМ (ВЕТОНИТ KR)</t>
  </si>
  <si>
    <t>ТСН-2001.1. Доп.10. Р.3, о.2, поз.44</t>
  </si>
  <si>
    <t>23</t>
  </si>
  <si>
    <t>)*1,25)*1,15</t>
  </si>
  <si>
    <t>Поправка: 3/3  Поправка: 3/3</t>
  </si>
  <si>
    <t>23,1</t>
  </si>
  <si>
    <t>1.1-1-3257</t>
  </si>
  <si>
    <t>ГРУНТОВКА ВОДНО-ДИСПЕРСИОННАЯ ВЫСОКОКОНЦЕНТРИРОВАННАЯ ГЛУБОКОПРОНИКАЮЩАЯ УНИВЕРСАЛЬНАЯ</t>
  </si>
  <si>
    <t>ТСН-2001.1. Доп.17. Р.1, о.1, поз.3257</t>
  </si>
  <si>
    <t>24</t>
  </si>
  <si>
    <t>3.15-96-4</t>
  </si>
  <si>
    <t>УЛУЧШЕННАЯ ОКРАСКА ПОЛИВИНИЛАЦЕТАТНЫМИ ВОДОЭМУЛЬСИОННЫМИ СОСТАВАМИ ПО ШТУКАТУРКЕ ПОТОЛКОВ</t>
  </si>
  <si>
    <t>ТСН-2001.3. База. Сб.15, т.96, поз.4</t>
  </si>
  <si>
    <t>ТСН-2001.3-15. 15-91-3, 15-91-4, 15-92...15-115</t>
  </si>
  <si>
    <t>ТСН-2001.3-15-9</t>
  </si>
  <si>
    <t>24,1</t>
  </si>
  <si>
    <t>1.1-1-1478</t>
  </si>
  <si>
    <t>ШПАТЛЕВКА ВОДНО-ДИСПЕРСИОННАЯ АКРИЛОВАЯ</t>
  </si>
  <si>
    <t>ТСН-2001.1. База. Р.1, о.1, поз.1478</t>
  </si>
  <si>
    <t>24,2</t>
  </si>
  <si>
    <t>1.1-1-438</t>
  </si>
  <si>
    <t>КРАСКИ ВОДНО-ДИСПЕРСИОННЫЕ ПОЛИВИНИЛАЦЕТАТНЫЕ, БЕЛЫЕ, МАРКА ВД-ВА-17</t>
  </si>
  <si>
    <t>ТСН-2001.1. База. Р.1, о.1, поз.438</t>
  </si>
  <si>
    <t>25</t>
  </si>
  <si>
    <t>3.15-165-1</t>
  </si>
  <si>
    <t>ОБРАБОТКА ПОВЕРХНОСТЕЙ СТЕН ГРУНТОВКОЙ ГЛУБОКОГО ПРОНИКНОВЕНИЯ ВНУТРИ ПОМЕЩЕНИЯ</t>
  </si>
  <si>
    <t>ТСН-2001.3. Доп.20. Сб.15, т.165, поз.1</t>
  </si>
  <si>
    <t>25,1</t>
  </si>
  <si>
    <t>1.1-1-2480</t>
  </si>
  <si>
    <t>ГРУНТОВКА АКРИЛОВАЯ НА ЛАТЕКСНОЙ ОСНОВЕ, МАРКА 'ГРУНДИРМИТТЕЛЬ'</t>
  </si>
  <si>
    <t>ТСН-2001.1. База. Р.1, о.1, поз.2480</t>
  </si>
  <si>
    <t>ТСН-2001.3-15. 15-144, 15-145</t>
  </si>
  <si>
    <t>ТСН-2001.3-15-15</t>
  </si>
  <si>
    <t>26</t>
  </si>
  <si>
    <t>6.61-1-4</t>
  </si>
  <si>
    <t>СПЛОШНОЕ ВЫРАВНИВАНИЕ ШТУКАТУРКИ СТЕН, ВНУТРИ ЗДАНИЯ ПОЛИМЕРЦЕМЕНТНЫМ РАСТВОРОМ ПРИ ТОЛЩИНЕ НАМЕТА ДО 10 ММ</t>
  </si>
  <si>
    <t>ТСН-2001.6. База. Сб.61, т.1, поз.4</t>
  </si>
  <si>
    <t>26,1</t>
  </si>
  <si>
    <t>1.3-2-125</t>
  </si>
  <si>
    <t>СМЕСИ СУХИЕ ЦЕМЕНТНЫЕ РЕМОНТНЫЕ ДЛЯ ОШТУКАТУРИВАНИЯ И РЕМОНТА БЕТОННЫХ ПОВЕРХНОСТЕЙ:  В15 (М200), F100, КРУПНОСТЬ ЗАПОЛНИТЕЛЯ  0,5 - 1,2 ММ</t>
  </si>
  <si>
    <t>ТСН-2001.1. Доп.22. Р.3, о.2, поз.125</t>
  </si>
  <si>
    <t>27</t>
  </si>
  <si>
    <t>3.15-144-1</t>
  </si>
  <si>
    <t>ОБЛИЦОВКА СТЕН КЕРАМИЧЕСКИМИ ПЛИТКАМИ НА ЦЕМЕНТНОМ РАСТВОРЕ С ЗАПОЛНЕНИЕМ ШВОВ ФУГОВОЧНОЙ СМЕСЬЮ, ПО КИРПИЧУ И БЕТОНУ</t>
  </si>
  <si>
    <t>ТСН-2001.3. База. Сб.15, т.144, поз.1</t>
  </si>
  <si>
    <t>27,1</t>
  </si>
  <si>
    <t>1.3-2-50</t>
  </si>
  <si>
    <t>СМЕСИ СУХИЕ ФУГОВОЧНЫЕ ДЛЯ ЗАДЕЛКИ ШВОВ МЕЖДУ ПЛИТКАМИ (РАЗЛИЧНАЯ ЦВЕТОВАЯ ГАММА): В7,5 (М100), F50, КРУПНОСТЬ ЗАПОЛНИТЕЛЯ 0,3 ММ</t>
  </si>
  <si>
    <t>ТСН-2001.1. Доп.22. Р.3, о.2, поз.50</t>
  </si>
  <si>
    <t>27,2</t>
  </si>
  <si>
    <t>1.1-1-854</t>
  </si>
  <si>
    <t>ПЛИТКИ КЕРАМИЧЕСКИЕ УНИВЕРСАЛЬНЫЕ ГЛАЗУРОВАННЫЕ ГЛАДКИЕ, КВАДРАТНЫЕ, ДЕКОРАТИВНЫЕ, ОДНОЦВЕТНЫЕ</t>
  </si>
  <si>
    <t>ТСН-2001.1. База. Р.1, о.1, поз.854</t>
  </si>
  <si>
    <t>27,3</t>
  </si>
  <si>
    <t>1.3-2-129</t>
  </si>
  <si>
    <t>СМЕСИ СУХИЕ КЛЕЕВЫЕ НА ЦЕМЕНТНОМ ВЯЖУЩЕМ С ПОЛИМЕРНЫМИ ДОБАВКАМИ, МАРКА 'ИНФОТЕРМ - К'</t>
  </si>
  <si>
    <t>ТСН-2001.1. Доп.14. Р.3, о.2, поз.129</t>
  </si>
  <si>
    <t>28</t>
  </si>
  <si>
    <t>6.62-22-13</t>
  </si>
  <si>
    <t>ОКРАСКА МАСЛЯНЫМИ СОСТАВАМИ ЗА ДВА РАЗА МЕТАЛЛИЧЕСКИХ ПОВЕРХНОСТЕЙ СТАЛЬНЫХ ТРУБ</t>
  </si>
  <si>
    <t>ТСН-2001.6. База. Сб.62, т.22, поз.13</t>
  </si>
  <si>
    <t>ТСН-2001.6-62. 62-22-13...62-22-15</t>
  </si>
  <si>
    <t>ТСН-2001.6-62-5</t>
  </si>
  <si>
    <t>29</t>
  </si>
  <si>
    <t>6.57-2-7</t>
  </si>
  <si>
    <t>РАЗБОРКА ПОКРЫТИЙ ИЗ КЕРАМИЧЕСКИХ ПЛИТОК</t>
  </si>
  <si>
    <t>ТСН-2001.6. База. Сб.57, т.2, поз.7</t>
  </si>
  <si>
    <t>ТСН-2001.6-57. 57-1...57-5</t>
  </si>
  <si>
    <t>ТСН-2001.6-57-1</t>
  </si>
  <si>
    <t>30</t>
  </si>
  <si>
    <t>6.57-2-8</t>
  </si>
  <si>
    <t>РАЗБОРКА ЦЕМЕНТНЫХ ПОКРЫТИЙ, ТОЛЩИНА 30 ММ</t>
  </si>
  <si>
    <t>ТСН-2001.6. База. Сб.57, т.2, поз.8</t>
  </si>
  <si>
    <t>31</t>
  </si>
  <si>
    <t>3.11-4-1</t>
  </si>
  <si>
    <t>УСТРОЙСТВО ПЕРВОГО СЛОЯ ОКЛЕЕЧНОЙ ГИДРОИЗОЛЯЦИИ РУЛОННЫМИ МАТЕРИАЛАМИ НА БИТУМНОЙ МАСТИКЕ</t>
  </si>
  <si>
    <t>ТСН-2001.3. Доп.11. Сб.11, т.4, поз.1</t>
  </si>
  <si>
    <t>31,1</t>
  </si>
  <si>
    <t>1.1-1-619</t>
  </si>
  <si>
    <t>МАТЕРИАЛ РУЛОННЫЙ БИТУМНО-ПОЛИМЕРНЫЙ НА СТЕКЛООСНОВЕ КРОВЕЛЬНЫЙ И ГИДРОИЗОЛЯЦИОННЫЙ, МАРКА 'ЭЛАБИТ К'</t>
  </si>
  <si>
    <t>ТСН-2001.1. База. Р.1, о.1, поз.619</t>
  </si>
  <si>
    <t>32</t>
  </si>
  <si>
    <t>3.6-6-10</t>
  </si>
  <si>
    <t>АРМИРОВАНИЕ ПОДСТИЛАЮЩИХ СЛОЕВ И НАБЕТОНОК</t>
  </si>
  <si>
    <t>ТСН-2001.3. База. Сб.6, т.6, поз.10</t>
  </si>
  <si>
    <t>ТСН-2001.3-6. 6-1...6-13</t>
  </si>
  <si>
    <t>ТСН-2001.3-6-1</t>
  </si>
  <si>
    <t>32,1</t>
  </si>
  <si>
    <t>1.3-4-40</t>
  </si>
  <si>
    <t>КАРКАСЫ И СЕТКИ АРМАТУРНЫЕ ПЛОСКИЕ, СОБРАННЫЕ И СВАРЕННЫЕ (СВЯЗАННЫЕ) В АРМАТУРНЫЕ ИЗДЕЛИЯ, КЛАСС А-I, ДИАМЕТР 6-7 ММ</t>
  </si>
  <si>
    <t>ТСН-2001.1. База. Р.3, о.4, поз.40</t>
  </si>
  <si>
    <t>33</t>
  </si>
  <si>
    <t>3.11-10-11</t>
  </si>
  <si>
    <t>УСТРОЙСТВО САМОВЫРАВНИВАЮЩИХСЯ СТЯЖЕК ИЗ СПЕЦИАЛИЗИРОВАННЫХ СУХИХ СМЕСЕЙ ТОЛЩИНОЙ 5 ММ</t>
  </si>
  <si>
    <t>ТСН-2001.3. Доп.11. Сб.11, т.10, поз.11</t>
  </si>
  <si>
    <t>ТСН-2001.3-11. 11-10-11, 11-10-12 (доп. 11)</t>
  </si>
  <si>
    <t>ТСН-2001.3-11-10</t>
  </si>
  <si>
    <t>33,1</t>
  </si>
  <si>
    <t>1.1-1-3107</t>
  </si>
  <si>
    <t>ГРУНТОВКА НА ОСНОВЕ СТИРОЛАКРИЛАТНОЙ ДИСПЕРСИИ, ГЛУБОКОПРОНИКАЮЩАЯ ДЛЯ ПОРИСТЫХ ОСНОВАНИЙ И СТЯЖКИ ПОЛА, МАРКА 'БИРСС ГРУНТ-П'</t>
  </si>
  <si>
    <t>ТСН-2001.1. Доп.10. Р.1, о.1, поз.3107</t>
  </si>
  <si>
    <t>33,2</t>
  </si>
  <si>
    <t>1.3-2-38</t>
  </si>
  <si>
    <t>СМЕСИ СУХИЕ ЦЕМЕНТНО-ПЕСЧАНЫЕ ДЛЯ УСТРОЙСТВА СТЯЖКИ, САМОВЫРАВНИВАЮЩИЕСЯ: В15 (М200), F50</t>
  </si>
  <si>
    <t>ТСН-2001.1. Доп.22. Р.3, о.2, поз.38</t>
  </si>
  <si>
    <t>34</t>
  </si>
  <si>
    <t>ОБРАБОТКА ПОВЕРХНОСТЕЙ ПОЛОВ ГРУНТОВКОЙ ГЛУБОКОГО ПРОНИКНОВЕНИЯ ВНУТРИ ПОМЕЩЕНИЯ ПРИМ.</t>
  </si>
  <si>
    <t>34,1</t>
  </si>
  <si>
    <t>ГРУНТОВКА АКРИЛОВАЯ АДГЕЗИОННАЯ ДЛЯ ОБРАБОТКИ БЕТОННЫХ ОСНОВАНИЙ , МАРКА 'БЕТОКОНТАКТ'</t>
  </si>
  <si>
    <t>35</t>
  </si>
  <si>
    <t>3.11-10-7</t>
  </si>
  <si>
    <t>УСТРОЙСТВО СТЯЖЕК ПОЛИМЕРЦЕМЕНТНОПЕСЧАНЫХ ТОЛЩИНОЙ 15 ММ</t>
  </si>
  <si>
    <t>ТСН-2001.3. Доп.11. Сб.11, т.10, поз.7</t>
  </si>
  <si>
    <t>35,1</t>
  </si>
  <si>
    <t>ТСН-2001.3-11. 11-36</t>
  </si>
  <si>
    <t>ТСН-2001.3-11-5</t>
  </si>
  <si>
    <t>36</t>
  </si>
  <si>
    <t>3.11-36-1</t>
  </si>
  <si>
    <t>УСТРОЙСТВО ПОЛОВ ИЗ КЕРАМИЧЕСКИХ КРУПНОРАЗМЕРНЫХ ПЛИТОК ТИПА КЕРАМОГРАНИТ НА КЛЕЕ ИЗ СУХИХ СМЕСЕЙ ТОЛЩИНОЙ СЛОЯ 4 ММ С ЗАТИРКОЙ ШВОВ</t>
  </si>
  <si>
    <t>ТСН-2001.3. Доп.9. Сб.11, т.36, поз.1</t>
  </si>
  <si>
    <t>36,1</t>
  </si>
  <si>
    <t>1.3-2-138</t>
  </si>
  <si>
    <t>СМЕСИ СУХИЕ ДЛЯ ЗАПОЛНЕНИЯ ШВОВ МЕЖДУ ПЛИТКАМИ, ЦВЕТНЫЕ</t>
  </si>
  <si>
    <t>ТСН-2001.1. База. Р.3, о.2, поз.138</t>
  </si>
  <si>
    <t>36,2</t>
  </si>
  <si>
    <t>1.3-2-139</t>
  </si>
  <si>
    <t>СМЕСИ СУХИЕ (КЛЕИ) ВОДОСТОЙКИЕ ДЛЯ УКЛАДКИ НАПОЛЬНОЙ И НАСТЕННОЙ ПЛИТКИ ИЗ КЕРАМИКИ, НАТУРАЛЬНОГО И ИСКУССТВЕННОГО КАМНЯ, МАРКА 'КЕРАТЭКС' К12</t>
  </si>
  <si>
    <t>ТСН-2001.1. База. Р.3, о.2, поз.139</t>
  </si>
  <si>
    <t>36,3</t>
  </si>
  <si>
    <t>1.1-1-2401</t>
  </si>
  <si>
    <t>ПЛИТКА КЕРАМИЧЕСКАЯ, ТИПА КЕРАМОГРАНИТ, ПОЛИРОВАННАЯ, РАЗМЕР 30Х30 СМ, ТОЛЩИНА 8 ММ, ЦВЕТА: ЗЕЛЕНЫЙ, ВИШНЕВЫЙ, ГОЛУБОЙ, ЧЕРНЫЙ</t>
  </si>
  <si>
    <t>ТСН-2001.1. База. Р.1, о.1, поз.2401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</si>
  <si>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</si>
  <si>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</si>
  <si>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</si>
  <si>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</si>
  <si>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</si>
  <si>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</si>
  <si>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</si>
  <si>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</si>
  <si>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</si>
  <si>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</si>
  <si>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</si>
  <si>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</si>
  <si>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</si>
  <si>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</si>
  <si>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</si>
  <si>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</si>
  <si>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</si>
  <si>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</si>
  <si>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</si>
  <si>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</si>
  <si>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</si>
  <si>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</si>
  <si>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</si>
  <si>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</si>
  <si>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</si>
  <si>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</si>
  <si>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</si>
  <si>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</si>
  <si>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</si>
  <si>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</si>
  <si>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</si>
  <si>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</si>
  <si>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</si>
  <si>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</si>
  <si>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</si>
  <si>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</si>
  <si>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</si>
  <si>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</si>
  <si>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</si>
  <si>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</si>
  <si>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</si>
  <si>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</si>
  <si>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</si>
  <si>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</si>
  <si>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</si>
  <si>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</si>
  <si>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</si>
  <si>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</si>
  <si>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</si>
  <si>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</si>
  <si>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</si>
  <si>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</si>
  <si>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Прочие работы</t>
  </si>
  <si>
    <t>6.69-24-11</t>
  </si>
  <si>
    <t>СВЕРЛЕНИЕ СКВОЗНЫХ ОТВЕРСТИЙ В ЖЕЛЕЗОБЕТОННЫХ СТЕНАХ И ПОЛАХ ЭЛЕКТРОПЕРФОРАТОРОМ, ДИАМЕТР ОТВЕРСТИЯ ДО 30 ММ, ГЛУБИНА СВЕРЛЕНИЯ 100 ММ-ДЛЯ ПОРУЧНЕЙ,ОТКИДНОГО СТУЛА</t>
  </si>
  <si>
    <t>100 отверстий</t>
  </si>
  <si>
    <t>ТСН-2001.6. База. Сб.69, т.24, поз.11</t>
  </si>
  <si>
    <t>1,1</t>
  </si>
  <si>
    <t>1.7-3-27</t>
  </si>
  <si>
    <t>СВЕРЛО ПОБЕДИТОВОЕ, ДИАМЕТР 32 ММ, ДЛИНА 450 ММ</t>
  </si>
  <si>
    <t>ТСН-2001.1. База. Р.7, о.3, поз.27</t>
  </si>
  <si>
    <t>3.9-72-2</t>
  </si>
  <si>
    <t>УСТАНОВКА РАСПОРНЫХ АНКЕРОВ В ГОТОВЫЕ ОТВЕРСТИЯ</t>
  </si>
  <si>
    <t>ТСН-2001.3. Доп.16. Сб.9, т.72, поз.2</t>
  </si>
  <si>
    <t>ТСН-2001.3-9. 9-1...9-72</t>
  </si>
  <si>
    <t>ТСН-2001.3-9-1</t>
  </si>
  <si>
    <t>2,1</t>
  </si>
  <si>
    <t>1.7-5-231</t>
  </si>
  <si>
    <t>АНКЕР-БОЛТ ЗАБИВНОЙ РАСПОРНЫЙ, ИЗ НЕРЖАВЕЮЩЕЙ СТАЛИ, М2R M8X80</t>
  </si>
  <si>
    <t>ТСН-2001.1. Доп.13. Р.7, о.5, поз.231</t>
  </si>
  <si>
    <t>3.9-35-1</t>
  </si>
  <si>
    <t>МОНТАЖ МЕЛКИХ КОНСТРУКЦИЙ ИЗ СТАЛИ РАЗЛИЧНОГО ПРОФИЛЯ МАССОЙ ДО 20 КГ-ПОРУЧНИ</t>
  </si>
  <si>
    <t>ТСН-2001.3. Доп.22. Сб.9, т.35, поз.1</t>
  </si>
  <si>
    <t>3,1</t>
  </si>
  <si>
    <t>1.1-1-1617</t>
  </si>
  <si>
    <t>БОЛТЫ АНКЕРНЫЕ ИЗ ПРЯМЫХ ИЛИ ГНУТЫХ КРУГЛЫХ СТЕРЖНЕЙ С РЕЗЬБОЙ В КОМПЛЕКТЕ С ГАЙКАМИ И ШАЙБАМИ</t>
  </si>
  <si>
    <t>ТСН-2001.1. База. Р.1, о.1, поз.1617</t>
  </si>
  <si>
    <t>3,2</t>
  </si>
  <si>
    <t>1.1-1-2034</t>
  </si>
  <si>
    <t>КЛЕЙ ЭПОКСИДНЫЙ ДЛЯ КРЕПЛЕНИЯ АРМАТУРНЫХ СТЕРЖНЕЙ В СТРОИТЕЛЬНЫХ КОНСТРУКЦИЯХ, МАРКА 'ХЕМФИКС'</t>
  </si>
  <si>
    <t>ТСН-2001.1. Доп.21. Р.1, о.1, поз.2034</t>
  </si>
  <si>
    <t>3,3</t>
  </si>
  <si>
    <t>1.1-1-2467</t>
  </si>
  <si>
    <t>СТАЛЬ КРУГЛАЯ НЕРЖАВЕЮЩАЯ, ДИАМЕТР 8 ММ</t>
  </si>
  <si>
    <t>ТСН-2001.1. База. Р.1, о.1, поз.2467</t>
  </si>
  <si>
    <t>3,4</t>
  </si>
  <si>
    <t>1.1-1-2687</t>
  </si>
  <si>
    <t>ШУРУПЫ ОЦИНКОВАННЫЕ S-MD 53Z 5,5Х63, ДЛЯ КРЕПЛЕНИЯ МЕТАЛЛИЧЕСКИХ КОНСТРУКЦИЙ, (ФИРМА 'HILTI')</t>
  </si>
  <si>
    <t>ТСН-2001.1. База. Р.1, о.1, поз.2687</t>
  </si>
  <si>
    <t>3,5</t>
  </si>
  <si>
    <t>1.6-1-269</t>
  </si>
  <si>
    <t>ОТДЕЛЬНЫЕ КОНСТРУКТИВНЫЕ ЭЛЕМЕНТЫ С ПРЕОБЛАДАНИЕМ ГОРЯЧЕКАТАНЫХ ПРОФИЛЕЙ, СРЕДНЯЯ МАССА СБОРОЧНОЙ ЕДИНИЦЫ ДО 0,05 Т</t>
  </si>
  <si>
    <t>ТСН-2001.1. База. Р.6, о.1, поз.269</t>
  </si>
  <si>
    <t>4.37-4-1</t>
  </si>
  <si>
    <t>МОНТАЖ ОБОРУДОВАНИЯ В ПОМЕЩЕНИИ, МАССА ОБОРУДОВАНИЯ 0.03 Т</t>
  </si>
  <si>
    <t>ТСН-2001.4. База. Сб.37, т.4, поз.1</t>
  </si>
  <si>
    <t>Монтаж оборудования</t>
  </si>
  <si>
    <t>ТСН-2001.4-37. 37-1...37-17</t>
  </si>
  <si>
    <t>ТСН-2001.4-37-1</t>
  </si>
  <si>
    <t>Поправка: 4/2  Поправка: 4/2</t>
  </si>
  <si>
    <t>4,1</t>
  </si>
  <si>
    <t>1.7-7-188</t>
  </si>
  <si>
    <t>ПРИСПОСОБЛЕНИЯ ДЛЯ ИНВАЛИДА-ПРИМ.</t>
  </si>
  <si>
    <t>ТСН-2001.1. База. Р.7, о.7, поз.188</t>
  </si>
  <si>
    <t>6.69-43-1</t>
  </si>
  <si>
    <t>ПОКРЫТИЕ ПОЛИЭТИЛЕНОВОЙ ПЛЕНКОЙ ПОВЕРХНОСТИ ШКАФОВ, ДВЕРНЫХ БЛОКОВ, ОФИСНОЙ МЕБЕЛИ, ОБОРУДОВАНИЯ И Т.П.</t>
  </si>
  <si>
    <t>ТСН-2001.6. База. Сб.69, т.43, поз.1</t>
  </si>
  <si>
    <t>6.69-44-1</t>
  </si>
  <si>
    <t>СНЯТИЕ ПОЛИЭТИЛЕНОВОЙ ПЛЕНКИ С ПОВЕРХНОСТИ ШКАФОВ, ДВЕРНЫХ БЛОКОВ, ОФИСНОЙ МЕБЕЛИ, ОБОРУДОВАНИЯ И Т.П.</t>
  </si>
  <si>
    <t>ТСН-2001.6. База. Сб.69, т.44, поз.1</t>
  </si>
  <si>
    <t>6.69-43-2</t>
  </si>
  <si>
    <t>ПОКРЫТИЕ ПОЛИЭТИЛЕНОВОЙ ПЛЕНКОЙ ПОВЕРХНОСТИ ПОЛОВ</t>
  </si>
  <si>
    <t>ТСН-2001.6. База. Сб.69, т.43, поз.2</t>
  </si>
  <si>
    <t>6.69-44-2</t>
  </si>
  <si>
    <t>СНЯТИЕ ПОЛИЭТИЛЕНОВОЙ ПЛЕНКИ С ПОВЕРХНОСТИ ПОЛОВ</t>
  </si>
  <si>
    <t>ТСН-2001.6. База. Сб.69, т.44, поз.2</t>
  </si>
  <si>
    <t>6.69-31-1</t>
  </si>
  <si>
    <t>ОЧИСТКА ПОМЕЩЕНИЯ ОТ ХОЗЯЙСТВЕННОГО МУСОРА</t>
  </si>
  <si>
    <t>100 т</t>
  </si>
  <si>
    <t>ТСН-2001.6. База. Сб.69, т.31, поз.1</t>
  </si>
  <si>
    <t>6.69-19-1</t>
  </si>
  <si>
    <t>ПОГРУЗКА И ВЫГРУЗКА ВРУЧНУЮ СТРОИТЕЛЬНОГО МУСОРА НА ТРАНСПОРТНЫЕ СРЕДСТВА</t>
  </si>
  <si>
    <t>ТСН-2001.6. База. Сб.69, т.19, поз.1</t>
  </si>
  <si>
    <t>6.69-18-1</t>
  </si>
  <si>
    <t>ПЕРЕНОСКА МАТЕРИАЛОВ (ГРУЗОВ) ВРУЧНУЮ НА НОСИЛКАХ И ДРУГОЙ МАЛОЕМКОЙ ТАРЕ, КРОМЕ ПИЛОМАТЕРИАЛОВ НА ПЕРВЫЕ 10 М</t>
  </si>
  <si>
    <t>ТСН-2001.6. База. Сб.69, т.18, поз.1</t>
  </si>
  <si>
    <t>6.69-18-2</t>
  </si>
  <si>
    <t>ПЕРЕНОСКА МАТЕРИАЛОВ (ГРУЗОВ) ВРУЧНУЮ, ДОБАВЛЯТЬ НА КАЖДЫЕ СЛЕДУЮЩИЕ 10 М К ПОЗ. 69-18-1</t>
  </si>
  <si>
    <t>ТСН-2001.6. База. Сб.69, т.18, поз.2</t>
  </si>
  <si>
    <t>)*1,15*6</t>
  </si>
  <si>
    <t>Сантехнические работы</t>
  </si>
  <si>
    <t>6.65-41-5</t>
  </si>
  <si>
    <t>РАСЧЕКАНКА РАСТРУБОВ ЧУГУННЫХ КАНАЛИЗАЦИОННЫХ ТРУБ С ВЫРУБКОЙ ЦЕМЕНТА И УДАЛЕНИЕМ ПРЯДИ ДИАМЕТРОМ 100 ММ</t>
  </si>
  <si>
    <t>ТСН-2001.6. База. Сб.65, т.41, поз.5</t>
  </si>
  <si>
    <t>)*1,15)</t>
  </si>
  <si>
    <t>ТСН-2001.6-65. 65-34...65-41</t>
  </si>
  <si>
    <t>ТСН-2001.6-65-10</t>
  </si>
  <si>
    <t>6.65-51-9</t>
  </si>
  <si>
    <t>СМЕНА САНИТАРНО-ТЕХНИЧЕСКИХ ПРИБОРОВ, СНЯТИЕ КРОНШТЕЙНОВ</t>
  </si>
  <si>
    <t>ТСН-2001.6. Доп.21. Сб.65, т.51, поз.9</t>
  </si>
  <si>
    <t>ТСН-2001.6-65. 65-51-9 (доп. 21)</t>
  </si>
  <si>
    <t>ТСН-2001.6-65-16</t>
  </si>
  <si>
    <t>6.65-4-1</t>
  </si>
  <si>
    <t>ДЕМОНТАЖ САНИТАРНО-ТЕХНИЧЕСКИХ ПРИБОРОВ УМЫВАЛЬНИКОВ ИЛИ РАКОВИН</t>
  </si>
  <si>
    <t>100 компл.</t>
  </si>
  <si>
    <t>ТСН-2001.6. База. Сб.65, т.4, поз.1</t>
  </si>
  <si>
    <t>ТСН-2001.6-65. 65-1...65-4</t>
  </si>
  <si>
    <t>ТСН-2001.6-65-1</t>
  </si>
  <si>
    <t>6.65-4-4</t>
  </si>
  <si>
    <t>ДЕМОНТАЖ САНИТАРНО-ТЕХНИЧЕСКИХ ПРИБОРОВ ВАНН ЧУГУННЫХ</t>
  </si>
  <si>
    <t>ТСН-2001.6. База. Сб.65, т.4, поз.4</t>
  </si>
  <si>
    <t>6.65-4-5</t>
  </si>
  <si>
    <t>ДЕМОНТАЖ САНИТАРНО-ТЕХНИЧЕСКИХ ПРИБОРОВ СМЫВНЫХ ТРУБ И ЧУГУННЫХ ТРАПОВ</t>
  </si>
  <si>
    <t>ТСН-2001.6. База. Сб.65, т.4, поз.5</t>
  </si>
  <si>
    <t>6.65-2-1</t>
  </si>
  <si>
    <t>РАЗБОРКА ТРУБОПРОВОДОВ ИЗ ЧУГУННЫХ КАНАЛИЗАЦИОННЫХ ТРУБ ДИАМЕТРОМ ДО 50 ММ</t>
  </si>
  <si>
    <t>ТСН-2001.6. База. Сб.65, т.2, поз.1</t>
  </si>
  <si>
    <t>6.69-5-3</t>
  </si>
  <si>
    <t>ПРОБИВКА БОРОЗД В КИРПИЧНЫХ СТЕНАХ, ПЛОЩАДЬ СЕЧЕНИЯ ДО 100 СМ2</t>
  </si>
  <si>
    <t>ТСН-2001.6. База. Сб.69, т.5, поз.3</t>
  </si>
  <si>
    <t>6.69-10-7</t>
  </si>
  <si>
    <t>ЗАДЕЛКА БОРОЗД В КИРПИЧНЫХ СТЕНАХ</t>
  </si>
  <si>
    <t>ТСН-2001.6. База. Сб.69, т.10, поз.7</t>
  </si>
  <si>
    <t>8,1</t>
  </si>
  <si>
    <t>3.16-13-1</t>
  </si>
  <si>
    <t>ПРОКЛАДКА ТРУБОПРОВОДОВ КАНАЛИЗАЦИИ ИЗ ПВХ ТРУБ ДИАМЕТРОМ, ММ, ДО 50</t>
  </si>
  <si>
    <t>ТСН-2001.3. Доп.26. Сб.16, т.13, поз.1</t>
  </si>
  <si>
    <t>ТСН-2001.3-16. 16-5...16-14 (доп. 26)</t>
  </si>
  <si>
    <t>ТСН-2001.3-16-10</t>
  </si>
  <si>
    <t>1.12-10-24</t>
  </si>
  <si>
    <t>СРЕДСТВА ДЛЯ КРЕПЛЕНИЯ РАДИАТОРОВ НА КИРПИЧНЫХ И БЕТОННЫХ СТЕНАХ, КРЮЧКИ ДЛЯ ТРУБ, ДИАМЕТР ТРУБ, ММ, 50</t>
  </si>
  <si>
    <t>1000 шт.</t>
  </si>
  <si>
    <t>ТСН-2001.1. База. Р.12, о.10, поз.24</t>
  </si>
  <si>
    <t>9,2</t>
  </si>
  <si>
    <t>1.12-5-391</t>
  </si>
  <si>
    <t>ТРУБЫ ПОЛИВИНИЛХЛОРИДНЫЕ ДЛЯ КАНАЛИЗАЦИИ, НАРУЖНЫЙ ДИАМЕТР 50ММ, ТОЛЩИНА СТЕНКИ 3,2ММ</t>
  </si>
  <si>
    <t>ТСН-2001.1. База. Р.12, о.5, поз.391</t>
  </si>
  <si>
    <t>ТСН-2001.6-65. 65-5...65-10</t>
  </si>
  <si>
    <t>ТСН-2001.6-65-2</t>
  </si>
  <si>
    <t>9,3</t>
  </si>
  <si>
    <t>1.12-9-172</t>
  </si>
  <si>
    <t>ПРОКЛАДКИ РЕЗИНОВЫЕ УПЛОТНИТЕЛЬНЫЕ ФЛАНЦЕВЫЕ, ВНУТРЕННИЙ ДИАМЕТР 50 ММ</t>
  </si>
  <si>
    <t>ТСН-2001.1. Доп.6. Р.12, о.9, поз.172</t>
  </si>
  <si>
    <t>9,4</t>
  </si>
  <si>
    <t>1.12-5-93</t>
  </si>
  <si>
    <t>ТРОЙНИКИ ДЛЯ КАНАЛИЗАЦИИ ИЗ ПОЛИЭТИЛЕНА НИЗКОГО ДАВЛЕНИЯ, ДИАМЕТР 90Х50 ММ, 90°</t>
  </si>
  <si>
    <t>ТСН-2001.1. База. Р.12, о.5, поз.93</t>
  </si>
  <si>
    <t>9,5</t>
  </si>
  <si>
    <t>1.12-5-85</t>
  </si>
  <si>
    <t>МУФТЫ СОЕДИНИТЕЛЬНЫЕ ДЛЯ КАНАЛИЗАЦИИ ИЗ ПОЛИЭТИЛЕНА, НИЗКОГО ДАВЛЕНИЯ, ДИАМЕТР, 50 ММ</t>
  </si>
  <si>
    <t>ТСН-2001.1. База. Р.12, о.5, поз.85</t>
  </si>
  <si>
    <t>9,6</t>
  </si>
  <si>
    <t>1.12-5-76</t>
  </si>
  <si>
    <t>ОТВОДЫ ДЛЯ КАНАЛИЗАЦИИ ИЗ ПОЛИЭТИЛЕНА НИЗКОГО ДАВЛЕНИЯ, ДИАМЕТР, ММ, 50, 45°</t>
  </si>
  <si>
    <t>ТСН-2001.1. База. Р.12, о.5, поз.76</t>
  </si>
  <si>
    <t>9,7</t>
  </si>
  <si>
    <t>1.12-5-65</t>
  </si>
  <si>
    <t>КОЛЬЦА РЕЗИНОВЫЕ УПЛОТНИТЕЛЬНЫЕ ДЛЯ ПОЛИВИНИЛХЛОРИДНЫХ ТРУБ КАНАЛИЗАЦИИ, ДИАМЕТР 50 ММ</t>
  </si>
  <si>
    <t>ТСН-2001.1. База. Р.12, о.5, поз.65</t>
  </si>
  <si>
    <t>3.17-1-12</t>
  </si>
  <si>
    <t>УСТАНОВКА ТРАПОВ ДИАМЕТРОМ, ММ 100</t>
  </si>
  <si>
    <t>ТСН-2001.3. Доп.13. Сб.17, т.1, поз.12</t>
  </si>
  <si>
    <t>1.17-1-69</t>
  </si>
  <si>
    <t>ТРАПЫ ПОЛИЭТИЛЕНОВЫЕ С ВЕРТИКАЛЬНЫМ ОТВОДОМ, С РЕШЕТКОЙ ИЗ НЕРЖАВЕЮЩЕЙ СТАЛИ, УСЛОВНЫМ ПРОХОДОМ 50, 75, 110 ММ</t>
  </si>
  <si>
    <t>ТСН-2001.1. Доп.13. Р.17, о.1, поз.69</t>
  </si>
  <si>
    <t>6.65-3-1</t>
  </si>
  <si>
    <t>ДЕМОНТАЖ СМЕСИТЕЛЕЙ</t>
  </si>
  <si>
    <t>ТСН-2001.6. База. Сб.65, т.3, поз.1</t>
  </si>
  <si>
    <t>6.65-53-1</t>
  </si>
  <si>
    <t>ЗАМЕНА ВНУТРЕННИХ ТРУБОПРОВОДОВ ВОДОСНАБЖЕНИЯ ИЗ СТАЛЬНЫХ ТРУБ НА МЕТАЛЛОПЛАСТИКОВЫЕ ТРУБЫ, ДИАМЕТР 15 ММ</t>
  </si>
  <si>
    <t>ТСН-2001.6. База. Сб.65, т.53, поз.1</t>
  </si>
  <si>
    <t>ТСН-2001.6-65. 65-47…65-59, кроме 65-51-9 (доп. 21)</t>
  </si>
  <si>
    <t>ТСН-2001.6-65-17</t>
  </si>
  <si>
    <t>1.12-10-127</t>
  </si>
  <si>
    <t>ЖЕЛОБ ФИКСИРУЮЩИЙ ИЗ ОЦИНКОВАННОЙ СТАЛИ ДЛЯ ТРУБОПРОВОДОВ ИЗ СШИТОГО ПОЛИЭТИЛЕНА, ДИАМЕТР 16-20 ММ</t>
  </si>
  <si>
    <t>ТСН-2001.1. Доп.10. Р.12, о.10, поз.127</t>
  </si>
  <si>
    <t>12,2</t>
  </si>
  <si>
    <t>1.12-13-1</t>
  </si>
  <si>
    <t>ТРУБЫ МЕТАЛЛОПЛАСТИКОВЫЕ, ДИАМЕТР 16 ММ, ТОЛЩИНА СТЕНКИ 2 ММ</t>
  </si>
  <si>
    <t>ТСН-2001.1. Доп.9. Р.12, о.13, поз.1</t>
  </si>
  <si>
    <t>12,3</t>
  </si>
  <si>
    <t>1.13-4-43</t>
  </si>
  <si>
    <t>КРАНЫ ЛАТУННЫЕ ШАРОВЫЕ МУФТОВЫЕ ПРОХОДНЫЕ, МАРКА 11Б27П, ДИАМЕТР 20 ММ</t>
  </si>
  <si>
    <t>ТСН-2001.1. База. Р.13, о.4, поз.43</t>
  </si>
  <si>
    <t>12,4</t>
  </si>
  <si>
    <t>1.12-13-9</t>
  </si>
  <si>
    <t>УГОЛЬНИКИ УСТАНОВОЧНЫЕ ЛАТУННЫЕ СО СТАЛЬНЫМИ ГИЛЬЗАМИ ДЛЯ МЕТАЛЛОПЛАСТИКОВЫХ ТРУБ, РАЗМЕР: 16ММХ1/2'/60 ММ</t>
  </si>
  <si>
    <t>ТСН-2001.1. Доп.9. Р.12, о.13, поз.9</t>
  </si>
  <si>
    <t>12,5</t>
  </si>
  <si>
    <t>1.12-13-5</t>
  </si>
  <si>
    <t>УГОЛЬНИКИ ЛАТУННЫЕ СО СТАЛЬНЫМИ ГИЛЬЗАМИ ДЛЯ МЕТАЛЛОПЛАСТИКОВЫХ ТРУБ, РАЗМЕР: 16X16 ММ</t>
  </si>
  <si>
    <t>ТСН-2001.1. Доп.9. Р.12, о.13, поз.5</t>
  </si>
  <si>
    <t>12,6</t>
  </si>
  <si>
    <t>1.12-13-14</t>
  </si>
  <si>
    <t>МУФТЫ ЛАТУННЫЕ ДЛЯ МЕТАЛЛОПЛАСТИКОВЫХ ТРУБ, РАЗМЕР: 16Х16 ММ</t>
  </si>
  <si>
    <t>ТСН-2001.1. Доп.9. Р.12, о.13, поз.14</t>
  </si>
  <si>
    <t>12,7</t>
  </si>
  <si>
    <t>1.12-13-18</t>
  </si>
  <si>
    <t>СОЕДИНИТЕЛИ ЛАТУННЫЕ ДЛЯ МЕТАЛЛОПЛАСТИКОВЫХ ТРУБ, С НАРУЖНОЙ РЕЗЬБОЙ, РАЗМЕР: 16ММ Х1/2'</t>
  </si>
  <si>
    <t>ТСН-2001.1. Доп.9. Р.12, о.13, поз.18</t>
  </si>
  <si>
    <t>3.17-1-6</t>
  </si>
  <si>
    <t>УСТАНОВКА УМЫВАЛЬНИКОВ ОДИНОЧНЫХ С ПОДВОДКОЙ ХОЛОДНОЙ И ГОРЯЧЕЙ ВОДЫ</t>
  </si>
  <si>
    <t>ТСН-2001.3. Доп.11. Сб.17, т.1, поз.6</t>
  </si>
  <si>
    <t>13,1</t>
  </si>
  <si>
    <t>1.17-2-17</t>
  </si>
  <si>
    <t>СМЕСИТЕЛИ ДЛЯ ВАНН И УМЫВАЛЬНИКОВ 'ЕЛОЧКА' С КЕРАМИЧЕСКИМ ЗАТВОРОМ И ГИБКОЙ ПОДВОДКОЙ, VIDIMA IDEAL+ARMA</t>
  </si>
  <si>
    <t>ТСН-2001.1. База. Р.17, о.2, поз.17</t>
  </si>
  <si>
    <t>13,2</t>
  </si>
  <si>
    <t>1.17-2-31</t>
  </si>
  <si>
    <t>КРОНШТЕЙНЫ ЧУГУННЫЕ ДЛЯ УМЫВАЛЬНИКОВ И МОЕК СКРЫТЫЙ БОЛЬШОЙ КСБ, ДЛИНА 320 ММ</t>
  </si>
  <si>
    <t>ТСН-2001.1. Д.3. Р.17, о.2, поз.31</t>
  </si>
  <si>
    <t>13,3</t>
  </si>
  <si>
    <t>1.17-1-39</t>
  </si>
  <si>
    <t>УМЫВАЛЬНИКИ КЕРАМИЧЕСКИЕ ПОЛУКРУГЛЫЕ 'ЛОТОС'</t>
  </si>
  <si>
    <t>ТСН-2001.1. База. Р.17, о.1, поз.39</t>
  </si>
  <si>
    <t>13,4</t>
  </si>
  <si>
    <t>1.17-1-46</t>
  </si>
  <si>
    <t>ПЬЕДЕСТАЛЫ ПОД УМЫВАЛЬНИКИ 'ЛОТОС'</t>
  </si>
  <si>
    <t>ТСН-2001.1. База. Р.17, о.1, поз.46</t>
  </si>
  <si>
    <t>13,5</t>
  </si>
  <si>
    <t>1.17-2-25</t>
  </si>
  <si>
    <t>ВЫПУСКИ ПЛАСТМАССОВЫЕ К САНИТАРНО-ТЕХНИЧЕСКИМ ПРИБОРАМ, К УМЫВАЛЬНИКАМ</t>
  </si>
  <si>
    <t>ТСН-2001.1. База. Р.17, о.2, поз.25</t>
  </si>
  <si>
    <t>6.65-51-7</t>
  </si>
  <si>
    <t>СМЕНА САНИТАРНО-ТЕХНИЧЕСКИХ ПРИБОРОВ, СМЕНА СИФОНОВ</t>
  </si>
  <si>
    <t>ТСН-2001.6. База. Сб.65, т.51, поз.7</t>
  </si>
  <si>
    <t>14,1</t>
  </si>
  <si>
    <t>1.17-2-10</t>
  </si>
  <si>
    <t>СИФОНЫ ПОЛИМЕРНЫЕ, БУТЫЛОЧНЫЕ УНИФИЦИРОВАННЫЕ ДЛЯ МОЕК И УМЫВАЛЬНИКОВ</t>
  </si>
  <si>
    <t>ТСН-2001.1. База. Р.17, о.2, поз.10</t>
  </si>
  <si>
    <t>6.65-51-4</t>
  </si>
  <si>
    <t>СМЕНА САНИТАРНО-ТЕХНИЧЕСКИХ ПРИБОРОВ, ГИБКИХ ПОДВОДОК</t>
  </si>
  <si>
    <t>100 приборов</t>
  </si>
  <si>
    <t>ТСН-2001.6. База. Сб.65, т.51, поз.4</t>
  </si>
  <si>
    <t>15,1</t>
  </si>
  <si>
    <t>1.12-5-4</t>
  </si>
  <si>
    <t>ПОДВОДКИ К ВОДОРАЗБОРНОЙ АРМАТУРЕ, С ДВУМЯ ЛАТУННЫМИ НАКИДНЫМИ ГАЙКАМИ, ДЛИНА 800 ММ</t>
  </si>
  <si>
    <t>ТСН-2001.1. База. Р.12, о.5, поз.4</t>
  </si>
  <si>
    <t>3.17-2-3</t>
  </si>
  <si>
    <t>УСТАНОВКА СМЕСИТЕЛЕЙ</t>
  </si>
  <si>
    <t>ТСН-2001.3. База. Сб.17, т.2, поз.3</t>
  </si>
  <si>
    <t>1.17-2-14</t>
  </si>
  <si>
    <t>СМЕСИТЕЛИ ДЛЯ ДУША КОМБИНИРОВАННЫЕ СО ШТАНГОЙ, VIDIMA IDEAL+ARMA</t>
  </si>
  <si>
    <t>ТСН-2001.1. База. Р.17, о.2, поз.14</t>
  </si>
  <si>
    <t>6.65-25-1</t>
  </si>
  <si>
    <t>СМЕНА ВЕНТИЛЯЦИОННЫХ РЕШЕТОК</t>
  </si>
  <si>
    <t>ТСН-2001.6. База. Сб.65, т.25, поз.1</t>
  </si>
  <si>
    <t>ТСН-2001.6-65. 65-24, 65-25</t>
  </si>
  <si>
    <t>ТСН-2001.6-65-6</t>
  </si>
  <si>
    <t>1.19-12-111</t>
  </si>
  <si>
    <t>РЕШЕТКИ ЖАЛЮЗИЙНЫЕ, СТАЛЬНЫЕ, РЕГУЛИРУЕМЫЕ, МАРКА РР 200Х200</t>
  </si>
  <si>
    <t>ТСН-2001.1. База. Р.19, о.12, поз.111</t>
  </si>
  <si>
    <t>Электромонтажные работы</t>
  </si>
  <si>
    <t>6.67-7-4</t>
  </si>
  <si>
    <t>ДЕМОНТАЖ ОСВЕТИТЕЛЬНЫХ ПРИБОРОВ, БРА, ПЛАФОНЫ</t>
  </si>
  <si>
    <t>ТСН-2001.6. База. Сб.67, т.7, поз.4</t>
  </si>
  <si>
    <t>ТСН-2001.6-67. 67-1...67-8</t>
  </si>
  <si>
    <t>ТСН-2001.6-67-1</t>
  </si>
  <si>
    <t>6.67-7-1</t>
  </si>
  <si>
    <t>ДЕМОНТАЖ ОСВЕТИТЕЛЬНЫХ ПРИБОРОВ, ВЫКЛЮЧАТЕЛИ, РОЗЕТКИ</t>
  </si>
  <si>
    <t>ТСН-2001.6. База. Сб.67, т.7, поз.1</t>
  </si>
  <si>
    <t>4.8-245-7</t>
  </si>
  <si>
    <t>СВЕТИЛЬНИКИ ДЛЯ ЛАМП НАКАЛИВАНИЯ, ПОТОЛОЧНЫЙ ИЛИ НАСТЕННЫЙ С КРЕПЛЕНИЕМ ВИНТАМИ ДЛЯ ПОМЕЩЕНИЙ С НОРМАЛЬНЫМИ УСЛОВИЯМИ СРЕДЫ</t>
  </si>
  <si>
    <t>ТСН-2001.4. База. Сб.8, т.245, поз.7</t>
  </si>
  <si>
    <t>ТСН-2001.4-8. 8-188...8-272</t>
  </si>
  <si>
    <t>ТСН-2001.4-8-18</t>
  </si>
  <si>
    <t>1.22-1-2</t>
  </si>
  <si>
    <t>СВЕТИЛЬНИКИ С ЛАМПАМИ НАКАЛИВАНИЯ, МАРКА ВЗГ-200 АМ, ПОДВЕСНОЙ, ВЗРЫВОЗАЩИЩЕННЫЙ С КОЛПАКОМ, БЕЗ ОТРАЖАТЕЛЯ И БЕЗ СЕТКИ</t>
  </si>
  <si>
    <t>ТСН-2001.1. Доп.22. Р.22, о.1, поз.2</t>
  </si>
  <si>
    <t>1.22-6-25</t>
  </si>
  <si>
    <t>ЛАМПЫ НАКАЛИВАНИЯ ОСВЕТИТЕЛЬНЫЕ ОБЩЕГО НАЗНАЧЕНИЯ С ЦОКОЛЕМ Е27/27, МАРКА БК230-240-60, НАПРЯЖЕНИЕ 235 В, МОЩНОСТЬ 60 ВТ, БИСПИРАЛЬНЫЕ, С КРИПТОНОВЫМ НАПОЛНЕНИЕМ, В БАЛЛОНАХ ИЗ ПРОЗРАЧНОГО СТЕКЛА</t>
  </si>
  <si>
    <t>10 шт.</t>
  </si>
  <si>
    <t>ТСН-2001.1. База. Р.22, о.6, поз.25</t>
  </si>
  <si>
    <t>4.8-76-1</t>
  </si>
  <si>
    <t>ПРИСОЕДИНЕНИЕ К ЗАЖИМАМ ЖИЛ ПРОВОДОВ ИЛИ КАБЕЛЕЙ, ПРОВОД ИЛИ КАБЕЛЬ, СЕЧЕНИЕ: ДО 2,5 ММ2</t>
  </si>
  <si>
    <t>ТСН-2001.4. База. Сб.8, т.76, поз.1</t>
  </si>
  <si>
    <t>ТСН-2001.4-8. 8-73...8-80</t>
  </si>
  <si>
    <t>ТСН-2001.4-8-3</t>
  </si>
  <si>
    <t>4.8-243-10</t>
  </si>
  <si>
    <t>РОЗЕТКА ШТЕПСЕЛЬНАЯ ПОЛУГЕРМЕТИЧЕСКАЯ И ГЕРМЕТИЧЕСКАЯ</t>
  </si>
  <si>
    <t>ТСН-2001.4. База. Сб.8, т.243, поз.10</t>
  </si>
  <si>
    <t>5,1</t>
  </si>
  <si>
    <t>1.21-5-827</t>
  </si>
  <si>
    <t>РОЗЕТКИ ШТЕПСЕЛЬНЫЕ, СЕРИЯ 'РОНДО', НАПРЯЖЕНИЕ 250 В, СИЛА ТОКА 16 А, ОДНОМЕСТНЫЕ, СКРЫТОЙ УСТАНОВКИ С ЗАЗЕМЛЯЮЩИМИ КОНТАКТАМИ И ЗАЩИТНЫМИ ШТОРКАМИ, СТЕПЕНЬ ЗАЩИТЫ IP44, ТИП РС16-126Б</t>
  </si>
  <si>
    <t>ТСН-2001.1. База. Р.21, о.5, поз.827</t>
  </si>
  <si>
    <t>Базовые</t>
  </si>
  <si>
    <t>Вид цен</t>
  </si>
  <si>
    <t>Текущие цены</t>
  </si>
  <si>
    <t>Сборник индексов</t>
  </si>
  <si>
    <t>ТСН-2001 ремонт</t>
  </si>
  <si>
    <t>136</t>
  </si>
  <si>
    <t>_OBSM_</t>
  </si>
  <si>
    <t>9999990008</t>
  </si>
  <si>
    <t>ТРУДОЗАТРАТЫ РАБОЧИХ (ЭСН)</t>
  </si>
  <si>
    <t>чел.-ч.</t>
  </si>
  <si>
    <t>0.0-0-0</t>
  </si>
  <si>
    <t>МАССА МУСОРА</t>
  </si>
  <si>
    <t>СТОИМОСТЬ ПРОЧИХ МАТЕРИАЛОВ (ЭСН)</t>
  </si>
  <si>
    <t>руб.</t>
  </si>
  <si>
    <t>2.0-0-0</t>
  </si>
  <si>
    <t>СТОИМОСТЬ ПРОЧИХ МАШИН (ЭСН)</t>
  </si>
  <si>
    <t>1.1-1-1018</t>
  </si>
  <si>
    <t>ТСН-2001.1. База. Р.1, о.1, поз.1018</t>
  </si>
  <si>
    <t>МАТЕРИАЛ РУЛОННЫЙ КРОВЕЛЬНЫЙ, РУБЕРОИД, МАРКА РМ-350, С МЕЛКОЙ ПОСЫПКОЙ</t>
  </si>
  <si>
    <t>1.1-1-132</t>
  </si>
  <si>
    <t>ТСН-2001.1. База. Р.1, о.1, поз.132</t>
  </si>
  <si>
    <t>ГВОЗДИ СТРОИТЕЛЬНЫЕ</t>
  </si>
  <si>
    <t>1.1-1-740</t>
  </si>
  <si>
    <t>ТСН-2001.1. База. Р.1, о.1, поз.740</t>
  </si>
  <si>
    <t>ПАКЛЯ ПРОПИТАННАЯ</t>
  </si>
  <si>
    <t>1.7-5-3</t>
  </si>
  <si>
    <t>ЕРШИ (ЗАКРЕПЫ) СТРОИТЕЛЬНЫЕ</t>
  </si>
  <si>
    <t>2.1-18-7</t>
  </si>
  <si>
    <t>ТСН-2001.2. База. п.1-18-7 (183001)</t>
  </si>
  <si>
    <t>АВТОМОБИЛИ ГРУЗОВЫЕ БОРТОВЫЕ, ГРУЗОПОДЪЕМНОСТЬ ДО 5 Т</t>
  </si>
  <si>
    <t>маш.-ч</t>
  </si>
  <si>
    <t>2.1-3-35</t>
  </si>
  <si>
    <t>ТСН-2001.2. База. п.1-3-35 (032006)</t>
  </si>
  <si>
    <t>КРАНЫ НА АВТОМОБИЛЬНОМ ХОДУ, ГРУЗОПОДЪЕМНОСТЬ ДО 10 Т</t>
  </si>
  <si>
    <t>2.1-5-63</t>
  </si>
  <si>
    <t>ТСН-2001.2. База. п.1-5-63 (059001)</t>
  </si>
  <si>
    <t>КОТЛЫ БИТУМОВАРОЧНЫЕ ПЕРЕДВИЖНЫЕ, ЕМКОСТЬ ДО 400 Л</t>
  </si>
  <si>
    <t>1.1-1-1043</t>
  </si>
  <si>
    <t>ТСН-2001.1. База. Р.1, о.1, поз.1043</t>
  </si>
  <si>
    <t>СМОЛА КАМЕННОУГОЛЬНАЯ СТРОИТЕЛЬНАЯ</t>
  </si>
  <si>
    <t>1.1-1-1265</t>
  </si>
  <si>
    <t>ТСН-2001.1. База. Р.1, о.1, поз.1265</t>
  </si>
  <si>
    <t>МАТЕРИАЛ РУЛОННЫЙ КРОВЕЛЬНЫЙ И ГИДРОИЗОЛЯЦИОННЫЙ, ТОЛЬ, МАРКА ТГ-350</t>
  </si>
  <si>
    <t>1.1-1-133</t>
  </si>
  <si>
    <t>ТСН-2001.1. База. Р.1, о.1, поз.133</t>
  </si>
  <si>
    <t>ГВОЗДИ ТОЛЕВЫЕ</t>
  </si>
  <si>
    <t>1.1-1-226</t>
  </si>
  <si>
    <t>ТСН-2001.1. База. Р.1, о.1, поз.226</t>
  </si>
  <si>
    <t>ДОСКИ ХВОЙНЫХ ПОРОД, ОБРЕЗНЫЕ, ДЛИНА 2-6,5 М, СОРТ III, ТОЛЩИНА 25-32 ММ</t>
  </si>
  <si>
    <t>1.3-2-15</t>
  </si>
  <si>
    <t>ТСН-2001.1. Доп.14. Р.3, о.2, поз.15</t>
  </si>
  <si>
    <t>РАСТВОР ИЗВЕСТКОВЫЙ, МАРКА 4</t>
  </si>
  <si>
    <t>ТСН-2001.1. База. Р.7, о.5, поз.3</t>
  </si>
  <si>
    <t>1.1-1-115</t>
  </si>
  <si>
    <t>ТСН-2001.1. База. Р.1, о.1, поз.115</t>
  </si>
  <si>
    <t>ВЕТОШЬ</t>
  </si>
  <si>
    <t>1.1-1-348</t>
  </si>
  <si>
    <t>ТСН-2001.1. База. Р.1, о.1, поз.348</t>
  </si>
  <si>
    <t>КЕРОСИН</t>
  </si>
  <si>
    <t>1.1-1-52</t>
  </si>
  <si>
    <t>ТСН-2001.1. База. Р.1, о.1, поз.52</t>
  </si>
  <si>
    <t>БИТУМЫ НЕФТЯНЫЕ, СТРОИТЕЛЬНЫЕ МАРКА БН, БНСК</t>
  </si>
  <si>
    <t>1.1-1-599</t>
  </si>
  <si>
    <t>ТСН-2001.1. База. Р.1, о.1, поз.599</t>
  </si>
  <si>
    <t>МАСТИКА ГЕРМЕТИЗИРУЮЩАЯ НЕТВЕРДЕЮЩАЯ, СТРОИТЕЛЬНАЯ, БИТУМНО-АТАКТИЧЕСКАЯ, АНТИКОРРОЗИЙНАЯ</t>
  </si>
  <si>
    <t>1.1-1-34</t>
  </si>
  <si>
    <t>ТСН-2001.1. База. Р.1, о.1, поз.34</t>
  </si>
  <si>
    <t>БЕЛИЛА ЦИНКОВЫЕ (ГОТОВЫЕ К УПОТРЕБЛЕНИЮ), МАРКА МА-22Н</t>
  </si>
  <si>
    <t>1.1-1-490</t>
  </si>
  <si>
    <t>ТСН-2001.1. База. Р.1, о.1, поз.490</t>
  </si>
  <si>
    <t>КУПОРОС МЕДНЫЙ</t>
  </si>
  <si>
    <t>1.1-1-733</t>
  </si>
  <si>
    <t>ТСН-2001.1. База. Р.1, о.1, поз.733</t>
  </si>
  <si>
    <t>ОЛИФА ДЛЯ ОКРАСКИ НАТУРАЛЬНАЯ</t>
  </si>
  <si>
    <t>2.1-30-90</t>
  </si>
  <si>
    <t>ТСН-2001.2. Доп.9. п.1-30-90 (302501)</t>
  </si>
  <si>
    <t>ДРЕЛИ-МИКСЕРЫ ДЛЯ ПЕРЕМЕШИВАНИЯ СТРОИТЕЛЬНЫХ МАТЕРИАЛОВ ФИРМЫ "INOTEC PROTOOL", МАКСИМАЛЬНАЯ СКОРОСТЬ 650 ОБ/МИН</t>
  </si>
  <si>
    <t>1.1-1-118</t>
  </si>
  <si>
    <t>ТСН-2001.1. База. Р.1, о.1, поз.118</t>
  </si>
  <si>
    <t>ВОДА</t>
  </si>
  <si>
    <t>1.1-1-181</t>
  </si>
  <si>
    <t>ТСН-2001.1. База. Р.1, о.1, поз.181</t>
  </si>
  <si>
    <t>ДИСПЕРСИЯ ПОЛИВИНИЛАЦЕТАТНАЯ, ГОМОПОЛИМЕРНАЯ, ГРУБОДИСПЕРСНАЯ, ПЛАСТИФИЦИРОВАННАЯ, (ЭМУЛЬСИЯ ПОЛИВИНИЛАЦЕТАТНАЯ), МАРКА ДБ</t>
  </si>
  <si>
    <t>1.3-2-6</t>
  </si>
  <si>
    <t>ТСН-2001.1. Доп.14. Р.3, о.2, поз.6</t>
  </si>
  <si>
    <t>РАСТВОРЫ ЦЕМЕНТНЫЕ, МАРКА 150</t>
  </si>
  <si>
    <t>*0,6)*1,15</t>
  </si>
  <si>
    <t>2.1-10-4</t>
  </si>
  <si>
    <t>ТСН-2001.2. База. п.1-10-4 (101001)</t>
  </si>
  <si>
    <t>КОМПРЕССОРЫ С ДИЗЕЛЬНЫМ ДВИГАТЕЛЕМ ПРИЦЕПНЫЕ ДО 2,5 М3/МИН</t>
  </si>
  <si>
    <t>2.1-30-54</t>
  </si>
  <si>
    <t>ТСН-2001.2. База. п.1-30-54 (308901)</t>
  </si>
  <si>
    <t>МОЛОТКИ ОТБОЙНЫЕ</t>
  </si>
  <si>
    <t>1.1-1-962</t>
  </si>
  <si>
    <t>ТСН-2001.1. База. Р.1, о.1, поз.962</t>
  </si>
  <si>
    <t>ПРОВОЛОКА СТАЛЬНАЯ НИЗКОУГЛЕРОДИСТАЯ ОБЩЕГО НАЗНАЧЕНИЯ, ДИАМЕТР 1,1 ММ</t>
  </si>
  <si>
    <t>2.1-14-13</t>
  </si>
  <si>
    <t>ТСН-2001.2. База. п.1-14-13 (148501)</t>
  </si>
  <si>
    <t>ПЫЛЕСОСЫ</t>
  </si>
  <si>
    <t>2.1-30-78</t>
  </si>
  <si>
    <t>ТСН-2001.2. База. п.1-30-78 (304103)</t>
  </si>
  <si>
    <t>ПЕРФОРАТОРЫ, ФИРМА "HILTI"</t>
  </si>
  <si>
    <t>2.1-4-1</t>
  </si>
  <si>
    <t>ТСН-2001.2. База. п.1-4-1 (040101)</t>
  </si>
  <si>
    <t>ПОГРУЗЧИКИ УНИВЕРСАЛЬНЫЕ НА ПНЕВМОКОЛЕСНОМ ХОДУ, ГРУЗОПОДЪЕМНОСТЬ ДО 1 Т</t>
  </si>
  <si>
    <t>1.1-1-2492</t>
  </si>
  <si>
    <t>ТСН-2001.1. База. Р.1, о.1, поз.2492</t>
  </si>
  <si>
    <t>ПЛЕНКА ПОЛИЭТИЛЕНОВАЯ, ТОЛЩИНА 80 МКМ</t>
  </si>
  <si>
    <t>2.1-30-6</t>
  </si>
  <si>
    <t>ТСН-2001.2. База. п.1-30-6 (303701)</t>
  </si>
  <si>
    <t>ДРЕЛИ ЭЛЕКТРИЧЕСКИЕ</t>
  </si>
  <si>
    <t>2.1-30-75</t>
  </si>
  <si>
    <t>ТСН-2001.2. База. п.1-30-75 (370001)</t>
  </si>
  <si>
    <t>СТАНКИ ДЛЯ РЕЗКИ ПЛИТ</t>
  </si>
  <si>
    <t>2.1-30-10</t>
  </si>
  <si>
    <t>ТСН-2001.2. База. п.1-30-10 (304101)</t>
  </si>
  <si>
    <t>ПЕРФОРАТОРЫ</t>
  </si>
  <si>
    <t>2.1-4-31</t>
  </si>
  <si>
    <t>ТСН-2001.2. База. п.1-4-31 (042903)</t>
  </si>
  <si>
    <t>ЛЕБЕДКИ ЭЛЕКТРИЧЕСКИЕ, ГРУЗОПОДЪЕМНОСТЬ ДО 1,5 Т</t>
  </si>
  <si>
    <t>1.1-1-1566</t>
  </si>
  <si>
    <t>ТСН-2001.1. Доп.22. Р.1, о.1, поз.1566</t>
  </si>
  <si>
    <t>ЭЛЕКТРОДЫ, ТИП Э-42, 46, 50, ДИАМЕТР 4 - 6 ММ</t>
  </si>
  <si>
    <t>1.1-1-2579</t>
  </si>
  <si>
    <t>ТСН-2001.1. База. Р.1, о.1, поз.2579</t>
  </si>
  <si>
    <t>ЛЕНТА-СКОТЧ МАЛЯРНЫЙ, ШИРИНА 50 ММ</t>
  </si>
  <si>
    <t>1.1-1-1338</t>
  </si>
  <si>
    <t>ТСН-2001.1. База. Р.1, о.1, поз.1338</t>
  </si>
  <si>
    <t>ЦЕМЕНТ ГИПСОГЛИНОЗЕМИСТЫЙ РАСШИРЯЮЩИЙСЯ</t>
  </si>
  <si>
    <t>1.1-1-296</t>
  </si>
  <si>
    <t>ТСН-2001.1. База. Р.1, о.1, поз.296</t>
  </si>
  <si>
    <t>КАБОЛКА</t>
  </si>
  <si>
    <t>1.1-1-258</t>
  </si>
  <si>
    <t>ТСН-2001.1. База. Р.1, о.1, поз.258</t>
  </si>
  <si>
    <t>ИЗВЕСТЬ ХЛОРНАЯ</t>
  </si>
  <si>
    <t>1.1-1-26</t>
  </si>
  <si>
    <t>ТСН-2001.1. База. Р.1, о.1, поз.26</t>
  </si>
  <si>
    <t>АЦЕТИЛЕН ТЕХНИЧЕСКИЙ</t>
  </si>
  <si>
    <t>1.1-1-376</t>
  </si>
  <si>
    <t>ТСН-2001.1. База. Р.1, о.1, поз.376</t>
  </si>
  <si>
    <t>КИСЛОРОД ТЕХНИЧЕСКИЙ ГАЗООБРАЗНЫЙ</t>
  </si>
  <si>
    <t>1.12-5-373</t>
  </si>
  <si>
    <t>ТСН-2001.1. База. Р.12, о.5, поз.373</t>
  </si>
  <si>
    <t>ТРУБЫ ЭЛЕКТРОТЕХНИЧЕСКИЕ ГОФРИРОВАННЫЕ, ПОЛИВИНИЛХЛОРИДНЫЕ, НЕГОРЮЧИЕ, С ЗОНДОМ, НАРУЖНЫЙ ДИАМЕТР 25 ММ</t>
  </si>
  <si>
    <t>1.1-1-1502</t>
  </si>
  <si>
    <t>ТСН-2001.1. База. Р.1, о.1, поз.1502</t>
  </si>
  <si>
    <t>ШУРУПЫ С ПОТАЙНОЙ ГОЛОВКОЙ, ЧЕРНЫЕ, РАЗМЕР 8,0Х100 ММ</t>
  </si>
  <si>
    <t>1.1-1-2146</t>
  </si>
  <si>
    <t>ТСН-2001.1. База. Р.1, о.1, поз.2146</t>
  </si>
  <si>
    <t>ДЮБЕЛИ ПОЛИМЕРНЫЕ ТАРЕЛЬЧАТОГО ТИПА С РАСПОРНЫМ СТЕРЖНЕМ ДЛЯ КРЕПЛЕНИЯ УТЕПЛИТЕЛЯ К СТЕНЕ</t>
  </si>
  <si>
    <t>1.1-1-2481</t>
  </si>
  <si>
    <t>ТСН-2001.1. База. Р.1, о.1, поз.2481</t>
  </si>
  <si>
    <t>ВОЛОКНО ЛЬНЯНОЕ №11 ДЛЯ УПЛОТНЕНИЯ РЕЗЬБОВЫХ СОЕДИНЕНИЙ ПРИ МОНТАЖЕ СИСТЕМ ВОДОСНАБЖЕНИЯ И ОТОПЛЕНИЯ</t>
  </si>
  <si>
    <t>1.1-1-253</t>
  </si>
  <si>
    <t>ТСН-2001.1. База. Р.1, о.1, поз.253</t>
  </si>
  <si>
    <t>ЗАМАЗКА СУРИКОВАЯ</t>
  </si>
  <si>
    <t>1.1-1-467</t>
  </si>
  <si>
    <t>ТСН-2001.1. База. Р.1, о.1, поз.467</t>
  </si>
  <si>
    <t>КРАСКИ МАСЛЯНЫЕ ЖИДКОТЕРТЫЕ ЦВЕТНЫЕ (ГОТОВЫЕ К УПОТРЕБЛЕНИЮ) ДЛЯ НАРУЖНЫХ И ВНУТРЕННИХ РАБОТ, МАРКА МА-15, СУРИК ЖЕЛЕЗНЫЙ ДЛЯ ОКРАСКИ ПО МЕТАЛЛУ</t>
  </si>
  <si>
    <t>1.1-1-732</t>
  </si>
  <si>
    <t>ТСН-2001.1. База. Р.1, о.1, поз.732</t>
  </si>
  <si>
    <t>ОЛИФА ДЛЯ ОКРАСКИ КОМБИНИРОВАННАЯ 'ОКСОЛЬ'</t>
  </si>
  <si>
    <t>1.1-1-923</t>
  </si>
  <si>
    <t>ТСН-2001.1. База. Р.1, о.1, поз.923</t>
  </si>
  <si>
    <t>ПОКОВКИ СТРОИТЕЛЬНЫЕ (СКОБЫ, ЗАКРЕПЫ, ХОМУТЫ) ПРОСТЫЕ, МАССА 1,8 КГ</t>
  </si>
  <si>
    <t>4951530000</t>
  </si>
  <si>
    <t>ПОЛОЧКИ ТУАЛЕТНЫЕ</t>
  </si>
  <si>
    <t>5361520000</t>
  </si>
  <si>
    <t>КОРОБКИ ДВЕРНЫЕ</t>
  </si>
  <si>
    <t>4980000000</t>
  </si>
  <si>
    <t>СКОБЯНЫЕ ИЗДЕЛИЯ</t>
  </si>
  <si>
    <t>5361110000</t>
  </si>
  <si>
    <t>БЛОКИ ДВЕРНЫЕ</t>
  </si>
  <si>
    <t>4981150000</t>
  </si>
  <si>
    <t>ЗАМОК ВРЕЗНОЙ С РУЧКАМИ</t>
  </si>
  <si>
    <t>5333100000</t>
  </si>
  <si>
    <t>БРУСКИ ХВОЙНЫХ, ТВЕРДОЛИСТВЕННЫХ ПОРОД</t>
  </si>
  <si>
    <t>5361720000</t>
  </si>
  <si>
    <t>НАЛИЧНИКИ</t>
  </si>
  <si>
    <t>БРУСКИ ХВОЙНЫХ ПОРОД ОБРЕЗНЫЕ, ДЛИНОЙ 2-6,5 М, СОРТ II, ТОЛЩИНОЙ 40-75 ММ</t>
  </si>
  <si>
    <t>1275100000</t>
  </si>
  <si>
    <t>СЕТКА ПРОВОЛОЧНАЯ ТКАНАЯ С КВАДРАТНЫМИ ЯЧЕЙКАМИ №05 БЕЗ ПОКРЫТИЯ</t>
  </si>
  <si>
    <t>5744310000</t>
  </si>
  <si>
    <t>ГИПС СТРОИТЕЛЬНЫЙ</t>
  </si>
  <si>
    <t>5745520000</t>
  </si>
  <si>
    <t>РАСТВОР ЦЕМЕНТНО-ИЗВЕСТКОВЫЙ МАРКИ 75</t>
  </si>
  <si>
    <t>2313332000</t>
  </si>
  <si>
    <t>ГРУНТОВКА ГЛУБОКОГО ПРОНИКНОВЕНИЯ</t>
  </si>
  <si>
    <t>0131000000</t>
  </si>
  <si>
    <t>5745120000</t>
  </si>
  <si>
    <t>СМЕСИ СУХИЕ ДЛЯ ШТУКАТУРНЫХ РАБОТ</t>
  </si>
  <si>
    <t>РАСТВОРЫ ТЯЖЕЛЫЕ ЦЕМЕНТНО-ИЗВЕСТКОВЫЕ МАРКИ 75</t>
  </si>
  <si>
    <t>2312940000</t>
  </si>
  <si>
    <t>ШПАТЛЕВКА УНИВЕРСАЛЬНАЯ</t>
  </si>
  <si>
    <t>2322000000</t>
  </si>
  <si>
    <t>ПИГМЕНТЫ ЦВЕТНЫЕ</t>
  </si>
  <si>
    <t>2388410000</t>
  </si>
  <si>
    <t>КРАСКИ ВОДНО-ДИСПЕРСИОННЫЕ ПОЛИВИНИЛАЦЕТАТНЫЕ</t>
  </si>
  <si>
    <t>5745140000</t>
  </si>
  <si>
    <t>СМЕСИ СУХИЕ ДЛЯ РАСТВОРОВ</t>
  </si>
  <si>
    <t>5745150000</t>
  </si>
  <si>
    <t>СМЕСИ СУХИЕ ДЕКОРАТИВНЫЕ ФУГОВОЧНЫЕ</t>
  </si>
  <si>
    <t>5752100000</t>
  </si>
  <si>
    <t>ПЛИТКИ КЕРАМИЧЕСКИЕ ГЛАЗУРОВАННЫЕ</t>
  </si>
  <si>
    <t>5774100000</t>
  </si>
  <si>
    <t>МАТЕРИАЛ РУЛОННЫЙ</t>
  </si>
  <si>
    <t>0930110000</t>
  </si>
  <si>
    <t>АРМАТУРА</t>
  </si>
  <si>
    <t>2316215000</t>
  </si>
  <si>
    <t>ГРУНТОВКА</t>
  </si>
  <si>
    <t>5745132000</t>
  </si>
  <si>
    <t>СМЕСИ СУХИЕ ЦЕМЕНТНЫЕ САМОВЫРАВНИВАЮЩИЕСЯ</t>
  </si>
  <si>
    <t>5745110000</t>
  </si>
  <si>
    <t>СМЕСИ СУХИЕ ЦЕМЕНТНО-ПЕСЧАНЫЕ</t>
  </si>
  <si>
    <t>СМЕСИ СУХИЕ ДЛЯ ЗАТИРКИ ШВОВ</t>
  </si>
  <si>
    <t>5745170000</t>
  </si>
  <si>
    <t>СМЕСИ СУХИЕ КЛЕЕВЫЕ ДЛЯ ПЛИТОЧНЫХ РАБОТ</t>
  </si>
  <si>
    <t>5752421000</t>
  </si>
  <si>
    <t>ПЛИТКИ КЕРАМИЧЕСКИЕ ТИПА "КЕРАМОГРАНИТ"</t>
  </si>
  <si>
    <t>3972280000</t>
  </si>
  <si>
    <t>СВЕРЛА ПОБЕДИТОВЫЕ</t>
  </si>
  <si>
    <t>5285920000</t>
  </si>
  <si>
    <t>АНКЕР РАСПОРНЫЙ ДЛЯ УСТАНОВКИ В БЕТОН</t>
  </si>
  <si>
    <t>1297020000</t>
  </si>
  <si>
    <t>БОЛТЫ СТРОИТЕЛЬНЫЕ С ГАЙКАМИ И ШАЙБАМИ</t>
  </si>
  <si>
    <t>5290900000</t>
  </si>
  <si>
    <t>СТАЛЬНЫЕ КОНСТРУКЦИИ</t>
  </si>
  <si>
    <t>5741210000</t>
  </si>
  <si>
    <t>КИРПИЧ КЕРАМИЧЕСКИЙ ОБЫКНОВЕННЫЙ</t>
  </si>
  <si>
    <t>1468070000</t>
  </si>
  <si>
    <t>СРЕДСТВА ДЛЯ КРЕПЛЕНИЯ ТРУБ</t>
  </si>
  <si>
    <t>2249312000</t>
  </si>
  <si>
    <t>ТРУБНЫЕ ЗАГОТОВКИ ПВХ</t>
  </si>
  <si>
    <t>3700000000</t>
  </si>
  <si>
    <t>АРМАТУРА ТРУБОПРОВОДНАЯ</t>
  </si>
  <si>
    <t>4947000000</t>
  </si>
  <si>
    <t>ТРАПЫ</t>
  </si>
  <si>
    <t>СКОБЫ ДЛЯ КРЕПЛЕНИЯ ТРУБ</t>
  </si>
  <si>
    <t>2248900000</t>
  </si>
  <si>
    <t>ТРУБЫ МЕТАЛЛОПЛАСТИКОВЫЕ МНОГОСЛОЙНЫЕ</t>
  </si>
  <si>
    <t>3712240000</t>
  </si>
  <si>
    <t>КРАНЫ ЛАТУННЫЕ ДИАМЕТРОМ 40-50ММ</t>
  </si>
  <si>
    <t>4193100000</t>
  </si>
  <si>
    <t>ФИТИНГИ (СОЕДИНИТЕЛЬНЫЕ ЧАСТИ) ЛАТУННЫЕ СО СТАЛЬНЫМИ ГИЛЬЗАМИ</t>
  </si>
  <si>
    <t>4951120000</t>
  </si>
  <si>
    <t>СМЕСИТЕЛИ ВАНН И УМЫВАЛЬНИКОВ</t>
  </si>
  <si>
    <t>4951411000</t>
  </si>
  <si>
    <t>КРОНШТЕЙНЫ</t>
  </si>
  <si>
    <t>4951710000</t>
  </si>
  <si>
    <t>СИФОНЫ БУТЫЛОЧНЫЕ ИЗ ЦВЕТНЫХ МЕТАЛЛОВ, (495240) СИФОНЫ ПОЛИМЕРНЫЕ</t>
  </si>
  <si>
    <t>4962000000</t>
  </si>
  <si>
    <t>УМЫВАЛЬНИКИ КЕРАМИЧЕСКИЕ</t>
  </si>
  <si>
    <t>4952400000</t>
  </si>
  <si>
    <t>СИФОНЫ БУТЫЛОЧНЫЕ ПОЛИМЕРНЫЕ</t>
  </si>
  <si>
    <t>2248130000</t>
  </si>
  <si>
    <t>ГИБКИЕ ПОДВОДКИ</t>
  </si>
  <si>
    <t>4863630000</t>
  </si>
  <si>
    <t>РЕШЕТКИ ВЕНТИЛЯЦИОННЫЕ</t>
  </si>
  <si>
    <t>Поправка: 6/11  Наименование: Производство в эксплуатируемых зданиях всех назначений, в действующих цехах и на производственных площадках в связи с наличием в зоне производства работ действующего технологического оборудования, загромождающих помещения предметов или движения транспорта по внутрицеховым путям</t>
  </si>
  <si>
    <t>Поправка: 6/11  Наименование:  Производство в эксплуатируемых зданиях всех назначений, в действующих цехах и на производственных площадках в связи с наличием в зоне производства работ действующего технологического оборудования, загромождающих помещения предметов или движения транспорта по внутрицеховым путям</t>
  </si>
  <si>
    <t>Поправка: 3/3  Наименование:  Строительство новых объектов в стесненных условиях: на территории действующих предприятий, имеющих разветвленную сеть транспортных и инженерных коммуникаций и стесненные условия для складирования материалов  Поправка: 3/1  Наименование:  Производство строительных работ в охранной зоне действующей воздушной линии электропередачи</t>
  </si>
  <si>
    <t>Поправка: 3/3  Наименование: Строительство новых объектов в стесненных условиях: на территории действующих предприятий, имеющих разветвленную сеть транспортных и инженерных коммуникаций и стесненные условия для складирования материалов  Поправка: 3/3  Наименование: Строительство новых объектов в стесненных условиях: на территории действующих предприятий, имеющих разветвленную сеть транспортных и инженерных коммуникаций и стесненные условия для складирования материалов</t>
  </si>
  <si>
    <t>Поправка: 4/2  Наименование: На предприятиях (в цехах на производственных площадях), остановленных для производства строительно-монтажных работ, а также в зданиях и сооружениях всех назначений при наличии в зоне производства работ заграждающих помещение предметов (станков, установок, аппаратов, эксплуатационного и лабораторного оборудования, оргтехники, мебели и т.п.)  Поправка: 4/2  Наименование: На предприятиях (в цехах на производственных площадях), остановленных для производства строительно-монтажных работ, а также в зданиях и сооружениях всех назначений при наличии в зоне производства работ заграждающих помещение предметов (станков, установок, аппаратов, эксплуатационного и лабораторного оборудования, оргтехники, мебели и т.п.)</t>
  </si>
  <si>
    <t>"СОГЛАСОВАНО"</t>
  </si>
  <si>
    <t>"УТВЕРЖДАЮ"</t>
  </si>
  <si>
    <t>Форма № 4б</t>
  </si>
  <si>
    <t>"_____"________________ 2019 г.</t>
  </si>
  <si>
    <t>Глава управы, Управа района Кунцево города Москвы</t>
  </si>
  <si>
    <t>(наименование стройки и/или объекта)</t>
  </si>
  <si>
    <t>(наименование работ и затрат)</t>
  </si>
  <si>
    <t>В базисном уровне цен</t>
  </si>
  <si>
    <t>В текущем уровне цен</t>
  </si>
  <si>
    <t>Сметная стоимость</t>
  </si>
  <si>
    <t>тыс. руб.</t>
  </si>
  <si>
    <t>Работы по монтажу оборудования</t>
  </si>
  <si>
    <t>Средства на оплату труда</t>
  </si>
  <si>
    <t>Затраты труда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</si>
  <si>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</si>
  <si>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</si>
  <si>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</si>
  <si>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</si>
  <si>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</si>
  <si>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изм., руб.</t>
  </si>
  <si>
    <t>Попра-вочные коэффи-
циенты</t>
  </si>
  <si>
    <t>Коэффи-циенты зимних удорожа-ний</t>
  </si>
  <si>
    <t>Коэффици-енты (индексы) пересчета, нормы НР и СП</t>
  </si>
  <si>
    <t>ВСЕГО затрат в текущем уровне цен, руб.</t>
  </si>
  <si>
    <t>Составлен(а) по ТСН-2001 с учетом Дополнения №: 38</t>
  </si>
  <si>
    <t>№ и период сборника коэффициентов (индексов) пересчета: ТСН-2001 ремонт №136 январь 2018 года</t>
  </si>
  <si>
    <t>Всего в ценах на январь 2001 года, руб.</t>
  </si>
  <si>
    <t>ЗП</t>
  </si>
  <si>
    <t>НР от ЗП</t>
  </si>
  <si>
    <t>%</t>
  </si>
  <si>
    <t>СП от ЗП</t>
  </si>
  <si>
    <t>ЗТР</t>
  </si>
  <si>
    <t>чел-ч</t>
  </si>
  <si>
    <t>Всего по позиции:</t>
  </si>
  <si>
    <t>МР</t>
  </si>
  <si>
    <t>ЭМ</t>
  </si>
  <si>
    <t>в т.ч. ЗПМ</t>
  </si>
  <si>
    <t>НР и СП от ЗПМ</t>
  </si>
  <si>
    <t xml:space="preserve">   Итого по ТСН-2001.16</t>
  </si>
  <si>
    <t xml:space="preserve">Составил   </t>
  </si>
  <si>
    <t>(должность, подпись, инициалы, фамилия)</t>
  </si>
  <si>
    <t xml:space="preserve">Проверил   </t>
  </si>
  <si>
    <t>___________________________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</si>
  <si>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</si>
  <si>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</si>
  <si>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</si>
  <si>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Единица измерения</t>
  </si>
  <si>
    <t>Количество</t>
  </si>
  <si>
    <t>Примечание</t>
  </si>
  <si>
    <t>Заказчик _________________</t>
  </si>
  <si>
    <t>Подрядчик _________________</t>
  </si>
  <si>
    <t xml:space="preserve"> </t>
  </si>
  <si>
    <t xml:space="preserve"> ______________________  </t>
  </si>
  <si>
    <t>НДС 20%</t>
  </si>
  <si>
    <t>" ___ " ___________ 20 19 г.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</si>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</sst>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17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0" fillId="0" borderId="0" xfId="0" applyNumberFormat="1"/>
    <xf numFmtId="0" fontId="12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top"/>
    </xf>
    <xf numFmtId="0" fontId="13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right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right" wrapText="1"/>
    </xf>
    <xf numFmtId="0" fontId="13" fillId="0" borderId="3" xfId="0" applyFont="1" applyBorder="1" applyAlignment="1">
      <alignment horizontal="right"/>
    </xf>
    <xf numFmtId="0" fontId="14" fillId="0" borderId="0" xfId="0" applyFont="1"/>
    <xf numFmtId="0" fontId="11" fillId="0" borderId="0" xfId="0" applyFont="1" applyAlignment="1">
      <alignment horizontal="right"/>
    </xf>
    <xf numFmtId="0" fontId="15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164" fontId="15" fillId="0" borderId="0" xfId="0" applyNumberFormat="1" applyFont="1"/>
    <xf numFmtId="0" fontId="15" fillId="0" borderId="0" xfId="0" applyFont="1"/>
    <xf numFmtId="164" fontId="11" fillId="0" borderId="0" xfId="0" applyNumberFormat="1" applyFont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 wrapText="1"/>
    </xf>
    <xf numFmtId="164" fontId="11" fillId="0" borderId="5" xfId="0" applyNumberFormat="1" applyFont="1" applyBorder="1" applyAlignment="1">
      <alignment horizontal="right"/>
    </xf>
    <xf numFmtId="0" fontId="11" fillId="0" borderId="6" xfId="0" applyFont="1" applyBorder="1"/>
    <xf numFmtId="0" fontId="15" fillId="0" borderId="6" xfId="0" applyFont="1" applyBorder="1"/>
    <xf numFmtId="0" fontId="11" fillId="0" borderId="0" xfId="0" quotePrefix="1" applyFont="1" applyAlignment="1">
      <alignment horizontal="right" wrapText="1"/>
    </xf>
    <xf numFmtId="164" fontId="16" fillId="0" borderId="0" xfId="0" applyNumberFormat="1" applyFont="1" applyAlignment="1">
      <alignment horizontal="right"/>
    </xf>
    <xf numFmtId="0" fontId="11" fillId="0" borderId="1" xfId="0" applyFont="1" applyBorder="1"/>
    <xf numFmtId="0" fontId="11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wrapText="1"/>
    </xf>
    <xf numFmtId="164" fontId="15" fillId="0" borderId="6" xfId="0" applyNumberFormat="1" applyFont="1" applyBorder="1" applyAlignment="1">
      <alignment horizontal="right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/>
    <xf numFmtId="0" fontId="15" fillId="0" borderId="0" xfId="0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1"/>
  <sheetViews>
    <sheetView tabSelected="1" topLeftCell="A19" zoomScaleNormal="100" workbookViewId="0">
      <selection activeCell="C23" sqref="C23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6" width="11.7109375" customWidth="1"/>
    <col min="7" max="7" width="12.7109375" customWidth="1"/>
    <col min="8" max="8" width="10.7109375" customWidth="1"/>
    <col min="9" max="11" width="12.7109375" customWidth="1"/>
    <col min="15" max="31" width="0" hidden="1" customWidth="1"/>
    <col min="32" max="32" width="104.7109375" hidden="1" customWidth="1"/>
    <col min="33" max="36" width="0" hidden="1" customWidth="1"/>
  </cols>
  <sheetData>
    <row r="1" spans="1:11" x14ac:dyDescent="0.2">
      <c r="A1" s="11" t="str">
        <f>Source!B1</f>
        <v>Smeta.RU  (495) 974-1589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11" t="s">
        <v>943</v>
      </c>
    </row>
    <row r="3" spans="1:11" x14ac:dyDescent="0.2">
      <c r="A3" s="32"/>
      <c r="B3" s="74" t="s">
        <v>941</v>
      </c>
      <c r="C3" s="74"/>
      <c r="D3" s="74"/>
      <c r="E3" s="74"/>
      <c r="F3" s="11"/>
      <c r="G3" s="74" t="s">
        <v>942</v>
      </c>
      <c r="H3" s="74"/>
      <c r="I3" s="74"/>
      <c r="J3" s="74"/>
      <c r="K3" s="74"/>
    </row>
    <row r="4" spans="1:11" x14ac:dyDescent="0.2">
      <c r="A4" s="11"/>
      <c r="B4" s="70" t="s">
        <v>992</v>
      </c>
      <c r="C4" s="70"/>
      <c r="D4" s="70"/>
      <c r="E4" s="70"/>
      <c r="F4" s="11"/>
      <c r="G4" s="70" t="s">
        <v>945</v>
      </c>
      <c r="H4" s="70"/>
      <c r="I4" s="70"/>
      <c r="J4" s="70"/>
      <c r="K4" s="70"/>
    </row>
    <row r="5" spans="1:11" x14ac:dyDescent="0.2">
      <c r="A5" s="33"/>
      <c r="B5" s="33"/>
      <c r="C5" s="34"/>
      <c r="D5" s="34"/>
      <c r="E5" s="34"/>
      <c r="F5" s="11"/>
      <c r="G5" s="35"/>
      <c r="H5" s="34"/>
      <c r="I5" s="34"/>
      <c r="J5" s="34"/>
      <c r="K5" s="35"/>
    </row>
    <row r="6" spans="1:11" x14ac:dyDescent="0.2">
      <c r="A6" s="35"/>
      <c r="B6" s="70" t="s">
        <v>993</v>
      </c>
      <c r="C6" s="70"/>
      <c r="D6" s="70"/>
      <c r="E6" s="70"/>
      <c r="F6" s="11"/>
      <c r="G6" s="70" t="str">
        <f>CONCATENATE("______________________ ", IF(Source!AH12&lt;&gt;"", Source!AH12, ""))</f>
        <v xml:space="preserve">______________________ </v>
      </c>
      <c r="H6" s="70"/>
      <c r="I6" s="70"/>
      <c r="J6" s="70"/>
      <c r="K6" s="70"/>
    </row>
    <row r="7" spans="1:11" x14ac:dyDescent="0.2">
      <c r="A7" s="36"/>
      <c r="B7" s="75" t="s">
        <v>944</v>
      </c>
      <c r="C7" s="75"/>
      <c r="D7" s="75"/>
      <c r="E7" s="75"/>
      <c r="F7" s="11"/>
      <c r="G7" s="75" t="s">
        <v>944</v>
      </c>
      <c r="H7" s="75"/>
      <c r="I7" s="75"/>
      <c r="J7" s="75"/>
      <c r="K7" s="75"/>
    </row>
    <row r="8" spans="1:1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76" t="str">
        <f>IF(Source!G12&lt;&gt;"Новый объект", Source!G12, "")</f>
        <v>ул.Рублевское ш.,,д.18,кор.1кв.322 Ремонт квартиры инвалида-колясочника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1" x14ac:dyDescent="0.2">
      <c r="A11" s="64" t="s">
        <v>946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76" t="str">
        <f>CONCATENATE( "ЛОКАЛЬНАЯ СМЕТА № ",IF(Source!F12&lt;&gt;"Новый объект", Source!F12, ""))</f>
        <v>ЛОКАЛЬНАЯ СМЕТА № Новый объект:ул.Рублевское ш.,,д.18,кор.1кв.322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2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x14ac:dyDescent="0.2">
      <c r="A16" s="72" t="s">
        <v>947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71" t="str">
        <f>CONCATENATE( "Основание: чертежи № ", Source!J12)</f>
        <v xml:space="preserve">Основание: чертежи № 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</row>
    <row r="19" spans="1:11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24" x14ac:dyDescent="0.2">
      <c r="A20" s="11"/>
      <c r="B20" s="11"/>
      <c r="C20" s="11"/>
      <c r="D20" s="11"/>
      <c r="E20" s="11"/>
      <c r="F20" s="11"/>
      <c r="G20" s="11"/>
      <c r="H20" s="11"/>
      <c r="I20" s="38" t="s">
        <v>948</v>
      </c>
      <c r="J20" s="38" t="s">
        <v>949</v>
      </c>
      <c r="K20" s="11"/>
    </row>
    <row r="21" spans="1:11" x14ac:dyDescent="0.2">
      <c r="A21" s="11"/>
      <c r="B21" s="11"/>
      <c r="C21" s="11"/>
      <c r="D21" s="11"/>
      <c r="E21" s="11"/>
      <c r="F21" s="74" t="s">
        <v>950</v>
      </c>
      <c r="G21" s="74"/>
      <c r="H21" s="74"/>
      <c r="I21" s="39">
        <f>(Source!F525/1000)</f>
        <v>26.479009999999999</v>
      </c>
      <c r="J21" s="39">
        <v>322.06</v>
      </c>
      <c r="K21" s="40" t="s">
        <v>951</v>
      </c>
    </row>
    <row r="22" spans="1:11" x14ac:dyDescent="0.2">
      <c r="A22" s="11"/>
      <c r="B22" s="11"/>
      <c r="C22" s="11"/>
      <c r="D22" s="11"/>
      <c r="E22" s="11"/>
      <c r="F22" s="70" t="s">
        <v>54</v>
      </c>
      <c r="G22" s="70"/>
      <c r="H22" s="70"/>
      <c r="I22" s="41">
        <f>(Source!F515)/1000</f>
        <v>23.60069</v>
      </c>
      <c r="J22" s="41">
        <f>(Source!P515)/1000</f>
        <v>237.46054999999998</v>
      </c>
      <c r="K22" s="11" t="s">
        <v>951</v>
      </c>
    </row>
    <row r="23" spans="1:11" x14ac:dyDescent="0.2">
      <c r="A23" s="11"/>
      <c r="B23" s="11"/>
      <c r="C23" s="11"/>
      <c r="D23" s="11"/>
      <c r="E23" s="11"/>
      <c r="F23" s="70" t="s">
        <v>952</v>
      </c>
      <c r="G23" s="70"/>
      <c r="H23" s="70"/>
      <c r="I23" s="41">
        <f>(Source!F516)/1000</f>
        <v>2.87832</v>
      </c>
      <c r="J23" s="41">
        <f>(Source!P516)/1000</f>
        <v>30.923599999999997</v>
      </c>
      <c r="K23" s="11" t="s">
        <v>951</v>
      </c>
    </row>
    <row r="24" spans="1:11" x14ac:dyDescent="0.2">
      <c r="A24" s="11"/>
      <c r="B24" s="11"/>
      <c r="C24" s="11"/>
      <c r="D24" s="11"/>
      <c r="E24" s="11"/>
      <c r="F24" s="70" t="s">
        <v>953</v>
      </c>
      <c r="G24" s="70"/>
      <c r="H24" s="70"/>
      <c r="I24" s="41">
        <f>(Source!F513+ Source!F512)/1000</f>
        <v>3.4849899999999998</v>
      </c>
      <c r="J24" s="41">
        <f>((Source!P513 + Source!P512)/1000)</f>
        <v>65.559370000000001</v>
      </c>
      <c r="K24" s="11" t="s">
        <v>951</v>
      </c>
    </row>
    <row r="25" spans="1:11" x14ac:dyDescent="0.2">
      <c r="A25" s="11"/>
      <c r="B25" s="11"/>
      <c r="C25" s="11"/>
      <c r="D25" s="11"/>
      <c r="E25" s="11"/>
      <c r="F25" s="70" t="s">
        <v>954</v>
      </c>
      <c r="G25" s="70"/>
      <c r="H25" s="70"/>
      <c r="I25" s="41">
        <f>Source!F520</f>
        <v>290.91632819999995</v>
      </c>
      <c r="J25" s="41"/>
      <c r="K25" s="11" t="s">
        <v>687</v>
      </c>
    </row>
    <row r="26" spans="1:11" x14ac:dyDescent="0.2">
      <c r="A26" s="11"/>
      <c r="B26" s="11"/>
      <c r="C26" s="11"/>
      <c r="D26" s="11"/>
      <c r="E26" s="11"/>
      <c r="F26" s="35"/>
      <c r="G26" s="35"/>
      <c r="H26" s="35"/>
      <c r="I26" s="41"/>
      <c r="J26" s="41"/>
      <c r="K26" s="11"/>
    </row>
    <row r="27" spans="1:11" x14ac:dyDescent="0.2">
      <c r="A27" s="11" t="s">
        <v>965</v>
      </c>
      <c r="B27" s="11"/>
      <c r="C27" s="11"/>
      <c r="D27" s="11"/>
      <c r="E27" s="11"/>
      <c r="F27" s="35"/>
      <c r="G27" s="35"/>
      <c r="H27" s="35"/>
      <c r="I27" s="41"/>
      <c r="J27" s="41"/>
      <c r="K27" s="11"/>
    </row>
    <row r="28" spans="1:11" x14ac:dyDescent="0.2">
      <c r="A28" s="71" t="s">
        <v>966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ht="72" x14ac:dyDescent="0.2">
      <c r="A29" s="42" t="s">
        <v>955</v>
      </c>
      <c r="B29" s="42" t="s">
        <v>956</v>
      </c>
      <c r="C29" s="42" t="s">
        <v>957</v>
      </c>
      <c r="D29" s="42" t="s">
        <v>958</v>
      </c>
      <c r="E29" s="42" t="s">
        <v>959</v>
      </c>
      <c r="F29" s="42" t="s">
        <v>960</v>
      </c>
      <c r="G29" s="43" t="s">
        <v>961</v>
      </c>
      <c r="H29" s="43" t="s">
        <v>962</v>
      </c>
      <c r="I29" s="42" t="s">
        <v>967</v>
      </c>
      <c r="J29" s="42" t="s">
        <v>963</v>
      </c>
      <c r="K29" s="42" t="s">
        <v>964</v>
      </c>
    </row>
    <row r="30" spans="1:11" x14ac:dyDescent="0.2">
      <c r="A30" s="42">
        <v>1</v>
      </c>
      <c r="B30" s="42">
        <v>2</v>
      </c>
      <c r="C30" s="42">
        <v>3</v>
      </c>
      <c r="D30" s="42">
        <v>4</v>
      </c>
      <c r="E30" s="42">
        <v>5</v>
      </c>
      <c r="F30" s="42">
        <v>6</v>
      </c>
      <c r="G30" s="42">
        <v>7</v>
      </c>
      <c r="H30" s="42">
        <v>8</v>
      </c>
      <c r="I30" s="42">
        <v>9</v>
      </c>
      <c r="J30" s="42">
        <v>10</v>
      </c>
      <c r="K30" s="42">
        <v>11</v>
      </c>
    </row>
    <row r="31" spans="1:1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">
      <c r="A32" s="69" t="str">
        <f>CONCATENATE("Локальная смета: ",IF(Source!G20&lt;&gt;"Новая локальная смета", Source!G20, ""))</f>
        <v xml:space="preserve">Локальная смета: 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22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22" x14ac:dyDescent="0.2">
      <c r="A34" s="69" t="str">
        <f>CONCATENATE("Раздел: ",IF(Source!G24&lt;&gt;"Новый раздел", Source!G24, ""))</f>
        <v>Раздел: Ремонт  помещений с расширением дверных проемов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22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22" x14ac:dyDescent="0.2">
      <c r="A36" s="69" t="str">
        <f>CONCATENATE("Подраздел: ",IF(Source!G28&lt;&gt;"Новый подраздел", Source!G28, ""))</f>
        <v>Подраздел: Общестроительные работы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22" x14ac:dyDescent="0.2">
      <c r="A37" s="44" t="str">
        <f>Source!E32</f>
        <v>1</v>
      </c>
      <c r="B37" s="45" t="str">
        <f>Source!F32</f>
        <v>6.56-14-1</v>
      </c>
      <c r="C37" s="45" t="str">
        <f>Source!G32</f>
        <v>СНЯТИЕ НАЛИЧНИКОВ</v>
      </c>
      <c r="D37" s="46" t="str">
        <f>Source!H32</f>
        <v>100 м</v>
      </c>
      <c r="E37" s="31">
        <f>Source!I32</f>
        <v>0.3</v>
      </c>
      <c r="F37" s="47"/>
      <c r="G37" s="48"/>
      <c r="H37" s="31"/>
      <c r="I37" s="49"/>
      <c r="J37" s="31"/>
      <c r="K37" s="49"/>
      <c r="Q37">
        <f>Source!X32</f>
        <v>0</v>
      </c>
      <c r="R37">
        <f>Source!X33</f>
        <v>211.45</v>
      </c>
      <c r="S37">
        <f>Source!Y32</f>
        <v>0</v>
      </c>
      <c r="T37">
        <f>Source!Y33</f>
        <v>129.22</v>
      </c>
      <c r="U37">
        <f>ROUND((175/100)*ROUND(Source!R32, 2), 2)</f>
        <v>0</v>
      </c>
      <c r="V37">
        <f>ROUND((168/100)*ROUND(Source!R33, 2), 2)</f>
        <v>0</v>
      </c>
    </row>
    <row r="38" spans="1:22" x14ac:dyDescent="0.2">
      <c r="A38" s="11"/>
      <c r="B38" s="11"/>
      <c r="C38" s="50" t="str">
        <f>"Объем: "&amp;Source!I32&amp;"=30/"&amp;"100"</f>
        <v>Объем: 0,3=30/100</v>
      </c>
      <c r="D38" s="11"/>
      <c r="E38" s="11"/>
      <c r="F38" s="11"/>
      <c r="G38" s="11"/>
      <c r="H38" s="11"/>
      <c r="I38" s="11"/>
      <c r="J38" s="11"/>
      <c r="K38" s="11"/>
    </row>
    <row r="39" spans="1:22" x14ac:dyDescent="0.2">
      <c r="A39" s="44"/>
      <c r="B39" s="45"/>
      <c r="C39" s="45" t="s">
        <v>968</v>
      </c>
      <c r="D39" s="46"/>
      <c r="E39" s="31"/>
      <c r="F39" s="47">
        <f>Source!AO32</f>
        <v>43.83</v>
      </c>
      <c r="G39" s="48" t="str">
        <f>Source!DG32</f>
        <v>)*1,15</v>
      </c>
      <c r="H39" s="31">
        <f>Source!AV33</f>
        <v>1.0469999999999999</v>
      </c>
      <c r="I39" s="49">
        <f>Source!S32</f>
        <v>15.12</v>
      </c>
      <c r="J39" s="31">
        <f>IF(Source!BA33&lt;&gt; 0, Source!BA33, 1)</f>
        <v>18.55</v>
      </c>
      <c r="K39" s="49">
        <f>Source!S33</f>
        <v>293.68</v>
      </c>
    </row>
    <row r="40" spans="1:22" x14ac:dyDescent="0.2">
      <c r="A40" s="44"/>
      <c r="B40" s="45"/>
      <c r="C40" s="45" t="s">
        <v>969</v>
      </c>
      <c r="D40" s="46" t="s">
        <v>970</v>
      </c>
      <c r="E40" s="31">
        <f>Source!DN33</f>
        <v>80</v>
      </c>
      <c r="F40" s="47"/>
      <c r="G40" s="48"/>
      <c r="H40" s="31"/>
      <c r="I40" s="49">
        <f>SUM(Q37:Q39)</f>
        <v>0</v>
      </c>
      <c r="J40" s="31">
        <f>Source!BZ33</f>
        <v>72</v>
      </c>
      <c r="K40" s="49">
        <f>SUM(R37:R39)</f>
        <v>211.45</v>
      </c>
    </row>
    <row r="41" spans="1:22" x14ac:dyDescent="0.2">
      <c r="A41" s="44"/>
      <c r="B41" s="45"/>
      <c r="C41" s="45" t="s">
        <v>971</v>
      </c>
      <c r="D41" s="46" t="s">
        <v>970</v>
      </c>
      <c r="E41" s="31">
        <f>Source!DO33</f>
        <v>55</v>
      </c>
      <c r="F41" s="47"/>
      <c r="G41" s="48"/>
      <c r="H41" s="31"/>
      <c r="I41" s="49">
        <f>SUM(S37:S40)</f>
        <v>0</v>
      </c>
      <c r="J41" s="31">
        <f>Source!CA33</f>
        <v>44</v>
      </c>
      <c r="K41" s="49">
        <f>SUM(T37:T40)</f>
        <v>129.22</v>
      </c>
    </row>
    <row r="42" spans="1:22" x14ac:dyDescent="0.2">
      <c r="A42" s="51"/>
      <c r="B42" s="52"/>
      <c r="C42" s="52" t="s">
        <v>972</v>
      </c>
      <c r="D42" s="53" t="s">
        <v>973</v>
      </c>
      <c r="E42" s="54">
        <f>Source!AQ32</f>
        <v>4.21</v>
      </c>
      <c r="F42" s="55"/>
      <c r="G42" s="56" t="str">
        <f>Source!DI32</f>
        <v>)*1,15</v>
      </c>
      <c r="H42" s="54">
        <f>Source!AV33</f>
        <v>1.0469999999999999</v>
      </c>
      <c r="I42" s="57">
        <f>Source!U32</f>
        <v>1.45245</v>
      </c>
      <c r="J42" s="54"/>
      <c r="K42" s="57"/>
    </row>
    <row r="43" spans="1:22" x14ac:dyDescent="0.2">
      <c r="A43" s="58"/>
      <c r="B43" s="58"/>
      <c r="C43" s="59" t="s">
        <v>974</v>
      </c>
      <c r="D43" s="58"/>
      <c r="E43" s="58"/>
      <c r="F43" s="58"/>
      <c r="G43" s="58"/>
      <c r="H43" s="68">
        <f>I39+I40+I41</f>
        <v>15.12</v>
      </c>
      <c r="I43" s="68"/>
      <c r="J43" s="68">
        <f>K39+K40+K41</f>
        <v>634.35</v>
      </c>
      <c r="K43" s="68"/>
      <c r="O43" s="12">
        <f>I39+I40+I41</f>
        <v>15.12</v>
      </c>
      <c r="P43" s="12">
        <f>K39+K40+K41</f>
        <v>634.35</v>
      </c>
    </row>
    <row r="44" spans="1:22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22" x14ac:dyDescent="0.2">
      <c r="A45" s="44" t="str">
        <f>Source!E34</f>
        <v>2</v>
      </c>
      <c r="B45" s="45" t="str">
        <f>Source!F34</f>
        <v>6.56-13-1</v>
      </c>
      <c r="C45" s="45" t="str">
        <f>Source!G34</f>
        <v>СНЯТИЕ ДВЕРНЫХ ПОЛОТЕН</v>
      </c>
      <c r="D45" s="46" t="str">
        <f>Source!H34</f>
        <v>100 м2</v>
      </c>
      <c r="E45" s="31">
        <f>Source!I34</f>
        <v>4.3999999999999997E-2</v>
      </c>
      <c r="F45" s="47"/>
      <c r="G45" s="48"/>
      <c r="H45" s="31"/>
      <c r="I45" s="49"/>
      <c r="J45" s="31"/>
      <c r="K45" s="49"/>
      <c r="Q45">
        <f>Source!X34</f>
        <v>0</v>
      </c>
      <c r="R45">
        <f>Source!X35</f>
        <v>267.23</v>
      </c>
      <c r="S45">
        <f>Source!Y34</f>
        <v>0</v>
      </c>
      <c r="T45">
        <f>Source!Y35</f>
        <v>163.31</v>
      </c>
      <c r="U45">
        <f>ROUND((175/100)*ROUND(Source!R34, 2), 2)</f>
        <v>0</v>
      </c>
      <c r="V45">
        <f>ROUND((168/100)*ROUND(Source!R35, 2), 2)</f>
        <v>0</v>
      </c>
    </row>
    <row r="46" spans="1:22" x14ac:dyDescent="0.2">
      <c r="A46" s="11"/>
      <c r="B46" s="11"/>
      <c r="C46" s="50" t="str">
        <f>"Объем: "&amp;Source!I34&amp;"=4,4/"&amp;"100"</f>
        <v>Объем: 0,044=4,4/100</v>
      </c>
      <c r="D46" s="11"/>
      <c r="E46" s="11"/>
      <c r="F46" s="11"/>
      <c r="G46" s="11"/>
      <c r="H46" s="11"/>
      <c r="I46" s="11"/>
      <c r="J46" s="11"/>
      <c r="K46" s="11"/>
    </row>
    <row r="47" spans="1:22" x14ac:dyDescent="0.2">
      <c r="A47" s="44"/>
      <c r="B47" s="45"/>
      <c r="C47" s="45" t="s">
        <v>968</v>
      </c>
      <c r="D47" s="46"/>
      <c r="E47" s="31"/>
      <c r="F47" s="47">
        <f>Source!AO34</f>
        <v>377.67</v>
      </c>
      <c r="G47" s="48" t="str">
        <f>Source!DG34</f>
        <v>)*1,15</v>
      </c>
      <c r="H47" s="31">
        <f>Source!AV35</f>
        <v>1.0469999999999999</v>
      </c>
      <c r="I47" s="49">
        <f>Source!S34</f>
        <v>19.11</v>
      </c>
      <c r="J47" s="31">
        <f>IF(Source!BA35&lt;&gt; 0, Source!BA35, 1)</f>
        <v>18.55</v>
      </c>
      <c r="K47" s="49">
        <f>Source!S35</f>
        <v>371.15</v>
      </c>
    </row>
    <row r="48" spans="1:22" x14ac:dyDescent="0.2">
      <c r="A48" s="44"/>
      <c r="B48" s="45"/>
      <c r="C48" s="45" t="s">
        <v>969</v>
      </c>
      <c r="D48" s="46" t="s">
        <v>970</v>
      </c>
      <c r="E48" s="31">
        <f>Source!DN35</f>
        <v>80</v>
      </c>
      <c r="F48" s="47"/>
      <c r="G48" s="48"/>
      <c r="H48" s="31"/>
      <c r="I48" s="49">
        <f>SUM(Q45:Q47)</f>
        <v>0</v>
      </c>
      <c r="J48" s="31">
        <f>Source!BZ35</f>
        <v>72</v>
      </c>
      <c r="K48" s="49">
        <f>SUM(R45:R47)</f>
        <v>267.23</v>
      </c>
    </row>
    <row r="49" spans="1:22" x14ac:dyDescent="0.2">
      <c r="A49" s="44"/>
      <c r="B49" s="45"/>
      <c r="C49" s="45" t="s">
        <v>971</v>
      </c>
      <c r="D49" s="46" t="s">
        <v>970</v>
      </c>
      <c r="E49" s="31">
        <f>Source!DO35</f>
        <v>55</v>
      </c>
      <c r="F49" s="47"/>
      <c r="G49" s="48"/>
      <c r="H49" s="31"/>
      <c r="I49" s="49">
        <f>SUM(S45:S48)</f>
        <v>0</v>
      </c>
      <c r="J49" s="31">
        <f>Source!CA35</f>
        <v>44</v>
      </c>
      <c r="K49" s="49">
        <f>SUM(T45:T48)</f>
        <v>163.31</v>
      </c>
    </row>
    <row r="50" spans="1:22" x14ac:dyDescent="0.2">
      <c r="A50" s="51"/>
      <c r="B50" s="52"/>
      <c r="C50" s="52" t="s">
        <v>972</v>
      </c>
      <c r="D50" s="53" t="s">
        <v>973</v>
      </c>
      <c r="E50" s="54">
        <f>Source!AQ34</f>
        <v>36.28</v>
      </c>
      <c r="F50" s="55"/>
      <c r="G50" s="56" t="str">
        <f>Source!DI34</f>
        <v>)*1,15</v>
      </c>
      <c r="H50" s="54">
        <f>Source!AV35</f>
        <v>1.0469999999999999</v>
      </c>
      <c r="I50" s="57">
        <f>Source!U34</f>
        <v>1.8357679999999998</v>
      </c>
      <c r="J50" s="54"/>
      <c r="K50" s="57"/>
    </row>
    <row r="51" spans="1:22" x14ac:dyDescent="0.2">
      <c r="A51" s="58"/>
      <c r="B51" s="58"/>
      <c r="C51" s="59" t="s">
        <v>974</v>
      </c>
      <c r="D51" s="58"/>
      <c r="E51" s="58"/>
      <c r="F51" s="58"/>
      <c r="G51" s="58"/>
      <c r="H51" s="68">
        <f>I47+I48+I49</f>
        <v>19.11</v>
      </c>
      <c r="I51" s="68"/>
      <c r="J51" s="68">
        <f>K47+K48+K49</f>
        <v>801.69</v>
      </c>
      <c r="K51" s="68"/>
      <c r="O51" s="12">
        <f>I47+I48+I49</f>
        <v>19.11</v>
      </c>
      <c r="P51" s="12">
        <f>K47+K48+K49</f>
        <v>801.69</v>
      </c>
    </row>
    <row r="52" spans="1:22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22" ht="36" x14ac:dyDescent="0.2">
      <c r="A53" s="44" t="str">
        <f>Source!E36</f>
        <v>3</v>
      </c>
      <c r="B53" s="45" t="str">
        <f>Source!F36</f>
        <v>6.56-12-1</v>
      </c>
      <c r="C53" s="45" t="str">
        <f>Source!G36</f>
        <v>ДЕМОНТАЖ ДВЕРНЫХ КОРОБОК В КАМЕННЫХ СТЕНАХ С ОТБИВКОЙ ШТУКАТУРКИ В ОТКОСАХ</v>
      </c>
      <c r="D53" s="46" t="str">
        <f>Source!H36</f>
        <v>100 шт.</v>
      </c>
      <c r="E53" s="31">
        <f>Source!I36</f>
        <v>0.03</v>
      </c>
      <c r="F53" s="47"/>
      <c r="G53" s="48"/>
      <c r="H53" s="31"/>
      <c r="I53" s="49"/>
      <c r="J53" s="31"/>
      <c r="K53" s="49"/>
      <c r="Q53">
        <f>Source!X36</f>
        <v>0</v>
      </c>
      <c r="R53">
        <f>Source!X37</f>
        <v>994.9</v>
      </c>
      <c r="S53">
        <f>Source!Y36</f>
        <v>0</v>
      </c>
      <c r="T53">
        <f>Source!Y37</f>
        <v>608</v>
      </c>
      <c r="U53">
        <f>ROUND((175/100)*ROUND(Source!R36, 2), 2)</f>
        <v>0</v>
      </c>
      <c r="V53">
        <f>ROUND((168/100)*ROUND(Source!R37, 2), 2)</f>
        <v>0</v>
      </c>
    </row>
    <row r="54" spans="1:22" x14ac:dyDescent="0.2">
      <c r="A54" s="11"/>
      <c r="B54" s="11"/>
      <c r="C54" s="50" t="str">
        <f>"Объем: "&amp;Source!I36&amp;"=3/"&amp;"100"</f>
        <v>Объем: 0,03=3/100</v>
      </c>
      <c r="D54" s="11"/>
      <c r="E54" s="11"/>
      <c r="F54" s="11"/>
      <c r="G54" s="11"/>
      <c r="H54" s="11"/>
      <c r="I54" s="11"/>
      <c r="J54" s="11"/>
      <c r="K54" s="11"/>
    </row>
    <row r="55" spans="1:22" x14ac:dyDescent="0.2">
      <c r="A55" s="44"/>
      <c r="B55" s="45"/>
      <c r="C55" s="45" t="s">
        <v>968</v>
      </c>
      <c r="D55" s="46"/>
      <c r="E55" s="31"/>
      <c r="F55" s="47">
        <f>Source!AO36</f>
        <v>2062.2399999999998</v>
      </c>
      <c r="G55" s="48" t="str">
        <f>Source!DG36</f>
        <v>)*1,15</v>
      </c>
      <c r="H55" s="31">
        <f>Source!AV37</f>
        <v>1.0469999999999999</v>
      </c>
      <c r="I55" s="49">
        <f>Source!S36</f>
        <v>71.150000000000006</v>
      </c>
      <c r="J55" s="31">
        <f>IF(Source!BA37&lt;&gt; 0, Source!BA37, 1)</f>
        <v>18.55</v>
      </c>
      <c r="K55" s="49">
        <f>Source!S37</f>
        <v>1381.81</v>
      </c>
    </row>
    <row r="56" spans="1:22" x14ac:dyDescent="0.2">
      <c r="A56" s="44"/>
      <c r="B56" s="45"/>
      <c r="C56" s="45" t="s">
        <v>969</v>
      </c>
      <c r="D56" s="46" t="s">
        <v>970</v>
      </c>
      <c r="E56" s="31">
        <f>Source!DN37</f>
        <v>80</v>
      </c>
      <c r="F56" s="47"/>
      <c r="G56" s="48"/>
      <c r="H56" s="31"/>
      <c r="I56" s="49">
        <f>SUM(Q53:Q55)</f>
        <v>0</v>
      </c>
      <c r="J56" s="31">
        <f>Source!BZ37</f>
        <v>72</v>
      </c>
      <c r="K56" s="49">
        <f>SUM(R53:R55)</f>
        <v>994.9</v>
      </c>
    </row>
    <row r="57" spans="1:22" x14ac:dyDescent="0.2">
      <c r="A57" s="44"/>
      <c r="B57" s="45"/>
      <c r="C57" s="45" t="s">
        <v>971</v>
      </c>
      <c r="D57" s="46" t="s">
        <v>970</v>
      </c>
      <c r="E57" s="31">
        <f>Source!DO37</f>
        <v>55</v>
      </c>
      <c r="F57" s="47"/>
      <c r="G57" s="48"/>
      <c r="H57" s="31"/>
      <c r="I57" s="49">
        <f>SUM(S53:S56)</f>
        <v>0</v>
      </c>
      <c r="J57" s="31">
        <f>Source!CA37</f>
        <v>44</v>
      </c>
      <c r="K57" s="49">
        <f>SUM(T53:T56)</f>
        <v>608</v>
      </c>
    </row>
    <row r="58" spans="1:22" x14ac:dyDescent="0.2">
      <c r="A58" s="51"/>
      <c r="B58" s="52"/>
      <c r="C58" s="52" t="s">
        <v>972</v>
      </c>
      <c r="D58" s="53" t="s">
        <v>973</v>
      </c>
      <c r="E58" s="54">
        <f>Source!AQ36</f>
        <v>196.03</v>
      </c>
      <c r="F58" s="55"/>
      <c r="G58" s="56" t="str">
        <f>Source!DI36</f>
        <v>)*1,15</v>
      </c>
      <c r="H58" s="54">
        <f>Source!AV37</f>
        <v>1.0469999999999999</v>
      </c>
      <c r="I58" s="57">
        <f>Source!U36</f>
        <v>6.7630349999999995</v>
      </c>
      <c r="J58" s="54"/>
      <c r="K58" s="57"/>
    </row>
    <row r="59" spans="1:22" x14ac:dyDescent="0.2">
      <c r="A59" s="58"/>
      <c r="B59" s="58"/>
      <c r="C59" s="59" t="s">
        <v>974</v>
      </c>
      <c r="D59" s="58"/>
      <c r="E59" s="58"/>
      <c r="F59" s="58"/>
      <c r="G59" s="58"/>
      <c r="H59" s="68">
        <f>I55+I56+I57</f>
        <v>71.150000000000006</v>
      </c>
      <c r="I59" s="68"/>
      <c r="J59" s="68">
        <f>K55+K56+K57</f>
        <v>2984.71</v>
      </c>
      <c r="K59" s="68"/>
      <c r="O59" s="12">
        <f>I55+I56+I57</f>
        <v>71.150000000000006</v>
      </c>
      <c r="P59" s="12">
        <f>K55+K56+K57</f>
        <v>2984.71</v>
      </c>
    </row>
    <row r="60" spans="1:22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22" ht="24" x14ac:dyDescent="0.2">
      <c r="A61" s="44" t="str">
        <f>Source!E38</f>
        <v>4</v>
      </c>
      <c r="B61" s="45" t="str">
        <f>Source!F38</f>
        <v>6.55-2-1</v>
      </c>
      <c r="C61" s="45" t="str">
        <f>Source!G38</f>
        <v>РАЗБОРКА ПЕРЕГОРОДОК ИЗ ГИПСОВЫХ ПЛИТ</v>
      </c>
      <c r="D61" s="46" t="str">
        <f>Source!H38</f>
        <v>100 м2</v>
      </c>
      <c r="E61" s="31">
        <f>Source!I38</f>
        <v>4.4999999999999998E-2</v>
      </c>
      <c r="F61" s="47"/>
      <c r="G61" s="48"/>
      <c r="H61" s="31"/>
      <c r="I61" s="49"/>
      <c r="J61" s="31"/>
      <c r="K61" s="49"/>
      <c r="Q61">
        <f>Source!X38</f>
        <v>0</v>
      </c>
      <c r="R61">
        <f>Source!X39</f>
        <v>1231.8599999999999</v>
      </c>
      <c r="S61">
        <f>Source!Y38</f>
        <v>0</v>
      </c>
      <c r="T61">
        <f>Source!Y39</f>
        <v>752.8</v>
      </c>
      <c r="U61">
        <f>ROUND((175/100)*ROUND(Source!R38, 2), 2)</f>
        <v>0</v>
      </c>
      <c r="V61">
        <f>ROUND((168/100)*ROUND(Source!R39, 2), 2)</f>
        <v>0</v>
      </c>
    </row>
    <row r="62" spans="1:22" x14ac:dyDescent="0.2">
      <c r="A62" s="11"/>
      <c r="B62" s="11"/>
      <c r="C62" s="50" t="str">
        <f>"Объем: "&amp;Source!I38&amp;"=4,5/"&amp;"100"</f>
        <v>Объем: 0,045=4,5/100</v>
      </c>
      <c r="D62" s="11"/>
      <c r="E62" s="11"/>
      <c r="F62" s="11"/>
      <c r="G62" s="11"/>
      <c r="H62" s="11"/>
      <c r="I62" s="11"/>
      <c r="J62" s="11"/>
      <c r="K62" s="11"/>
    </row>
    <row r="63" spans="1:22" x14ac:dyDescent="0.2">
      <c r="A63" s="44"/>
      <c r="B63" s="45"/>
      <c r="C63" s="45" t="s">
        <v>968</v>
      </c>
      <c r="D63" s="46"/>
      <c r="E63" s="31"/>
      <c r="F63" s="47">
        <f>Source!AO38</f>
        <v>1702.27</v>
      </c>
      <c r="G63" s="48" t="str">
        <f>Source!DG38</f>
        <v>)*1,15</v>
      </c>
      <c r="H63" s="31">
        <f>Source!AV39</f>
        <v>1.0469999999999999</v>
      </c>
      <c r="I63" s="49">
        <f>Source!S38</f>
        <v>88.09</v>
      </c>
      <c r="J63" s="31">
        <f>IF(Source!BA39&lt;&gt; 0, Source!BA39, 1)</f>
        <v>18.55</v>
      </c>
      <c r="K63" s="49">
        <f>Source!S39</f>
        <v>1710.92</v>
      </c>
    </row>
    <row r="64" spans="1:22" x14ac:dyDescent="0.2">
      <c r="A64" s="44"/>
      <c r="B64" s="45"/>
      <c r="C64" s="45" t="s">
        <v>969</v>
      </c>
      <c r="D64" s="46" t="s">
        <v>970</v>
      </c>
      <c r="E64" s="31">
        <f>Source!DN39</f>
        <v>80</v>
      </c>
      <c r="F64" s="47"/>
      <c r="G64" s="48"/>
      <c r="H64" s="31"/>
      <c r="I64" s="49">
        <f>SUM(Q61:Q63)</f>
        <v>0</v>
      </c>
      <c r="J64" s="31">
        <f>Source!BZ39</f>
        <v>72</v>
      </c>
      <c r="K64" s="49">
        <f>SUM(R61:R63)</f>
        <v>1231.8599999999999</v>
      </c>
    </row>
    <row r="65" spans="1:22" x14ac:dyDescent="0.2">
      <c r="A65" s="44"/>
      <c r="B65" s="45"/>
      <c r="C65" s="45" t="s">
        <v>971</v>
      </c>
      <c r="D65" s="46" t="s">
        <v>970</v>
      </c>
      <c r="E65" s="31">
        <f>Source!DO39</f>
        <v>55</v>
      </c>
      <c r="F65" s="47"/>
      <c r="G65" s="48"/>
      <c r="H65" s="31"/>
      <c r="I65" s="49">
        <f>SUM(S61:S64)</f>
        <v>0</v>
      </c>
      <c r="J65" s="31">
        <f>Source!CA39</f>
        <v>44</v>
      </c>
      <c r="K65" s="49">
        <f>SUM(T61:T64)</f>
        <v>752.8</v>
      </c>
    </row>
    <row r="66" spans="1:22" x14ac:dyDescent="0.2">
      <c r="A66" s="51"/>
      <c r="B66" s="52"/>
      <c r="C66" s="52" t="s">
        <v>972</v>
      </c>
      <c r="D66" s="53" t="s">
        <v>973</v>
      </c>
      <c r="E66" s="54">
        <f>Source!AQ38</f>
        <v>169.38</v>
      </c>
      <c r="F66" s="55"/>
      <c r="G66" s="56" t="str">
        <f>Source!DI38</f>
        <v>)*1,15</v>
      </c>
      <c r="H66" s="54">
        <f>Source!AV39</f>
        <v>1.0469999999999999</v>
      </c>
      <c r="I66" s="57">
        <f>Source!U38</f>
        <v>8.7654149999999991</v>
      </c>
      <c r="J66" s="54"/>
      <c r="K66" s="57"/>
    </row>
    <row r="67" spans="1:22" x14ac:dyDescent="0.2">
      <c r="A67" s="58"/>
      <c r="B67" s="58"/>
      <c r="C67" s="59" t="s">
        <v>974</v>
      </c>
      <c r="D67" s="58"/>
      <c r="E67" s="58"/>
      <c r="F67" s="58"/>
      <c r="G67" s="58"/>
      <c r="H67" s="68">
        <f>I63+I64+I65</f>
        <v>88.09</v>
      </c>
      <c r="I67" s="68"/>
      <c r="J67" s="68">
        <f>K63+K64+K65</f>
        <v>3695.58</v>
      </c>
      <c r="K67" s="68"/>
      <c r="O67" s="12">
        <f>I63+I64+I65</f>
        <v>88.09</v>
      </c>
      <c r="P67" s="12">
        <f>K63+K64+K65</f>
        <v>3695.58</v>
      </c>
    </row>
    <row r="68" spans="1:22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22" ht="24" x14ac:dyDescent="0.2">
      <c r="A69" s="44" t="str">
        <f>Source!E40</f>
        <v>5</v>
      </c>
      <c r="B69" s="45" t="str">
        <f>Source!F40</f>
        <v>3.17-2-5</v>
      </c>
      <c r="C69" s="45" t="str">
        <f>Source!G40</f>
        <v>ДЕМОНТАЖ ГАРНИТУРЫ ТУАЛЕТНОЙ ПОЛОЧЕК,ПОРУЧНЕЙ</v>
      </c>
      <c r="D69" s="46" t="str">
        <f>Source!H40</f>
        <v>шт.</v>
      </c>
      <c r="E69" s="31">
        <f>Source!I40</f>
        <v>5</v>
      </c>
      <c r="F69" s="47"/>
      <c r="G69" s="48"/>
      <c r="H69" s="31"/>
      <c r="I69" s="49"/>
      <c r="J69" s="31"/>
      <c r="K69" s="49"/>
      <c r="Q69">
        <f>Source!X40</f>
        <v>0</v>
      </c>
      <c r="R69">
        <f>Source!X41</f>
        <v>850.49</v>
      </c>
      <c r="S69">
        <f>Source!Y40</f>
        <v>0</v>
      </c>
      <c r="T69">
        <f>Source!Y41</f>
        <v>398.1</v>
      </c>
      <c r="U69">
        <f>ROUND((175/100)*ROUND(Source!R40, 2), 2)</f>
        <v>0</v>
      </c>
      <c r="V69">
        <f>ROUND((168/100)*ROUND(Source!R41, 2), 2)</f>
        <v>0</v>
      </c>
    </row>
    <row r="70" spans="1:22" x14ac:dyDescent="0.2">
      <c r="A70" s="44"/>
      <c r="B70" s="45"/>
      <c r="C70" s="45" t="s">
        <v>968</v>
      </c>
      <c r="D70" s="46"/>
      <c r="E70" s="31"/>
      <c r="F70" s="47">
        <f>Source!AO40</f>
        <v>7.95</v>
      </c>
      <c r="G70" s="48" t="str">
        <f>Source!DG40</f>
        <v>)*1,15</v>
      </c>
      <c r="H70" s="31">
        <f>Source!AV41</f>
        <v>1.0669999999999999</v>
      </c>
      <c r="I70" s="49">
        <f>Source!S40</f>
        <v>45.71</v>
      </c>
      <c r="J70" s="31">
        <f>IF(Source!BA41&lt;&gt; 0, Source!BA41, 1)</f>
        <v>18.55</v>
      </c>
      <c r="K70" s="49">
        <f>Source!S41</f>
        <v>904.78</v>
      </c>
    </row>
    <row r="71" spans="1:22" x14ac:dyDescent="0.2">
      <c r="A71" s="44"/>
      <c r="B71" s="45"/>
      <c r="C71" s="45" t="s">
        <v>975</v>
      </c>
      <c r="D71" s="46"/>
      <c r="E71" s="31"/>
      <c r="F71" s="47">
        <f>Source!AL40</f>
        <v>0.28000000000000003</v>
      </c>
      <c r="G71" s="48" t="str">
        <f>Source!DD40</f>
        <v/>
      </c>
      <c r="H71" s="31">
        <f>Source!AW41</f>
        <v>1</v>
      </c>
      <c r="I71" s="49">
        <f>Source!P40</f>
        <v>1.4</v>
      </c>
      <c r="J71" s="31">
        <f>IF(Source!BC41&lt;&gt; 0, Source!BC41, 1)</f>
        <v>5.21</v>
      </c>
      <c r="K71" s="49">
        <f>Source!P41</f>
        <v>7.29</v>
      </c>
    </row>
    <row r="72" spans="1:22" x14ac:dyDescent="0.2">
      <c r="A72" s="44"/>
      <c r="B72" s="45"/>
      <c r="C72" s="45" t="s">
        <v>969</v>
      </c>
      <c r="D72" s="46" t="s">
        <v>970</v>
      </c>
      <c r="E72" s="31">
        <f>Source!DN41</f>
        <v>110</v>
      </c>
      <c r="F72" s="47"/>
      <c r="G72" s="48"/>
      <c r="H72" s="31"/>
      <c r="I72" s="49">
        <f>SUM(Q69:Q71)</f>
        <v>0</v>
      </c>
      <c r="J72" s="31">
        <f>Source!BZ41</f>
        <v>94</v>
      </c>
      <c r="K72" s="49">
        <f>SUM(R69:R71)</f>
        <v>850.49</v>
      </c>
    </row>
    <row r="73" spans="1:22" x14ac:dyDescent="0.2">
      <c r="A73" s="44"/>
      <c r="B73" s="45"/>
      <c r="C73" s="45" t="s">
        <v>971</v>
      </c>
      <c r="D73" s="46" t="s">
        <v>970</v>
      </c>
      <c r="E73" s="31">
        <f>Source!DO41</f>
        <v>74</v>
      </c>
      <c r="F73" s="47"/>
      <c r="G73" s="48"/>
      <c r="H73" s="31"/>
      <c r="I73" s="49">
        <f>SUM(S69:S72)</f>
        <v>0</v>
      </c>
      <c r="J73" s="31">
        <f>Source!CA41</f>
        <v>44</v>
      </c>
      <c r="K73" s="49">
        <f>SUM(T69:T72)</f>
        <v>398.1</v>
      </c>
    </row>
    <row r="74" spans="1:22" x14ac:dyDescent="0.2">
      <c r="A74" s="51"/>
      <c r="B74" s="52"/>
      <c r="C74" s="52" t="s">
        <v>972</v>
      </c>
      <c r="D74" s="53" t="s">
        <v>973</v>
      </c>
      <c r="E74" s="54">
        <f>Source!AQ40</f>
        <v>0.63</v>
      </c>
      <c r="F74" s="55"/>
      <c r="G74" s="56" t="str">
        <f>Source!DI40</f>
        <v>)*1,15</v>
      </c>
      <c r="H74" s="54">
        <f>Source!AV41</f>
        <v>1.0669999999999999</v>
      </c>
      <c r="I74" s="57">
        <f>Source!U40</f>
        <v>3.6224999999999996</v>
      </c>
      <c r="J74" s="54"/>
      <c r="K74" s="57"/>
    </row>
    <row r="75" spans="1:22" x14ac:dyDescent="0.2">
      <c r="A75" s="58"/>
      <c r="B75" s="58"/>
      <c r="C75" s="59" t="s">
        <v>974</v>
      </c>
      <c r="D75" s="58"/>
      <c r="E75" s="58"/>
      <c r="F75" s="58"/>
      <c r="G75" s="58"/>
      <c r="H75" s="68">
        <f>I70+I71+I72+I73</f>
        <v>47.11</v>
      </c>
      <c r="I75" s="68"/>
      <c r="J75" s="68">
        <f>K70+K71+K72+K73</f>
        <v>2160.66</v>
      </c>
      <c r="K75" s="68"/>
      <c r="O75" s="12">
        <f>I70+I71+I72+I73</f>
        <v>47.11</v>
      </c>
      <c r="P75" s="12">
        <f>K70+K71+K72+K73</f>
        <v>2160.66</v>
      </c>
    </row>
    <row r="76" spans="1:22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22" ht="36" x14ac:dyDescent="0.2">
      <c r="A77" s="44" t="str">
        <f>Source!E42</f>
        <v>6</v>
      </c>
      <c r="B77" s="45" t="str">
        <f>Source!F42</f>
        <v>6.56-24-1</v>
      </c>
      <c r="C77" s="45" t="str">
        <f>Source!G42</f>
        <v>УСТАНОВКА ДВЕРНЫХ КОРОБОК В КАМЕННЫХ СТЕНАХ ДЛЯ КРЕПЛЕНИЯ БЛОКОВ</v>
      </c>
      <c r="D77" s="46" t="str">
        <f>Source!H42</f>
        <v>100 м2</v>
      </c>
      <c r="E77" s="31">
        <f>Source!I42</f>
        <v>0.06</v>
      </c>
      <c r="F77" s="47"/>
      <c r="G77" s="48"/>
      <c r="H77" s="31"/>
      <c r="I77" s="49"/>
      <c r="J77" s="31"/>
      <c r="K77" s="49"/>
      <c r="Q77">
        <f>Source!X42</f>
        <v>0</v>
      </c>
      <c r="R77">
        <f>Source!X43</f>
        <v>2992.81</v>
      </c>
      <c r="S77">
        <f>Source!Y42</f>
        <v>0</v>
      </c>
      <c r="T77">
        <f>Source!Y43</f>
        <v>1463.15</v>
      </c>
      <c r="U77">
        <f>ROUND((175/100)*ROUND(Source!R42, 2), 2)</f>
        <v>0</v>
      </c>
      <c r="V77">
        <f>ROUND((168/100)*ROUND(Source!R43, 2), 2)</f>
        <v>0</v>
      </c>
    </row>
    <row r="78" spans="1:22" x14ac:dyDescent="0.2">
      <c r="A78" s="11"/>
      <c r="B78" s="11"/>
      <c r="C78" s="50" t="str">
        <f>"Объем: "&amp;Source!I42&amp;"=6/"&amp;"100"</f>
        <v>Объем: 0,06=6/100</v>
      </c>
      <c r="D78" s="11"/>
      <c r="E78" s="11"/>
      <c r="F78" s="11"/>
      <c r="G78" s="11"/>
      <c r="H78" s="11"/>
      <c r="I78" s="11"/>
      <c r="J78" s="11"/>
      <c r="K78" s="11"/>
    </row>
    <row r="79" spans="1:22" x14ac:dyDescent="0.2">
      <c r="A79" s="44"/>
      <c r="B79" s="45"/>
      <c r="C79" s="45" t="s">
        <v>968</v>
      </c>
      <c r="D79" s="46"/>
      <c r="E79" s="31"/>
      <c r="F79" s="47">
        <f>Source!AO42</f>
        <v>2157.7399999999998</v>
      </c>
      <c r="G79" s="48" t="str">
        <f>Source!DG42</f>
        <v>)*1,15)*1,15</v>
      </c>
      <c r="H79" s="31">
        <f>Source!AV43</f>
        <v>1.0469999999999999</v>
      </c>
      <c r="I79" s="49">
        <f>Source!S42</f>
        <v>171.22</v>
      </c>
      <c r="J79" s="31">
        <f>IF(Source!BA43&lt;&gt; 0, Source!BA43, 1)</f>
        <v>18.55</v>
      </c>
      <c r="K79" s="49">
        <f>Source!S43</f>
        <v>3325.34</v>
      </c>
    </row>
    <row r="80" spans="1:22" x14ac:dyDescent="0.2">
      <c r="A80" s="44"/>
      <c r="B80" s="45"/>
      <c r="C80" s="45" t="s">
        <v>976</v>
      </c>
      <c r="D80" s="46"/>
      <c r="E80" s="31"/>
      <c r="F80" s="47">
        <f>Source!AM42</f>
        <v>0.52</v>
      </c>
      <c r="G80" s="48" t="str">
        <f>Source!DE42</f>
        <v>)*1,15)*1,25</v>
      </c>
      <c r="H80" s="31">
        <f>Source!AV43</f>
        <v>1.0469999999999999</v>
      </c>
      <c r="I80" s="49">
        <f>Source!Q42</f>
        <v>0.04</v>
      </c>
      <c r="J80" s="31">
        <f>IF(Source!BB43&lt;&gt; 0, Source!BB43, 1)</f>
        <v>5.9</v>
      </c>
      <c r="K80" s="49">
        <f>Source!Q43</f>
        <v>0.28000000000000003</v>
      </c>
    </row>
    <row r="81" spans="1:22" x14ac:dyDescent="0.2">
      <c r="A81" s="44"/>
      <c r="B81" s="45"/>
      <c r="C81" s="45" t="s">
        <v>975</v>
      </c>
      <c r="D81" s="46"/>
      <c r="E81" s="31"/>
      <c r="F81" s="47">
        <f>Source!AL42</f>
        <v>1255.08</v>
      </c>
      <c r="G81" s="48" t="str">
        <f>Source!DD42</f>
        <v/>
      </c>
      <c r="H81" s="31">
        <f>Source!AW43</f>
        <v>1</v>
      </c>
      <c r="I81" s="49">
        <f>Source!P42</f>
        <v>75.3</v>
      </c>
      <c r="J81" s="31">
        <f>IF(Source!BC43&lt;&gt; 0, Source!BC43, 1)</f>
        <v>5.93</v>
      </c>
      <c r="K81" s="49">
        <f>Source!P43</f>
        <v>446.56</v>
      </c>
    </row>
    <row r="82" spans="1:22" ht="36" x14ac:dyDescent="0.2">
      <c r="A82" s="44" t="str">
        <f>Source!E44</f>
        <v>6,1</v>
      </c>
      <c r="B82" s="45" t="str">
        <f>Source!F44</f>
        <v>1.9-12-97</v>
      </c>
      <c r="C82" s="45" t="str">
        <f>Source!G44</f>
        <v>КОРОБКИ ДВЕРНЫЕ ХВОЙНЫХ ПОРОД В СБОРЕ, ОКРАШЕННЫЕ ЭМАЛЯМИ, СЕЧЕНИЕ 74Х45 ММ</v>
      </c>
      <c r="D82" s="46" t="str">
        <f>Source!H44</f>
        <v>м</v>
      </c>
      <c r="E82" s="31">
        <f>Source!I44</f>
        <v>17.399999999999999</v>
      </c>
      <c r="F82" s="47">
        <f>Source!AK44</f>
        <v>13.94</v>
      </c>
      <c r="G82" s="60" t="s">
        <v>3</v>
      </c>
      <c r="H82" s="31">
        <f>Source!AW45</f>
        <v>1</v>
      </c>
      <c r="I82" s="49">
        <f>Source!O44</f>
        <v>242.56</v>
      </c>
      <c r="J82" s="31">
        <f>IF(Source!BC45&lt;&gt; 0, Source!BC45, 1)</f>
        <v>12.08</v>
      </c>
      <c r="K82" s="49">
        <f>Source!O45</f>
        <v>2930.08</v>
      </c>
      <c r="Q82">
        <f>Source!X44</f>
        <v>0</v>
      </c>
      <c r="R82">
        <f>Source!X45</f>
        <v>0</v>
      </c>
      <c r="S82">
        <f>Source!Y44</f>
        <v>0</v>
      </c>
      <c r="T82">
        <f>Source!Y45</f>
        <v>0</v>
      </c>
      <c r="U82">
        <f>ROUND((175/100)*ROUND(Source!R44, 2), 2)</f>
        <v>0</v>
      </c>
      <c r="V82">
        <f>ROUND((168/100)*ROUND(Source!R45, 2), 2)</f>
        <v>0</v>
      </c>
    </row>
    <row r="83" spans="1:22" x14ac:dyDescent="0.2">
      <c r="A83" s="44"/>
      <c r="B83" s="45"/>
      <c r="C83" s="45" t="s">
        <v>969</v>
      </c>
      <c r="D83" s="46" t="s">
        <v>970</v>
      </c>
      <c r="E83" s="31">
        <f>Source!DN43</f>
        <v>105</v>
      </c>
      <c r="F83" s="47"/>
      <c r="G83" s="48"/>
      <c r="H83" s="31"/>
      <c r="I83" s="49">
        <f>SUM(Q77:Q82)</f>
        <v>0</v>
      </c>
      <c r="J83" s="31">
        <f>Source!BZ43</f>
        <v>90</v>
      </c>
      <c r="K83" s="49">
        <f>SUM(R77:R82)</f>
        <v>2992.81</v>
      </c>
    </row>
    <row r="84" spans="1:22" x14ac:dyDescent="0.2">
      <c r="A84" s="44"/>
      <c r="B84" s="45"/>
      <c r="C84" s="45" t="s">
        <v>971</v>
      </c>
      <c r="D84" s="46" t="s">
        <v>970</v>
      </c>
      <c r="E84" s="31">
        <f>Source!DO43</f>
        <v>70</v>
      </c>
      <c r="F84" s="47"/>
      <c r="G84" s="48"/>
      <c r="H84" s="31"/>
      <c r="I84" s="49">
        <f>SUM(S77:S83)</f>
        <v>0</v>
      </c>
      <c r="J84" s="31">
        <f>Source!CA43</f>
        <v>44</v>
      </c>
      <c r="K84" s="49">
        <f>SUM(T77:T83)</f>
        <v>1463.15</v>
      </c>
    </row>
    <row r="85" spans="1:22" x14ac:dyDescent="0.2">
      <c r="A85" s="51"/>
      <c r="B85" s="52"/>
      <c r="C85" s="52" t="s">
        <v>972</v>
      </c>
      <c r="D85" s="53" t="s">
        <v>973</v>
      </c>
      <c r="E85" s="54">
        <f>Source!AQ42</f>
        <v>193</v>
      </c>
      <c r="F85" s="55"/>
      <c r="G85" s="56" t="str">
        <f>Source!DI42</f>
        <v>)*1,15)*1,15</v>
      </c>
      <c r="H85" s="54">
        <f>Source!AV43</f>
        <v>1.0469999999999999</v>
      </c>
      <c r="I85" s="57">
        <f>Source!U42</f>
        <v>15.314549999999999</v>
      </c>
      <c r="J85" s="54"/>
      <c r="K85" s="57"/>
    </row>
    <row r="86" spans="1:22" x14ac:dyDescent="0.2">
      <c r="A86" s="58"/>
      <c r="B86" s="58"/>
      <c r="C86" s="59" t="s">
        <v>974</v>
      </c>
      <c r="D86" s="58"/>
      <c r="E86" s="58"/>
      <c r="F86" s="58"/>
      <c r="G86" s="58"/>
      <c r="H86" s="68">
        <f>I79+I80+I81+I83+I84+SUM(I82:I82)</f>
        <v>489.12</v>
      </c>
      <c r="I86" s="68"/>
      <c r="J86" s="68">
        <f>K79+K80+K81+K83+K84+SUM(K82:K82)</f>
        <v>11158.22</v>
      </c>
      <c r="K86" s="68"/>
      <c r="O86" s="12">
        <f>I79+I80+I81+I83+I84+SUM(I82:I82)</f>
        <v>489.12</v>
      </c>
      <c r="P86" s="12">
        <f>K79+K80+K81+K83+K84+SUM(K82:K82)</f>
        <v>11158.22</v>
      </c>
    </row>
    <row r="87" spans="1:22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22" ht="48" x14ac:dyDescent="0.2">
      <c r="A88" s="44" t="str">
        <f>Source!E46</f>
        <v>7</v>
      </c>
      <c r="B88" s="45" t="str">
        <f>Source!F46</f>
        <v>3.10-21-1</v>
      </c>
      <c r="C88" s="45" t="str">
        <f>Source!G46</f>
        <v>УСТАНОВКА БЛОКОВ В НАРУЖНЫХ И ВНУТРЕННИХ ДВЕРНЫХ ПРОЕМАХ В КАМЕННЫХ СТЕНАХ ПЛОЩАДЬ ПРОЕМА, М2 ДО 3</v>
      </c>
      <c r="D88" s="46" t="str">
        <f>Source!H46</f>
        <v>100 м2</v>
      </c>
      <c r="E88" s="31">
        <f>Source!I46</f>
        <v>6.0600000000000001E-2</v>
      </c>
      <c r="F88" s="47"/>
      <c r="G88" s="48"/>
      <c r="H88" s="31"/>
      <c r="I88" s="49"/>
      <c r="J88" s="31"/>
      <c r="K88" s="49"/>
      <c r="Q88">
        <f>Source!X46</f>
        <v>0</v>
      </c>
      <c r="R88">
        <f>Source!X47</f>
        <v>1515.05</v>
      </c>
      <c r="S88">
        <f>Source!Y46</f>
        <v>0</v>
      </c>
      <c r="T88">
        <f>Source!Y47</f>
        <v>740.69</v>
      </c>
      <c r="U88">
        <f>ROUND((175/100)*ROUND(Source!R46, 2), 2)</f>
        <v>12.13</v>
      </c>
      <c r="V88">
        <f>ROUND((168/100)*ROUND(Source!R47, 2), 2)</f>
        <v>12.2</v>
      </c>
    </row>
    <row r="89" spans="1:22" x14ac:dyDescent="0.2">
      <c r="A89" s="11"/>
      <c r="B89" s="11"/>
      <c r="C89" s="50" t="str">
        <f>"Объем: "&amp;Source!I46&amp;"=6,06/"&amp;"100"</f>
        <v>Объем: 0,0606=6,06/100</v>
      </c>
      <c r="D89" s="11"/>
      <c r="E89" s="11"/>
      <c r="F89" s="11"/>
      <c r="G89" s="11"/>
      <c r="H89" s="11"/>
      <c r="I89" s="11"/>
      <c r="J89" s="11"/>
      <c r="K89" s="11"/>
    </row>
    <row r="90" spans="1:22" x14ac:dyDescent="0.2">
      <c r="A90" s="44"/>
      <c r="B90" s="45"/>
      <c r="C90" s="45" t="s">
        <v>968</v>
      </c>
      <c r="D90" s="46"/>
      <c r="E90" s="31"/>
      <c r="F90" s="47">
        <f>Source!AO46</f>
        <v>1081.5</v>
      </c>
      <c r="G90" s="48" t="str">
        <f>Source!DG46</f>
        <v>)*1,15)*1,15</v>
      </c>
      <c r="H90" s="31">
        <f>Source!AV47</f>
        <v>1.0469999999999999</v>
      </c>
      <c r="I90" s="49">
        <f>Source!S46</f>
        <v>86.68</v>
      </c>
      <c r="J90" s="31">
        <f>IF(Source!BA47&lt;&gt; 0, Source!BA47, 1)</f>
        <v>18.55</v>
      </c>
      <c r="K90" s="49">
        <f>Source!S47</f>
        <v>1683.39</v>
      </c>
    </row>
    <row r="91" spans="1:22" x14ac:dyDescent="0.2">
      <c r="A91" s="44"/>
      <c r="B91" s="45"/>
      <c r="C91" s="45" t="s">
        <v>976</v>
      </c>
      <c r="D91" s="46"/>
      <c r="E91" s="31"/>
      <c r="F91" s="47">
        <f>Source!AM46</f>
        <v>315.24</v>
      </c>
      <c r="G91" s="48" t="str">
        <f>Source!DE46</f>
        <v>)*1,15)*1,25</v>
      </c>
      <c r="H91" s="31">
        <f>Source!AV47</f>
        <v>1.0469999999999999</v>
      </c>
      <c r="I91" s="49">
        <f>Source!Q46</f>
        <v>27.46</v>
      </c>
      <c r="J91" s="31">
        <f>IF(Source!BB47&lt;&gt; 0, Source!BB47, 1)</f>
        <v>8.02</v>
      </c>
      <c r="K91" s="49">
        <f>Source!Q47</f>
        <v>230.59</v>
      </c>
    </row>
    <row r="92" spans="1:22" x14ac:dyDescent="0.2">
      <c r="A92" s="44"/>
      <c r="B92" s="45"/>
      <c r="C92" s="45" t="s">
        <v>977</v>
      </c>
      <c r="D92" s="46"/>
      <c r="E92" s="31"/>
      <c r="F92" s="47">
        <f>Source!AN46</f>
        <v>79.569999999999993</v>
      </c>
      <c r="G92" s="48" t="str">
        <f>Source!DF46</f>
        <v>)*1,15)*1,25</v>
      </c>
      <c r="H92" s="31">
        <f>Source!AV47</f>
        <v>1.0469999999999999</v>
      </c>
      <c r="I92" s="61">
        <f>Source!R46</f>
        <v>6.93</v>
      </c>
      <c r="J92" s="31">
        <f>IF(Source!BS47&lt;&gt; 0, Source!BS47, 1)</f>
        <v>1</v>
      </c>
      <c r="K92" s="61">
        <f>Source!R47</f>
        <v>7.26</v>
      </c>
    </row>
    <row r="93" spans="1:22" x14ac:dyDescent="0.2">
      <c r="A93" s="44"/>
      <c r="B93" s="45"/>
      <c r="C93" s="45" t="s">
        <v>975</v>
      </c>
      <c r="D93" s="46"/>
      <c r="E93" s="31"/>
      <c r="F93" s="47">
        <f>Source!AL46</f>
        <v>2042.07</v>
      </c>
      <c r="G93" s="48" t="str">
        <f>Source!DD46</f>
        <v/>
      </c>
      <c r="H93" s="31">
        <f>Source!AW47</f>
        <v>1</v>
      </c>
      <c r="I93" s="49">
        <f>Source!P46</f>
        <v>123.75</v>
      </c>
      <c r="J93" s="31">
        <f>IF(Source!BC47&lt;&gt; 0, Source!BC47, 1)</f>
        <v>6.18</v>
      </c>
      <c r="K93" s="49">
        <f>Source!P47</f>
        <v>764.77</v>
      </c>
    </row>
    <row r="94" spans="1:22" ht="24" x14ac:dyDescent="0.2">
      <c r="A94" s="44" t="str">
        <f>Source!E48</f>
        <v>7,1</v>
      </c>
      <c r="B94" s="45" t="str">
        <f>Source!F48</f>
        <v>1.8-1-82</v>
      </c>
      <c r="C94" s="45" t="str">
        <f>Source!G48</f>
        <v>ЗАДВИЖКИ НАКЛАДНЫЕ (ШПИНГАЛЕТЫ) ЗН-80 С ВАКУУМНЫМ НАПЫЛЕНИЕМ</v>
      </c>
      <c r="D94" s="46" t="str">
        <f>Source!H48</f>
        <v>компл.</v>
      </c>
      <c r="E94" s="31">
        <f>Source!I48</f>
        <v>0.99999999999999989</v>
      </c>
      <c r="F94" s="47">
        <f>Source!AK48</f>
        <v>9.02</v>
      </c>
      <c r="G94" s="60" t="s">
        <v>3</v>
      </c>
      <c r="H94" s="31">
        <f>Source!AW49</f>
        <v>1</v>
      </c>
      <c r="I94" s="49">
        <f>Source!O48</f>
        <v>9.02</v>
      </c>
      <c r="J94" s="31">
        <f>IF(Source!BC49&lt;&gt; 0, Source!BC49, 1)</f>
        <v>3.56</v>
      </c>
      <c r="K94" s="49">
        <f>Source!O49</f>
        <v>32.11</v>
      </c>
      <c r="Q94">
        <f>Source!X48</f>
        <v>0</v>
      </c>
      <c r="R94">
        <f>Source!X49</f>
        <v>0</v>
      </c>
      <c r="S94">
        <f>Source!Y48</f>
        <v>0</v>
      </c>
      <c r="T94">
        <f>Source!Y49</f>
        <v>0</v>
      </c>
      <c r="U94">
        <f>ROUND((175/100)*ROUND(Source!R48, 2), 2)</f>
        <v>0</v>
      </c>
      <c r="V94">
        <f>ROUND((168/100)*ROUND(Source!R49, 2), 2)</f>
        <v>0</v>
      </c>
    </row>
    <row r="95" spans="1:22" ht="84" x14ac:dyDescent="0.2">
      <c r="A95" s="44" t="str">
        <f>Source!E50</f>
        <v>7,2</v>
      </c>
      <c r="B95" s="45" t="str">
        <f>Source!F50</f>
        <v>1.9-7-32</v>
      </c>
      <c r="C95" s="45" t="str">
        <f>Source!G50</f>
        <v>БЛОКИ ДВЕРНЫЕ ВНУТРЕННИЕ, ОДНОПОЛЬНЫЕ, ГЛУХИЕ, СО СПЛОШНЫМ ЗАПОЛНЕНИЕМ ЩИТА, ОБЛИЦОВАННЫЕ ШПОНОМ СТРОГАННЫМ ТВЕРДОЛИСТВЕННЫХ И ЦЕННЫХ ПОРОД, СО СКОБЯНЫМИ ПРИБОРАМИ, МАРКА ДГ21-10, ПЛОЩАДЬ 2,01 М2</v>
      </c>
      <c r="D95" s="46" t="str">
        <f>Source!H50</f>
        <v>м2</v>
      </c>
      <c r="E95" s="31">
        <f>Source!I50</f>
        <v>6.06</v>
      </c>
      <c r="F95" s="47">
        <f>Source!AK50</f>
        <v>503.55</v>
      </c>
      <c r="G95" s="60" t="s">
        <v>3</v>
      </c>
      <c r="H95" s="31">
        <f>Source!AW51</f>
        <v>1</v>
      </c>
      <c r="I95" s="49">
        <f>Source!O50</f>
        <v>3051.51</v>
      </c>
      <c r="J95" s="31">
        <f>IF(Source!BC51&lt;&gt; 0, Source!BC51, 1)</f>
        <v>9.86</v>
      </c>
      <c r="K95" s="49">
        <f>Source!O51</f>
        <v>30087.919999999998</v>
      </c>
      <c r="Q95">
        <f>Source!X50</f>
        <v>0</v>
      </c>
      <c r="R95">
        <f>Source!X51</f>
        <v>0</v>
      </c>
      <c r="S95">
        <f>Source!Y50</f>
        <v>0</v>
      </c>
      <c r="T95">
        <f>Source!Y51</f>
        <v>0</v>
      </c>
      <c r="U95">
        <f>ROUND((175/100)*ROUND(Source!R50, 2), 2)</f>
        <v>0</v>
      </c>
      <c r="V95">
        <f>ROUND((168/100)*ROUND(Source!R51, 2), 2)</f>
        <v>0</v>
      </c>
    </row>
    <row r="96" spans="1:22" ht="24" x14ac:dyDescent="0.2">
      <c r="A96" s="44" t="str">
        <f>Source!E52</f>
        <v>7,3</v>
      </c>
      <c r="B96" s="45" t="str">
        <f>Source!F52</f>
        <v>1.8-1-32</v>
      </c>
      <c r="C96" s="45" t="str">
        <f>Source!G52</f>
        <v>ПЕТЛЯ НАКЛАДНАЯ С ХОДОМ НА ЦЕНТРАХ ЛАКИРОВАННАЯ</v>
      </c>
      <c r="D96" s="46" t="str">
        <f>Source!H52</f>
        <v>шт.</v>
      </c>
      <c r="E96" s="31">
        <f>Source!I52</f>
        <v>6</v>
      </c>
      <c r="F96" s="47">
        <f>Source!AK52</f>
        <v>12.84</v>
      </c>
      <c r="G96" s="60" t="s">
        <v>3</v>
      </c>
      <c r="H96" s="31">
        <f>Source!AW53</f>
        <v>1</v>
      </c>
      <c r="I96" s="49">
        <f>Source!O52</f>
        <v>77.040000000000006</v>
      </c>
      <c r="J96" s="31">
        <f>IF(Source!BC53&lt;&gt; 0, Source!BC53, 1)</f>
        <v>1.65</v>
      </c>
      <c r="K96" s="49">
        <f>Source!O53</f>
        <v>127.12</v>
      </c>
      <c r="Q96">
        <f>Source!X52</f>
        <v>0</v>
      </c>
      <c r="R96">
        <f>Source!X53</f>
        <v>0</v>
      </c>
      <c r="S96">
        <f>Source!Y52</f>
        <v>0</v>
      </c>
      <c r="T96">
        <f>Source!Y53</f>
        <v>0</v>
      </c>
      <c r="U96">
        <f>ROUND((175/100)*ROUND(Source!R52, 2), 2)</f>
        <v>0</v>
      </c>
      <c r="V96">
        <f>ROUND((168/100)*ROUND(Source!R53, 2), 2)</f>
        <v>0</v>
      </c>
    </row>
    <row r="97" spans="1:22" ht="48" x14ac:dyDescent="0.2">
      <c r="A97" s="44" t="str">
        <f>Source!E54</f>
        <v>7,4</v>
      </c>
      <c r="B97" s="45" t="str">
        <f>Source!F54</f>
        <v>1.1-1-3571</v>
      </c>
      <c r="C97" s="45" t="str">
        <f>Source!G54</f>
        <v>ПЕНА МОНТАЖНАЯ ПРОТИВОПОЖАРНАЯ, ОБЕСПЕЧИВАЮЩАЯ АКУСТИЧЕСКУЮ И ТЕРМИЧЕСКУЮ ИЗОЛЯЦИЮ, ПРЕДЕЛ ОГНЕСТОЙКОСТИ ЕI 60</v>
      </c>
      <c r="D97" s="46" t="str">
        <f>Source!H54</f>
        <v>л</v>
      </c>
      <c r="E97" s="31">
        <f>Source!I54</f>
        <v>2.86</v>
      </c>
      <c r="F97" s="47">
        <f>Source!AK54</f>
        <v>125.73</v>
      </c>
      <c r="G97" s="60" t="s">
        <v>3</v>
      </c>
      <c r="H97" s="31">
        <f>Source!AW55</f>
        <v>1</v>
      </c>
      <c r="I97" s="49">
        <f>Source!O54</f>
        <v>359.59</v>
      </c>
      <c r="J97" s="31">
        <f>IF(Source!BC55&lt;&gt; 0, Source!BC55, 1)</f>
        <v>3.53</v>
      </c>
      <c r="K97" s="49">
        <f>Source!O55</f>
        <v>1269.3399999999999</v>
      </c>
      <c r="Q97">
        <f>Source!X54</f>
        <v>0</v>
      </c>
      <c r="R97">
        <f>Source!X55</f>
        <v>0</v>
      </c>
      <c r="S97">
        <f>Source!Y54</f>
        <v>0</v>
      </c>
      <c r="T97">
        <f>Source!Y55</f>
        <v>0</v>
      </c>
      <c r="U97">
        <f>ROUND((175/100)*ROUND(Source!R54, 2), 2)</f>
        <v>0</v>
      </c>
      <c r="V97">
        <f>ROUND((168/100)*ROUND(Source!R55, 2), 2)</f>
        <v>0</v>
      </c>
    </row>
    <row r="98" spans="1:22" x14ac:dyDescent="0.2">
      <c r="A98" s="44"/>
      <c r="B98" s="45"/>
      <c r="C98" s="45" t="s">
        <v>969</v>
      </c>
      <c r="D98" s="46" t="s">
        <v>970</v>
      </c>
      <c r="E98" s="31">
        <f>Source!DN47</f>
        <v>105</v>
      </c>
      <c r="F98" s="47"/>
      <c r="G98" s="48"/>
      <c r="H98" s="31"/>
      <c r="I98" s="49">
        <f>SUM(Q88:Q97)</f>
        <v>0</v>
      </c>
      <c r="J98" s="31">
        <f>Source!BZ47</f>
        <v>90</v>
      </c>
      <c r="K98" s="49">
        <f>SUM(R88:R97)</f>
        <v>1515.05</v>
      </c>
    </row>
    <row r="99" spans="1:22" x14ac:dyDescent="0.2">
      <c r="A99" s="44"/>
      <c r="B99" s="45"/>
      <c r="C99" s="45" t="s">
        <v>971</v>
      </c>
      <c r="D99" s="46" t="s">
        <v>970</v>
      </c>
      <c r="E99" s="31">
        <f>Source!DO47</f>
        <v>70</v>
      </c>
      <c r="F99" s="47"/>
      <c r="G99" s="48"/>
      <c r="H99" s="31"/>
      <c r="I99" s="49">
        <f>SUM(S88:S98)</f>
        <v>0</v>
      </c>
      <c r="J99" s="31">
        <f>Source!CA47</f>
        <v>44</v>
      </c>
      <c r="K99" s="49">
        <f>SUM(T88:T98)</f>
        <v>740.69</v>
      </c>
    </row>
    <row r="100" spans="1:22" x14ac:dyDescent="0.2">
      <c r="A100" s="44"/>
      <c r="B100" s="45"/>
      <c r="C100" s="45" t="s">
        <v>978</v>
      </c>
      <c r="D100" s="46" t="s">
        <v>970</v>
      </c>
      <c r="E100" s="31">
        <f>175</f>
        <v>175</v>
      </c>
      <c r="F100" s="47"/>
      <c r="G100" s="48"/>
      <c r="H100" s="31"/>
      <c r="I100" s="49">
        <f>SUM(U88:U99)</f>
        <v>12.13</v>
      </c>
      <c r="J100" s="31">
        <f>168</f>
        <v>168</v>
      </c>
      <c r="K100" s="49">
        <f>SUM(V88:V99)</f>
        <v>12.2</v>
      </c>
    </row>
    <row r="101" spans="1:22" x14ac:dyDescent="0.2">
      <c r="A101" s="51"/>
      <c r="B101" s="52"/>
      <c r="C101" s="52" t="s">
        <v>972</v>
      </c>
      <c r="D101" s="53" t="s">
        <v>973</v>
      </c>
      <c r="E101" s="54">
        <f>Source!AQ46</f>
        <v>89.9</v>
      </c>
      <c r="F101" s="55"/>
      <c r="G101" s="56" t="str">
        <f>Source!DI46</f>
        <v>)*1,15)*1,15</v>
      </c>
      <c r="H101" s="54">
        <f>Source!AV47</f>
        <v>1.0469999999999999</v>
      </c>
      <c r="I101" s="57">
        <f>Source!U46</f>
        <v>7.2049006499999999</v>
      </c>
      <c r="J101" s="54"/>
      <c r="K101" s="57"/>
    </row>
    <row r="102" spans="1:22" x14ac:dyDescent="0.2">
      <c r="A102" s="58"/>
      <c r="B102" s="58"/>
      <c r="C102" s="59" t="s">
        <v>974</v>
      </c>
      <c r="D102" s="58"/>
      <c r="E102" s="58"/>
      <c r="F102" s="58"/>
      <c r="G102" s="58"/>
      <c r="H102" s="68">
        <f>I90+I91+I93+I98+I99+I100+SUM(I94:I97)</f>
        <v>3747.1800000000003</v>
      </c>
      <c r="I102" s="68"/>
      <c r="J102" s="68">
        <f>K90+K91+K93+K98+K99+K100+SUM(K94:K97)</f>
        <v>36463.18</v>
      </c>
      <c r="K102" s="68"/>
      <c r="O102" s="12">
        <f>I90+I91+I93+I98+I99+I100+SUM(I94:I97)</f>
        <v>3747.1800000000003</v>
      </c>
      <c r="P102" s="12">
        <f>K90+K91+K93+K98+K99+K100+SUM(K94:K97)</f>
        <v>36463.18</v>
      </c>
    </row>
    <row r="103" spans="1:22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22" ht="48" x14ac:dyDescent="0.2">
      <c r="A104" s="44" t="str">
        <f>Source!E56</f>
        <v>8</v>
      </c>
      <c r="B104" s="45" t="str">
        <f>Source!F56</f>
        <v>6.69-6-4</v>
      </c>
      <c r="C104" s="45" t="str">
        <f>Source!G56</f>
        <v>СВЕРЛЕНИЕ ОТВЕРСТИЙ ДИАМЕТРОМ ДО 10 ММ, ГЛУБИНОЙ ДО 20 СМ В ДЕРЕВЯННЫХ КОНСТРУКЦИЯХ ЭЛЕКТРОДРЕЛЬЮ-ДЛЯ ЗАМКОВ И ЗАЩЕЛОК</v>
      </c>
      <c r="D104" s="46" t="str">
        <f>Source!H56</f>
        <v>100 шт.</v>
      </c>
      <c r="E104" s="31">
        <f>Source!I56</f>
        <v>0.03</v>
      </c>
      <c r="F104" s="47"/>
      <c r="G104" s="48"/>
      <c r="H104" s="31"/>
      <c r="I104" s="49"/>
      <c r="J104" s="31"/>
      <c r="K104" s="49"/>
      <c r="Q104">
        <f>Source!X56</f>
        <v>0</v>
      </c>
      <c r="R104">
        <f>Source!X57</f>
        <v>60.57</v>
      </c>
      <c r="S104">
        <f>Source!Y56</f>
        <v>0</v>
      </c>
      <c r="T104">
        <f>Source!Y57</f>
        <v>34.61</v>
      </c>
      <c r="U104">
        <f>ROUND((175/100)*ROUND(Source!R56, 2), 2)</f>
        <v>0.04</v>
      </c>
      <c r="V104">
        <f>ROUND((168/100)*ROUND(Source!R57, 2), 2)</f>
        <v>0.03</v>
      </c>
    </row>
    <row r="105" spans="1:22" x14ac:dyDescent="0.2">
      <c r="A105" s="11"/>
      <c r="B105" s="11"/>
      <c r="C105" s="50" t="str">
        <f>"Объем: "&amp;Source!I56&amp;"=3/"&amp;"100"</f>
        <v>Объем: 0,03=3/100</v>
      </c>
      <c r="D105" s="11"/>
      <c r="E105" s="11"/>
      <c r="F105" s="11"/>
      <c r="G105" s="11"/>
      <c r="H105" s="11"/>
      <c r="I105" s="11"/>
      <c r="J105" s="11"/>
      <c r="K105" s="11"/>
    </row>
    <row r="106" spans="1:22" x14ac:dyDescent="0.2">
      <c r="A106" s="44"/>
      <c r="B106" s="45"/>
      <c r="C106" s="45" t="s">
        <v>968</v>
      </c>
      <c r="D106" s="46"/>
      <c r="E106" s="31"/>
      <c r="F106" s="47">
        <f>Source!AO56</f>
        <v>117.39</v>
      </c>
      <c r="G106" s="48" t="str">
        <f>Source!DG56</f>
        <v>)*1,15</v>
      </c>
      <c r="H106" s="31">
        <f>Source!AV57</f>
        <v>1.0469999999999999</v>
      </c>
      <c r="I106" s="49">
        <f>Source!S56</f>
        <v>4.05</v>
      </c>
      <c r="J106" s="31">
        <f>IF(Source!BA57&lt;&gt; 0, Source!BA57, 1)</f>
        <v>18.55</v>
      </c>
      <c r="K106" s="49">
        <f>Source!S57</f>
        <v>78.66</v>
      </c>
    </row>
    <row r="107" spans="1:22" x14ac:dyDescent="0.2">
      <c r="A107" s="44"/>
      <c r="B107" s="45"/>
      <c r="C107" s="45" t="s">
        <v>976</v>
      </c>
      <c r="D107" s="46"/>
      <c r="E107" s="31"/>
      <c r="F107" s="47">
        <f>Source!AM56</f>
        <v>12.39</v>
      </c>
      <c r="G107" s="48" t="str">
        <f>Source!DE56</f>
        <v>)*1,15</v>
      </c>
      <c r="H107" s="31">
        <f>Source!AV57</f>
        <v>1.0469999999999999</v>
      </c>
      <c r="I107" s="49">
        <f>Source!Q56</f>
        <v>0.43</v>
      </c>
      <c r="J107" s="31">
        <f>IF(Source!BB57&lt;&gt; 0, Source!BB57, 1)</f>
        <v>5.97</v>
      </c>
      <c r="K107" s="49">
        <f>Source!Q57</f>
        <v>2.67</v>
      </c>
    </row>
    <row r="108" spans="1:22" x14ac:dyDescent="0.2">
      <c r="A108" s="44"/>
      <c r="B108" s="45"/>
      <c r="C108" s="45" t="s">
        <v>977</v>
      </c>
      <c r="D108" s="46"/>
      <c r="E108" s="31"/>
      <c r="F108" s="47">
        <f>Source!AN56</f>
        <v>0.53</v>
      </c>
      <c r="G108" s="48" t="str">
        <f>Source!DF56</f>
        <v>)*1,15</v>
      </c>
      <c r="H108" s="31">
        <f>Source!AV57</f>
        <v>1.0469999999999999</v>
      </c>
      <c r="I108" s="61">
        <f>Source!R56</f>
        <v>0.02</v>
      </c>
      <c r="J108" s="31">
        <f>IF(Source!BS57&lt;&gt; 0, Source!BS57, 1)</f>
        <v>1</v>
      </c>
      <c r="K108" s="61">
        <f>Source!R57</f>
        <v>0.02</v>
      </c>
    </row>
    <row r="109" spans="1:22" x14ac:dyDescent="0.2">
      <c r="A109" s="44"/>
      <c r="B109" s="45"/>
      <c r="C109" s="45" t="s">
        <v>969</v>
      </c>
      <c r="D109" s="46" t="s">
        <v>970</v>
      </c>
      <c r="E109" s="31">
        <f>Source!DN57</f>
        <v>91</v>
      </c>
      <c r="F109" s="47"/>
      <c r="G109" s="48"/>
      <c r="H109" s="31"/>
      <c r="I109" s="49">
        <f>SUM(Q104:Q108)</f>
        <v>0</v>
      </c>
      <c r="J109" s="31">
        <f>Source!BZ57</f>
        <v>77</v>
      </c>
      <c r="K109" s="49">
        <f>SUM(R104:R108)</f>
        <v>60.57</v>
      </c>
    </row>
    <row r="110" spans="1:22" x14ac:dyDescent="0.2">
      <c r="A110" s="44"/>
      <c r="B110" s="45"/>
      <c r="C110" s="45" t="s">
        <v>971</v>
      </c>
      <c r="D110" s="46" t="s">
        <v>970</v>
      </c>
      <c r="E110" s="31">
        <f>Source!DO57</f>
        <v>70</v>
      </c>
      <c r="F110" s="47"/>
      <c r="G110" s="48"/>
      <c r="H110" s="31"/>
      <c r="I110" s="49">
        <f>SUM(S104:S109)</f>
        <v>0</v>
      </c>
      <c r="J110" s="31">
        <f>Source!CA57</f>
        <v>44</v>
      </c>
      <c r="K110" s="49">
        <f>SUM(T104:T109)</f>
        <v>34.61</v>
      </c>
    </row>
    <row r="111" spans="1:22" x14ac:dyDescent="0.2">
      <c r="A111" s="44"/>
      <c r="B111" s="45"/>
      <c r="C111" s="45" t="s">
        <v>978</v>
      </c>
      <c r="D111" s="46" t="s">
        <v>970</v>
      </c>
      <c r="E111" s="31">
        <f>175</f>
        <v>175</v>
      </c>
      <c r="F111" s="47"/>
      <c r="G111" s="48"/>
      <c r="H111" s="31"/>
      <c r="I111" s="49">
        <f>SUM(U104:U110)</f>
        <v>0.04</v>
      </c>
      <c r="J111" s="31">
        <f>168</f>
        <v>168</v>
      </c>
      <c r="K111" s="49">
        <f>SUM(V104:V110)</f>
        <v>0.03</v>
      </c>
    </row>
    <row r="112" spans="1:22" x14ac:dyDescent="0.2">
      <c r="A112" s="51"/>
      <c r="B112" s="52"/>
      <c r="C112" s="52" t="s">
        <v>972</v>
      </c>
      <c r="D112" s="53" t="s">
        <v>973</v>
      </c>
      <c r="E112" s="54">
        <f>Source!AQ56</f>
        <v>10.5</v>
      </c>
      <c r="F112" s="55"/>
      <c r="G112" s="56" t="str">
        <f>Source!DI56</f>
        <v>)*1,15</v>
      </c>
      <c r="H112" s="54">
        <f>Source!AV57</f>
        <v>1.0469999999999999</v>
      </c>
      <c r="I112" s="57">
        <f>Source!U56</f>
        <v>0.36224999999999996</v>
      </c>
      <c r="J112" s="54"/>
      <c r="K112" s="57"/>
    </row>
    <row r="113" spans="1:22" x14ac:dyDescent="0.2">
      <c r="A113" s="58"/>
      <c r="B113" s="58"/>
      <c r="C113" s="59" t="s">
        <v>974</v>
      </c>
      <c r="D113" s="58"/>
      <c r="E113" s="58"/>
      <c r="F113" s="58"/>
      <c r="G113" s="58"/>
      <c r="H113" s="68">
        <f>I106+I107+I109+I110+I111</f>
        <v>4.5199999999999996</v>
      </c>
      <c r="I113" s="68"/>
      <c r="J113" s="68">
        <f>K106+K107+K109+K110+K111</f>
        <v>176.54</v>
      </c>
      <c r="K113" s="68"/>
      <c r="O113" s="12">
        <f>I106+I107+I109+I110+I111</f>
        <v>4.5199999999999996</v>
      </c>
      <c r="P113" s="12">
        <f>K106+K107+K109+K110+K111</f>
        <v>176.54</v>
      </c>
    </row>
    <row r="114" spans="1:22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22" ht="24" x14ac:dyDescent="0.2">
      <c r="A115" s="44" t="str">
        <f>Source!E58</f>
        <v>9</v>
      </c>
      <c r="B115" s="45" t="str">
        <f>Source!F58</f>
        <v>3.10-79-1</v>
      </c>
      <c r="C115" s="45" t="str">
        <f>Source!G58</f>
        <v>УСТАНОВКА ВРЕЗНЫХ ДВЕРНЫХ ЗАМКОВ С РУЧКАМИ В ГОТОВЫЕ ГНЕЗДА</v>
      </c>
      <c r="D115" s="46" t="str">
        <f>Source!H58</f>
        <v>10 компл.</v>
      </c>
      <c r="E115" s="31">
        <f>Source!I58</f>
        <v>0.3</v>
      </c>
      <c r="F115" s="47"/>
      <c r="G115" s="48"/>
      <c r="H115" s="31"/>
      <c r="I115" s="49"/>
      <c r="J115" s="31"/>
      <c r="K115" s="49"/>
      <c r="Q115">
        <f>Source!X58</f>
        <v>0</v>
      </c>
      <c r="R115">
        <f>Source!X59</f>
        <v>301.58</v>
      </c>
      <c r="S115">
        <f>Source!Y58</f>
        <v>0</v>
      </c>
      <c r="T115">
        <f>Source!Y59</f>
        <v>147.44</v>
      </c>
      <c r="U115">
        <f>ROUND((175/100)*ROUND(Source!R58, 2), 2)</f>
        <v>7.0000000000000007E-2</v>
      </c>
      <c r="V115">
        <f>ROUND((168/100)*ROUND(Source!R59, 2), 2)</f>
        <v>7.0000000000000007E-2</v>
      </c>
    </row>
    <row r="116" spans="1:22" x14ac:dyDescent="0.2">
      <c r="A116" s="11"/>
      <c r="B116" s="11"/>
      <c r="C116" s="50" t="str">
        <f>"Объем: "&amp;Source!I58&amp;"=3/"&amp;"10"</f>
        <v>Объем: 0,3=3/10</v>
      </c>
      <c r="D116" s="11"/>
      <c r="E116" s="11"/>
      <c r="F116" s="11"/>
      <c r="G116" s="11"/>
      <c r="H116" s="11"/>
      <c r="I116" s="11"/>
      <c r="J116" s="11"/>
      <c r="K116" s="11"/>
    </row>
    <row r="117" spans="1:22" x14ac:dyDescent="0.2">
      <c r="A117" s="44"/>
      <c r="B117" s="45"/>
      <c r="C117" s="45" t="s">
        <v>968</v>
      </c>
      <c r="D117" s="46"/>
      <c r="E117" s="31"/>
      <c r="F117" s="47">
        <f>Source!AO58</f>
        <v>57.51</v>
      </c>
      <c r="G117" s="48" t="str">
        <f>Source!DG58</f>
        <v/>
      </c>
      <c r="H117" s="31">
        <f>Source!AV59</f>
        <v>1.0469999999999999</v>
      </c>
      <c r="I117" s="49">
        <f>Source!S58</f>
        <v>17.25</v>
      </c>
      <c r="J117" s="31">
        <f>IF(Source!BA59&lt;&gt; 0, Source!BA59, 1)</f>
        <v>18.55</v>
      </c>
      <c r="K117" s="49">
        <f>Source!S59</f>
        <v>335.09</v>
      </c>
    </row>
    <row r="118" spans="1:22" x14ac:dyDescent="0.2">
      <c r="A118" s="44"/>
      <c r="B118" s="45"/>
      <c r="C118" s="45" t="s">
        <v>976</v>
      </c>
      <c r="D118" s="46"/>
      <c r="E118" s="31"/>
      <c r="F118" s="47">
        <f>Source!AM58</f>
        <v>0.42</v>
      </c>
      <c r="G118" s="48" t="str">
        <f>Source!DE58</f>
        <v/>
      </c>
      <c r="H118" s="31">
        <f>Source!AV59</f>
        <v>1.0469999999999999</v>
      </c>
      <c r="I118" s="49">
        <f>Source!Q58</f>
        <v>0.13</v>
      </c>
      <c r="J118" s="31">
        <f>IF(Source!BB59&lt;&gt; 0, Source!BB59, 1)</f>
        <v>9.14</v>
      </c>
      <c r="K118" s="49">
        <f>Source!Q59</f>
        <v>1.21</v>
      </c>
    </row>
    <row r="119" spans="1:22" x14ac:dyDescent="0.2">
      <c r="A119" s="44"/>
      <c r="B119" s="45"/>
      <c r="C119" s="45" t="s">
        <v>977</v>
      </c>
      <c r="D119" s="46"/>
      <c r="E119" s="31"/>
      <c r="F119" s="47">
        <f>Source!AN58</f>
        <v>0.12</v>
      </c>
      <c r="G119" s="48" t="str">
        <f>Source!DF58</f>
        <v/>
      </c>
      <c r="H119" s="31">
        <f>Source!AV59</f>
        <v>1.0469999999999999</v>
      </c>
      <c r="I119" s="61">
        <f>Source!R58</f>
        <v>0.04</v>
      </c>
      <c r="J119" s="31">
        <f>IF(Source!BS59&lt;&gt; 0, Source!BS59, 1)</f>
        <v>1</v>
      </c>
      <c r="K119" s="61">
        <f>Source!R59</f>
        <v>0.04</v>
      </c>
    </row>
    <row r="120" spans="1:22" x14ac:dyDescent="0.2">
      <c r="A120" s="44"/>
      <c r="B120" s="45"/>
      <c r="C120" s="45" t="s">
        <v>975</v>
      </c>
      <c r="D120" s="46"/>
      <c r="E120" s="31"/>
      <c r="F120" s="47">
        <f>Source!AL58</f>
        <v>1.61</v>
      </c>
      <c r="G120" s="48" t="str">
        <f>Source!DD58</f>
        <v/>
      </c>
      <c r="H120" s="31">
        <f>Source!AW59</f>
        <v>1</v>
      </c>
      <c r="I120" s="49">
        <f>Source!P58</f>
        <v>0.48</v>
      </c>
      <c r="J120" s="31">
        <f>IF(Source!BC59&lt;&gt; 0, Source!BC59, 1)</f>
        <v>30.69</v>
      </c>
      <c r="K120" s="49">
        <f>Source!P59</f>
        <v>14.82</v>
      </c>
    </row>
    <row r="121" spans="1:22" ht="36" x14ac:dyDescent="0.2">
      <c r="A121" s="44" t="str">
        <f>Source!E60</f>
        <v>9,1</v>
      </c>
      <c r="B121" s="45" t="str">
        <f>Source!F60</f>
        <v>1.8-1-21</v>
      </c>
      <c r="C121" s="45" t="str">
        <f>Source!G60</f>
        <v>ЗАЩЕЛКА ВРЕЗНАЯ С Г-ОБРАЗНЫМИ ФАЛЕВЫМИ РУЧКАМИ, МАРКА ЗЩ1-1, ДЛЯ ВНУТРЕННИХ ДВЕРЕЙ ЗДАНИЙ</v>
      </c>
      <c r="D121" s="46" t="str">
        <f>Source!H60</f>
        <v>шт.</v>
      </c>
      <c r="E121" s="31">
        <f>Source!I60</f>
        <v>3</v>
      </c>
      <c r="F121" s="47">
        <f>Source!AK60</f>
        <v>21.79</v>
      </c>
      <c r="G121" s="60" t="s">
        <v>3</v>
      </c>
      <c r="H121" s="31">
        <f>Source!AW61</f>
        <v>1</v>
      </c>
      <c r="I121" s="49">
        <f>Source!O60</f>
        <v>65.37</v>
      </c>
      <c r="J121" s="31">
        <f>IF(Source!BC61&lt;&gt; 0, Source!BC61, 1)</f>
        <v>6.17</v>
      </c>
      <c r="K121" s="49">
        <f>Source!O61</f>
        <v>403.33</v>
      </c>
      <c r="Q121">
        <f>Source!X60</f>
        <v>0</v>
      </c>
      <c r="R121">
        <f>Source!X61</f>
        <v>0</v>
      </c>
      <c r="S121">
        <f>Source!Y60</f>
        <v>0</v>
      </c>
      <c r="T121">
        <f>Source!Y61</f>
        <v>0</v>
      </c>
      <c r="U121">
        <f>ROUND((175/100)*ROUND(Source!R60, 2), 2)</f>
        <v>0</v>
      </c>
      <c r="V121">
        <f>ROUND((168/100)*ROUND(Source!R61, 2), 2)</f>
        <v>0</v>
      </c>
    </row>
    <row r="122" spans="1:22" x14ac:dyDescent="0.2">
      <c r="A122" s="44"/>
      <c r="B122" s="45"/>
      <c r="C122" s="45" t="s">
        <v>969</v>
      </c>
      <c r="D122" s="46" t="s">
        <v>970</v>
      </c>
      <c r="E122" s="31">
        <f>Source!DN59</f>
        <v>120</v>
      </c>
      <c r="F122" s="47"/>
      <c r="G122" s="48"/>
      <c r="H122" s="31"/>
      <c r="I122" s="49">
        <f>SUM(Q115:Q121)</f>
        <v>0</v>
      </c>
      <c r="J122" s="31">
        <f>Source!BZ59</f>
        <v>90</v>
      </c>
      <c r="K122" s="49">
        <f>SUM(R115:R121)</f>
        <v>301.58</v>
      </c>
    </row>
    <row r="123" spans="1:22" x14ac:dyDescent="0.2">
      <c r="A123" s="44"/>
      <c r="B123" s="45"/>
      <c r="C123" s="45" t="s">
        <v>971</v>
      </c>
      <c r="D123" s="46" t="s">
        <v>970</v>
      </c>
      <c r="E123" s="31">
        <f>Source!DO59</f>
        <v>84</v>
      </c>
      <c r="F123" s="47"/>
      <c r="G123" s="48"/>
      <c r="H123" s="31"/>
      <c r="I123" s="49">
        <f>SUM(S115:S122)</f>
        <v>0</v>
      </c>
      <c r="J123" s="31">
        <f>Source!CA59</f>
        <v>44</v>
      </c>
      <c r="K123" s="49">
        <f>SUM(T115:T122)</f>
        <v>147.44</v>
      </c>
    </row>
    <row r="124" spans="1:22" x14ac:dyDescent="0.2">
      <c r="A124" s="44"/>
      <c r="B124" s="45"/>
      <c r="C124" s="45" t="s">
        <v>978</v>
      </c>
      <c r="D124" s="46" t="s">
        <v>970</v>
      </c>
      <c r="E124" s="31">
        <f>175</f>
        <v>175</v>
      </c>
      <c r="F124" s="47"/>
      <c r="G124" s="48"/>
      <c r="H124" s="31"/>
      <c r="I124" s="49">
        <f>SUM(U115:U123)</f>
        <v>7.0000000000000007E-2</v>
      </c>
      <c r="J124" s="31">
        <f>168</f>
        <v>168</v>
      </c>
      <c r="K124" s="49">
        <f>SUM(V115:V123)</f>
        <v>7.0000000000000007E-2</v>
      </c>
    </row>
    <row r="125" spans="1:22" x14ac:dyDescent="0.2">
      <c r="A125" s="51"/>
      <c r="B125" s="52"/>
      <c r="C125" s="52" t="s">
        <v>972</v>
      </c>
      <c r="D125" s="53" t="s">
        <v>973</v>
      </c>
      <c r="E125" s="54">
        <f>Source!AQ58</f>
        <v>3.97</v>
      </c>
      <c r="F125" s="55"/>
      <c r="G125" s="56" t="str">
        <f>Source!DI58</f>
        <v/>
      </c>
      <c r="H125" s="54">
        <f>Source!AV59</f>
        <v>1.0469999999999999</v>
      </c>
      <c r="I125" s="57">
        <f>Source!U58</f>
        <v>1.1910000000000001</v>
      </c>
      <c r="J125" s="54"/>
      <c r="K125" s="57"/>
    </row>
    <row r="126" spans="1:22" x14ac:dyDescent="0.2">
      <c r="A126" s="58"/>
      <c r="B126" s="58"/>
      <c r="C126" s="59" t="s">
        <v>974</v>
      </c>
      <c r="D126" s="58"/>
      <c r="E126" s="58"/>
      <c r="F126" s="58"/>
      <c r="G126" s="58"/>
      <c r="H126" s="68">
        <f>I117+I118+I120+I122+I123+I124+SUM(I121:I121)</f>
        <v>83.300000000000011</v>
      </c>
      <c r="I126" s="68"/>
      <c r="J126" s="68">
        <f>K117+K118+K120+K122+K123+K124+SUM(K121:K121)</f>
        <v>1203.54</v>
      </c>
      <c r="K126" s="68"/>
      <c r="O126" s="12">
        <f>I117+I118+I120+I122+I123+I124+SUM(I121:I121)</f>
        <v>83.300000000000011</v>
      </c>
      <c r="P126" s="12">
        <f>K117+K118+K120+K122+K123+K124+SUM(K121:K121)</f>
        <v>1203.54</v>
      </c>
    </row>
    <row r="127" spans="1:22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22" x14ac:dyDescent="0.2">
      <c r="A128" s="44" t="str">
        <f>Source!E62</f>
        <v>10</v>
      </c>
      <c r="B128" s="45" t="str">
        <f>Source!F62</f>
        <v>3.10-77-1</v>
      </c>
      <c r="C128" s="45" t="str">
        <f>Source!G62</f>
        <v>УСТАНОВКА РЕЙКИ-ДОБОРА</v>
      </c>
      <c r="D128" s="46" t="str">
        <f>Source!H62</f>
        <v>шт.</v>
      </c>
      <c r="E128" s="31">
        <f>Source!I62</f>
        <v>9</v>
      </c>
      <c r="F128" s="47"/>
      <c r="G128" s="48"/>
      <c r="H128" s="31"/>
      <c r="I128" s="49"/>
      <c r="J128" s="31"/>
      <c r="K128" s="49"/>
      <c r="Q128">
        <f>Source!X62</f>
        <v>0</v>
      </c>
      <c r="R128">
        <f>Source!X63</f>
        <v>260.06</v>
      </c>
      <c r="S128">
        <f>Source!Y62</f>
        <v>0</v>
      </c>
      <c r="T128">
        <f>Source!Y63</f>
        <v>127.14</v>
      </c>
      <c r="U128">
        <f>ROUND((175/100)*ROUND(Source!R62, 2), 2)</f>
        <v>0</v>
      </c>
      <c r="V128">
        <f>ROUND((168/100)*ROUND(Source!R63, 2), 2)</f>
        <v>0</v>
      </c>
    </row>
    <row r="129" spans="1:22" x14ac:dyDescent="0.2">
      <c r="A129" s="44"/>
      <c r="B129" s="45"/>
      <c r="C129" s="45" t="s">
        <v>968</v>
      </c>
      <c r="D129" s="46"/>
      <c r="E129" s="31"/>
      <c r="F129" s="47">
        <f>Source!AO62</f>
        <v>1.25</v>
      </c>
      <c r="G129" s="48" t="str">
        <f>Source!DG62</f>
        <v>)*1,15)*1,15</v>
      </c>
      <c r="H129" s="31">
        <f>Source!AV63</f>
        <v>1.0469999999999999</v>
      </c>
      <c r="I129" s="49">
        <f>Source!S62</f>
        <v>14.88</v>
      </c>
      <c r="J129" s="31">
        <f>IF(Source!BA63&lt;&gt; 0, Source!BA63, 1)</f>
        <v>18.55</v>
      </c>
      <c r="K129" s="49">
        <f>Source!S63</f>
        <v>288.95999999999998</v>
      </c>
    </row>
    <row r="130" spans="1:22" ht="36" x14ac:dyDescent="0.2">
      <c r="A130" s="44" t="str">
        <f>Source!E64</f>
        <v>10,1</v>
      </c>
      <c r="B130" s="45" t="str">
        <f>Source!F64</f>
        <v>1.1-1-69</v>
      </c>
      <c r="C130" s="45" t="str">
        <f>Source!G64</f>
        <v>БРУСКИ ТВЕРДЫХ ЛИСТВЕННЫХ ПОРОД ОБРЕЗНЫЕ, ДЛИНА 2-6,5 М, СОРТ I, ТОЛЩИНА 32-75 ММ</v>
      </c>
      <c r="D130" s="46" t="str">
        <f>Source!H64</f>
        <v>м3</v>
      </c>
      <c r="E130" s="31">
        <f>Source!I64</f>
        <v>0.15003</v>
      </c>
      <c r="F130" s="47">
        <f>Source!AK64</f>
        <v>6634.93</v>
      </c>
      <c r="G130" s="60" t="s">
        <v>3</v>
      </c>
      <c r="H130" s="31">
        <f>Source!AW65</f>
        <v>1</v>
      </c>
      <c r="I130" s="49">
        <f>Source!O64</f>
        <v>995.44</v>
      </c>
      <c r="J130" s="31">
        <f>IF(Source!BC65&lt;&gt; 0, Source!BC65, 1)</f>
        <v>6.75</v>
      </c>
      <c r="K130" s="49">
        <f>Source!O65</f>
        <v>6719.21</v>
      </c>
      <c r="Q130">
        <f>Source!X64</f>
        <v>0</v>
      </c>
      <c r="R130">
        <f>Source!X65</f>
        <v>0</v>
      </c>
      <c r="S130">
        <f>Source!Y64</f>
        <v>0</v>
      </c>
      <c r="T130">
        <f>Source!Y65</f>
        <v>0</v>
      </c>
      <c r="U130">
        <f>ROUND((175/100)*ROUND(Source!R64, 2), 2)</f>
        <v>0</v>
      </c>
      <c r="V130">
        <f>ROUND((168/100)*ROUND(Source!R65, 2), 2)</f>
        <v>0</v>
      </c>
    </row>
    <row r="131" spans="1:22" x14ac:dyDescent="0.2">
      <c r="A131" s="44"/>
      <c r="B131" s="45"/>
      <c r="C131" s="45" t="s">
        <v>969</v>
      </c>
      <c r="D131" s="46" t="s">
        <v>970</v>
      </c>
      <c r="E131" s="31">
        <f>Source!DN63</f>
        <v>105</v>
      </c>
      <c r="F131" s="47"/>
      <c r="G131" s="48"/>
      <c r="H131" s="31"/>
      <c r="I131" s="49">
        <f>SUM(Q128:Q130)</f>
        <v>0</v>
      </c>
      <c r="J131" s="31">
        <f>Source!BZ63</f>
        <v>90</v>
      </c>
      <c r="K131" s="49">
        <f>SUM(R128:R130)</f>
        <v>260.06</v>
      </c>
    </row>
    <row r="132" spans="1:22" x14ac:dyDescent="0.2">
      <c r="A132" s="44"/>
      <c r="B132" s="45"/>
      <c r="C132" s="45" t="s">
        <v>971</v>
      </c>
      <c r="D132" s="46" t="s">
        <v>970</v>
      </c>
      <c r="E132" s="31">
        <f>Source!DO63</f>
        <v>70</v>
      </c>
      <c r="F132" s="47"/>
      <c r="G132" s="48"/>
      <c r="H132" s="31"/>
      <c r="I132" s="49">
        <f>SUM(S128:S131)</f>
        <v>0</v>
      </c>
      <c r="J132" s="31">
        <f>Source!CA63</f>
        <v>44</v>
      </c>
      <c r="K132" s="49">
        <f>SUM(T128:T131)</f>
        <v>127.14</v>
      </c>
    </row>
    <row r="133" spans="1:22" x14ac:dyDescent="0.2">
      <c r="A133" s="51"/>
      <c r="B133" s="52"/>
      <c r="C133" s="52" t="s">
        <v>972</v>
      </c>
      <c r="D133" s="53" t="s">
        <v>973</v>
      </c>
      <c r="E133" s="54">
        <f>Source!AQ62</f>
        <v>0.12</v>
      </c>
      <c r="F133" s="55"/>
      <c r="G133" s="56" t="str">
        <f>Source!DI62</f>
        <v>)*1,15)*1,15</v>
      </c>
      <c r="H133" s="54">
        <f>Source!AV63</f>
        <v>1.0469999999999999</v>
      </c>
      <c r="I133" s="57">
        <f>Source!U62</f>
        <v>1.4282999999999999</v>
      </c>
      <c r="J133" s="54"/>
      <c r="K133" s="57"/>
    </row>
    <row r="134" spans="1:22" x14ac:dyDescent="0.2">
      <c r="A134" s="58"/>
      <c r="B134" s="58"/>
      <c r="C134" s="59" t="s">
        <v>974</v>
      </c>
      <c r="D134" s="58"/>
      <c r="E134" s="58"/>
      <c r="F134" s="58"/>
      <c r="G134" s="58"/>
      <c r="H134" s="68">
        <f>I129+I131+I132+SUM(I130:I130)</f>
        <v>1010.32</v>
      </c>
      <c r="I134" s="68"/>
      <c r="J134" s="68">
        <f>K129+K131+K132+SUM(K130:K130)</f>
        <v>7395.37</v>
      </c>
      <c r="K134" s="68"/>
      <c r="O134" s="12">
        <f>I129+I131+I132+SUM(I130:I130)</f>
        <v>1010.32</v>
      </c>
      <c r="P134" s="12">
        <f>K129+K131+K132+SUM(K130:K130)</f>
        <v>7395.37</v>
      </c>
    </row>
    <row r="135" spans="1:22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22" x14ac:dyDescent="0.2">
      <c r="A136" s="44" t="str">
        <f>Source!E66</f>
        <v>11</v>
      </c>
      <c r="B136" s="45" t="str">
        <f>Source!F66</f>
        <v>3.10-34-1</v>
      </c>
      <c r="C136" s="45" t="str">
        <f>Source!G66</f>
        <v>УСТАНОВКА И КРЕПЛЕНИЕ НАЛИЧНИКОВ</v>
      </c>
      <c r="D136" s="46" t="str">
        <f>Source!H66</f>
        <v>100 м</v>
      </c>
      <c r="E136" s="31">
        <f>Source!I66</f>
        <v>0.3</v>
      </c>
      <c r="F136" s="47"/>
      <c r="G136" s="48"/>
      <c r="H136" s="31"/>
      <c r="I136" s="49"/>
      <c r="J136" s="31"/>
      <c r="K136" s="49"/>
      <c r="Q136">
        <f>Source!X66</f>
        <v>0</v>
      </c>
      <c r="R136">
        <f>Source!X67</f>
        <v>580.26</v>
      </c>
      <c r="S136">
        <f>Source!Y66</f>
        <v>0</v>
      </c>
      <c r="T136">
        <f>Source!Y67</f>
        <v>283.68</v>
      </c>
      <c r="U136">
        <f>ROUND((175/100)*ROUND(Source!R66, 2), 2)</f>
        <v>0.67</v>
      </c>
      <c r="V136">
        <f>ROUND((168/100)*ROUND(Source!R67, 2), 2)</f>
        <v>0.67</v>
      </c>
    </row>
    <row r="137" spans="1:22" x14ac:dyDescent="0.2">
      <c r="A137" s="11"/>
      <c r="B137" s="11"/>
      <c r="C137" s="50" t="str">
        <f>"Объем: "&amp;Source!I66&amp;"=30/"&amp;"100"</f>
        <v>Объем: 0,3=30/100</v>
      </c>
      <c r="D137" s="11"/>
      <c r="E137" s="11"/>
      <c r="F137" s="11"/>
      <c r="G137" s="11"/>
      <c r="H137" s="11"/>
      <c r="I137" s="11"/>
      <c r="J137" s="11"/>
      <c r="K137" s="11"/>
    </row>
    <row r="138" spans="1:22" x14ac:dyDescent="0.2">
      <c r="A138" s="44"/>
      <c r="B138" s="45"/>
      <c r="C138" s="45" t="s">
        <v>968</v>
      </c>
      <c r="D138" s="46"/>
      <c r="E138" s="31"/>
      <c r="F138" s="47">
        <f>Source!AO66</f>
        <v>83.67</v>
      </c>
      <c r="G138" s="48" t="str">
        <f>Source!DG66</f>
        <v>)*1,15)*1,15</v>
      </c>
      <c r="H138" s="31">
        <f>Source!AV67</f>
        <v>1.0469999999999999</v>
      </c>
      <c r="I138" s="49">
        <f>Source!S66</f>
        <v>33.200000000000003</v>
      </c>
      <c r="J138" s="31">
        <f>IF(Source!BA67&lt;&gt; 0, Source!BA67, 1)</f>
        <v>18.55</v>
      </c>
      <c r="K138" s="49">
        <f>Source!S67</f>
        <v>644.73</v>
      </c>
    </row>
    <row r="139" spans="1:22" x14ac:dyDescent="0.2">
      <c r="A139" s="44"/>
      <c r="B139" s="45"/>
      <c r="C139" s="45" t="s">
        <v>976</v>
      </c>
      <c r="D139" s="46"/>
      <c r="E139" s="31"/>
      <c r="F139" s="47">
        <f>Source!AM66</f>
        <v>3.72</v>
      </c>
      <c r="G139" s="48" t="str">
        <f>Source!DE66</f>
        <v>)*1,15)*1,25</v>
      </c>
      <c r="H139" s="31">
        <f>Source!AV67</f>
        <v>1.0469999999999999</v>
      </c>
      <c r="I139" s="49">
        <f>Source!Q66</f>
        <v>1.6</v>
      </c>
      <c r="J139" s="31">
        <f>IF(Source!BB67&lt;&gt; 0, Source!BB67, 1)</f>
        <v>8.52</v>
      </c>
      <c r="K139" s="49">
        <f>Source!Q67</f>
        <v>14.31</v>
      </c>
    </row>
    <row r="140" spans="1:22" x14ac:dyDescent="0.2">
      <c r="A140" s="44"/>
      <c r="B140" s="45"/>
      <c r="C140" s="45" t="s">
        <v>977</v>
      </c>
      <c r="D140" s="46"/>
      <c r="E140" s="31"/>
      <c r="F140" s="47">
        <f>Source!AN66</f>
        <v>0.88</v>
      </c>
      <c r="G140" s="48" t="str">
        <f>Source!DF66</f>
        <v>)*1,15)*1,25</v>
      </c>
      <c r="H140" s="31">
        <f>Source!AV67</f>
        <v>1.0469999999999999</v>
      </c>
      <c r="I140" s="61">
        <f>Source!R66</f>
        <v>0.38</v>
      </c>
      <c r="J140" s="31">
        <f>IF(Source!BS67&lt;&gt; 0, Source!BS67, 1)</f>
        <v>1</v>
      </c>
      <c r="K140" s="61">
        <f>Source!R67</f>
        <v>0.4</v>
      </c>
    </row>
    <row r="141" spans="1:22" x14ac:dyDescent="0.2">
      <c r="A141" s="44"/>
      <c r="B141" s="45"/>
      <c r="C141" s="45" t="s">
        <v>975</v>
      </c>
      <c r="D141" s="46"/>
      <c r="E141" s="31"/>
      <c r="F141" s="47">
        <f>Source!AL66</f>
        <v>1.75</v>
      </c>
      <c r="G141" s="48" t="str">
        <f>Source!DD66</f>
        <v/>
      </c>
      <c r="H141" s="31">
        <f>Source!AW67</f>
        <v>1</v>
      </c>
      <c r="I141" s="49">
        <f>Source!P66</f>
        <v>0.53</v>
      </c>
      <c r="J141" s="31">
        <f>IF(Source!BC67&lt;&gt; 0, Source!BC67, 1)</f>
        <v>5.23</v>
      </c>
      <c r="K141" s="49">
        <f>Source!P67</f>
        <v>2.75</v>
      </c>
    </row>
    <row r="142" spans="1:22" ht="24" x14ac:dyDescent="0.2">
      <c r="A142" s="44" t="str">
        <f>Source!E68</f>
        <v>11,1</v>
      </c>
      <c r="B142" s="45" t="str">
        <f>Source!F68</f>
        <v>1.9-12-44</v>
      </c>
      <c r="C142" s="45" t="str">
        <f>Source!G68</f>
        <v>НАЛИЧНИКИ ХВОЙНЫХ ПОРОД, ПОКРЫТЫЕ НИТРОЛАКОМ, СЕЧЕНИЕ 60Х18 ММ</v>
      </c>
      <c r="D142" s="46" t="str">
        <f>Source!H68</f>
        <v>м</v>
      </c>
      <c r="E142" s="31">
        <f>Source!I68</f>
        <v>33.6</v>
      </c>
      <c r="F142" s="47">
        <f>Source!AK68</f>
        <v>11.73</v>
      </c>
      <c r="G142" s="60" t="s">
        <v>3</v>
      </c>
      <c r="H142" s="31">
        <f>Source!AW69</f>
        <v>1</v>
      </c>
      <c r="I142" s="49">
        <f>Source!O68</f>
        <v>394.13</v>
      </c>
      <c r="J142" s="31">
        <f>IF(Source!BC69&lt;&gt; 0, Source!BC69, 1)</f>
        <v>3.29</v>
      </c>
      <c r="K142" s="49">
        <f>Source!O69</f>
        <v>1296.68</v>
      </c>
      <c r="Q142">
        <f>Source!X68</f>
        <v>0</v>
      </c>
      <c r="R142">
        <f>Source!X69</f>
        <v>0</v>
      </c>
      <c r="S142">
        <f>Source!Y68</f>
        <v>0</v>
      </c>
      <c r="T142">
        <f>Source!Y69</f>
        <v>0</v>
      </c>
      <c r="U142">
        <f>ROUND((175/100)*ROUND(Source!R68, 2), 2)</f>
        <v>0</v>
      </c>
      <c r="V142">
        <f>ROUND((168/100)*ROUND(Source!R69, 2), 2)</f>
        <v>0</v>
      </c>
    </row>
    <row r="143" spans="1:22" x14ac:dyDescent="0.2">
      <c r="A143" s="44"/>
      <c r="B143" s="45"/>
      <c r="C143" s="45" t="s">
        <v>969</v>
      </c>
      <c r="D143" s="46" t="s">
        <v>970</v>
      </c>
      <c r="E143" s="31">
        <f>Source!DN67</f>
        <v>105</v>
      </c>
      <c r="F143" s="47"/>
      <c r="G143" s="48"/>
      <c r="H143" s="31"/>
      <c r="I143" s="49">
        <f>SUM(Q136:Q142)</f>
        <v>0</v>
      </c>
      <c r="J143" s="31">
        <f>Source!BZ67</f>
        <v>90</v>
      </c>
      <c r="K143" s="49">
        <f>SUM(R136:R142)</f>
        <v>580.26</v>
      </c>
    </row>
    <row r="144" spans="1:22" x14ac:dyDescent="0.2">
      <c r="A144" s="44"/>
      <c r="B144" s="45"/>
      <c r="C144" s="45" t="s">
        <v>971</v>
      </c>
      <c r="D144" s="46" t="s">
        <v>970</v>
      </c>
      <c r="E144" s="31">
        <f>Source!DO67</f>
        <v>70</v>
      </c>
      <c r="F144" s="47"/>
      <c r="G144" s="48"/>
      <c r="H144" s="31"/>
      <c r="I144" s="49">
        <f>SUM(S136:S143)</f>
        <v>0</v>
      </c>
      <c r="J144" s="31">
        <f>Source!CA67</f>
        <v>44</v>
      </c>
      <c r="K144" s="49">
        <f>SUM(T136:T143)</f>
        <v>283.68</v>
      </c>
    </row>
    <row r="145" spans="1:22" x14ac:dyDescent="0.2">
      <c r="A145" s="44"/>
      <c r="B145" s="45"/>
      <c r="C145" s="45" t="s">
        <v>978</v>
      </c>
      <c r="D145" s="46" t="s">
        <v>970</v>
      </c>
      <c r="E145" s="31">
        <f>175</f>
        <v>175</v>
      </c>
      <c r="F145" s="47"/>
      <c r="G145" s="48"/>
      <c r="H145" s="31"/>
      <c r="I145" s="49">
        <f>SUM(U136:U144)</f>
        <v>0.67</v>
      </c>
      <c r="J145" s="31">
        <f>168</f>
        <v>168</v>
      </c>
      <c r="K145" s="49">
        <f>SUM(V136:V144)</f>
        <v>0.67</v>
      </c>
    </row>
    <row r="146" spans="1:22" x14ac:dyDescent="0.2">
      <c r="A146" s="51"/>
      <c r="B146" s="52"/>
      <c r="C146" s="52" t="s">
        <v>972</v>
      </c>
      <c r="D146" s="53" t="s">
        <v>973</v>
      </c>
      <c r="E146" s="54">
        <f>Source!AQ66</f>
        <v>7.82</v>
      </c>
      <c r="F146" s="55"/>
      <c r="G146" s="56" t="str">
        <f>Source!DI66</f>
        <v>)*1,15)*1,15</v>
      </c>
      <c r="H146" s="54">
        <f>Source!AV67</f>
        <v>1.0469999999999999</v>
      </c>
      <c r="I146" s="57">
        <f>Source!U66</f>
        <v>3.1025849999999995</v>
      </c>
      <c r="J146" s="54"/>
      <c r="K146" s="57"/>
    </row>
    <row r="147" spans="1:22" x14ac:dyDescent="0.2">
      <c r="A147" s="58"/>
      <c r="B147" s="58"/>
      <c r="C147" s="59" t="s">
        <v>974</v>
      </c>
      <c r="D147" s="58"/>
      <c r="E147" s="58"/>
      <c r="F147" s="58"/>
      <c r="G147" s="58"/>
      <c r="H147" s="68">
        <f>I138+I139+I141+I143+I144+I145+SUM(I142:I142)</f>
        <v>430.13</v>
      </c>
      <c r="I147" s="68"/>
      <c r="J147" s="68">
        <f>K138+K139+K141+K143+K144+K145+SUM(K142:K142)</f>
        <v>2823.08</v>
      </c>
      <c r="K147" s="68"/>
      <c r="O147" s="12">
        <f>I138+I139+I141+I143+I144+I145+SUM(I142:I142)</f>
        <v>430.13</v>
      </c>
      <c r="P147" s="12">
        <f>K138+K139+K141+K143+K144+K145+SUM(K142:K142)</f>
        <v>2823.08</v>
      </c>
    </row>
    <row r="148" spans="1:22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22" ht="24" x14ac:dyDescent="0.2">
      <c r="A149" s="44" t="str">
        <f>Source!E70</f>
        <v>12</v>
      </c>
      <c r="B149" s="45" t="str">
        <f>Source!F70</f>
        <v>6.56-20-1</v>
      </c>
      <c r="C149" s="45" t="str">
        <f>Source!G70</f>
        <v>РЕМОНТ ПОРОГОВ ПРИ ШИРИНЕ ПОРОГА ДО 100 ММ</v>
      </c>
      <c r="D149" s="46" t="str">
        <f>Source!H70</f>
        <v>100 шт.</v>
      </c>
      <c r="E149" s="31">
        <f>Source!I70</f>
        <v>0.03</v>
      </c>
      <c r="F149" s="47"/>
      <c r="G149" s="48"/>
      <c r="H149" s="31"/>
      <c r="I149" s="49"/>
      <c r="J149" s="31"/>
      <c r="K149" s="49"/>
      <c r="Q149">
        <f>Source!X70</f>
        <v>0</v>
      </c>
      <c r="R149">
        <f>Source!X71</f>
        <v>498.92</v>
      </c>
      <c r="S149">
        <f>Source!Y70</f>
        <v>0</v>
      </c>
      <c r="T149">
        <f>Source!Y71</f>
        <v>243.91</v>
      </c>
      <c r="U149">
        <f>ROUND((175/100)*ROUND(Source!R70, 2), 2)</f>
        <v>0</v>
      </c>
      <c r="V149">
        <f>ROUND((168/100)*ROUND(Source!R71, 2), 2)</f>
        <v>0</v>
      </c>
    </row>
    <row r="150" spans="1:22" x14ac:dyDescent="0.2">
      <c r="A150" s="11"/>
      <c r="B150" s="11"/>
      <c r="C150" s="50" t="str">
        <f>"Объем: "&amp;Source!I70&amp;"=3/"&amp;"100"</f>
        <v>Объем: 0,03=3/100</v>
      </c>
      <c r="D150" s="11"/>
      <c r="E150" s="11"/>
      <c r="F150" s="11"/>
      <c r="G150" s="11"/>
      <c r="H150" s="11"/>
      <c r="I150" s="11"/>
      <c r="J150" s="11"/>
      <c r="K150" s="11"/>
    </row>
    <row r="151" spans="1:22" x14ac:dyDescent="0.2">
      <c r="A151" s="44"/>
      <c r="B151" s="45"/>
      <c r="C151" s="45" t="s">
        <v>968</v>
      </c>
      <c r="D151" s="46"/>
      <c r="E151" s="31"/>
      <c r="F151" s="47">
        <f>Source!AO70</f>
        <v>827.32</v>
      </c>
      <c r="G151" s="48" t="str">
        <f>Source!DG70</f>
        <v>)*1,15</v>
      </c>
      <c r="H151" s="31">
        <f>Source!AV71</f>
        <v>1.0469999999999999</v>
      </c>
      <c r="I151" s="49">
        <f>Source!S70</f>
        <v>28.54</v>
      </c>
      <c r="J151" s="31">
        <f>IF(Source!BA71&lt;&gt; 0, Source!BA71, 1)</f>
        <v>18.55</v>
      </c>
      <c r="K151" s="49">
        <f>Source!S71</f>
        <v>554.35</v>
      </c>
    </row>
    <row r="152" spans="1:22" x14ac:dyDescent="0.2">
      <c r="A152" s="44"/>
      <c r="B152" s="45"/>
      <c r="C152" s="45" t="s">
        <v>975</v>
      </c>
      <c r="D152" s="46"/>
      <c r="E152" s="31"/>
      <c r="F152" s="47">
        <f>Source!AL70</f>
        <v>11.09</v>
      </c>
      <c r="G152" s="48" t="str">
        <f>Source!DD70</f>
        <v/>
      </c>
      <c r="H152" s="31">
        <f>Source!AW71</f>
        <v>1</v>
      </c>
      <c r="I152" s="49">
        <f>Source!P70</f>
        <v>0.33</v>
      </c>
      <c r="J152" s="31">
        <f>IF(Source!BC71&lt;&gt; 0, Source!BC71, 1)</f>
        <v>9.35</v>
      </c>
      <c r="K152" s="49">
        <f>Source!P71</f>
        <v>3.11</v>
      </c>
    </row>
    <row r="153" spans="1:22" ht="24" x14ac:dyDescent="0.2">
      <c r="A153" s="44" t="str">
        <f>Source!E72</f>
        <v>12,1</v>
      </c>
      <c r="B153" s="45" t="str">
        <f>Source!F72</f>
        <v>1.1-1-75</v>
      </c>
      <c r="C153" s="45" t="str">
        <f>Source!G72</f>
        <v>БРУСКИ ХВОЙНЫХ ПОРОД ОБРЕЗНЫЕ, ДЛИНА 2-6,5 М, СОРТ I, ТОЛЩИНА 50-60ММ</v>
      </c>
      <c r="D153" s="46" t="str">
        <f>Source!H72</f>
        <v>м3</v>
      </c>
      <c r="E153" s="31">
        <f>Source!I72</f>
        <v>2.58E-2</v>
      </c>
      <c r="F153" s="47">
        <f>Source!AK72</f>
        <v>2472.13</v>
      </c>
      <c r="G153" s="60" t="s">
        <v>3</v>
      </c>
      <c r="H153" s="31">
        <f>Source!AW73</f>
        <v>1</v>
      </c>
      <c r="I153" s="49">
        <f>Source!O72</f>
        <v>63.78</v>
      </c>
      <c r="J153" s="31">
        <f>IF(Source!BC73&lt;&gt; 0, Source!BC73, 1)</f>
        <v>2.4300000000000002</v>
      </c>
      <c r="K153" s="49">
        <f>Source!O73</f>
        <v>154.99</v>
      </c>
      <c r="Q153">
        <f>Source!X72</f>
        <v>0</v>
      </c>
      <c r="R153">
        <f>Source!X73</f>
        <v>0</v>
      </c>
      <c r="S153">
        <f>Source!Y72</f>
        <v>0</v>
      </c>
      <c r="T153">
        <f>Source!Y73</f>
        <v>0</v>
      </c>
      <c r="U153">
        <f>ROUND((175/100)*ROUND(Source!R72, 2), 2)</f>
        <v>0</v>
      </c>
      <c r="V153">
        <f>ROUND((168/100)*ROUND(Source!R73, 2), 2)</f>
        <v>0</v>
      </c>
    </row>
    <row r="154" spans="1:22" x14ac:dyDescent="0.2">
      <c r="A154" s="44"/>
      <c r="B154" s="45"/>
      <c r="C154" s="45" t="s">
        <v>969</v>
      </c>
      <c r="D154" s="46" t="s">
        <v>970</v>
      </c>
      <c r="E154" s="31">
        <f>Source!DN71</f>
        <v>105</v>
      </c>
      <c r="F154" s="47"/>
      <c r="G154" s="48"/>
      <c r="H154" s="31"/>
      <c r="I154" s="49">
        <f>SUM(Q149:Q153)</f>
        <v>0</v>
      </c>
      <c r="J154" s="31">
        <f>Source!BZ71</f>
        <v>90</v>
      </c>
      <c r="K154" s="49">
        <f>SUM(R149:R153)</f>
        <v>498.92</v>
      </c>
    </row>
    <row r="155" spans="1:22" x14ac:dyDescent="0.2">
      <c r="A155" s="44"/>
      <c r="B155" s="45"/>
      <c r="C155" s="45" t="s">
        <v>971</v>
      </c>
      <c r="D155" s="46" t="s">
        <v>970</v>
      </c>
      <c r="E155" s="31">
        <f>Source!DO71</f>
        <v>70</v>
      </c>
      <c r="F155" s="47"/>
      <c r="G155" s="48"/>
      <c r="H155" s="31"/>
      <c r="I155" s="49">
        <f>SUM(S149:S154)</f>
        <v>0</v>
      </c>
      <c r="J155" s="31">
        <f>Source!CA71</f>
        <v>44</v>
      </c>
      <c r="K155" s="49">
        <f>SUM(T149:T154)</f>
        <v>243.91</v>
      </c>
    </row>
    <row r="156" spans="1:22" x14ac:dyDescent="0.2">
      <c r="A156" s="51"/>
      <c r="B156" s="52"/>
      <c r="C156" s="52" t="s">
        <v>972</v>
      </c>
      <c r="D156" s="53" t="s">
        <v>973</v>
      </c>
      <c r="E156" s="54">
        <f>Source!AQ70</f>
        <v>74</v>
      </c>
      <c r="F156" s="55"/>
      <c r="G156" s="56" t="str">
        <f>Source!DI70</f>
        <v>)*1,15</v>
      </c>
      <c r="H156" s="54">
        <f>Source!AV71</f>
        <v>1.0469999999999999</v>
      </c>
      <c r="I156" s="57">
        <f>Source!U70</f>
        <v>2.5529999999999999</v>
      </c>
      <c r="J156" s="54"/>
      <c r="K156" s="57"/>
    </row>
    <row r="157" spans="1:22" x14ac:dyDescent="0.2">
      <c r="A157" s="58"/>
      <c r="B157" s="58"/>
      <c r="C157" s="59" t="s">
        <v>974</v>
      </c>
      <c r="D157" s="58"/>
      <c r="E157" s="58"/>
      <c r="F157" s="58"/>
      <c r="G157" s="58"/>
      <c r="H157" s="68">
        <f>I151+I152+I154+I155+SUM(I153:I153)</f>
        <v>92.65</v>
      </c>
      <c r="I157" s="68"/>
      <c r="J157" s="68">
        <f>K151+K152+K154+K155+SUM(K153:K153)</f>
        <v>1455.2800000000002</v>
      </c>
      <c r="K157" s="68"/>
      <c r="O157" s="12">
        <f>I151+I152+I154+I155+SUM(I153:I153)</f>
        <v>92.65</v>
      </c>
      <c r="P157" s="12">
        <f>K151+K152+K154+K155+SUM(K153:K153)</f>
        <v>1455.2800000000002</v>
      </c>
    </row>
    <row r="158" spans="1:22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22" ht="24" x14ac:dyDescent="0.2">
      <c r="A159" s="44" t="str">
        <f>Source!E74</f>
        <v>13</v>
      </c>
      <c r="B159" s="45" t="str">
        <f>Source!F74</f>
        <v>6.63-7-5</v>
      </c>
      <c r="C159" s="45" t="str">
        <f>Source!G74</f>
        <v>РАЗБОРКА ОБЛИЦОВКИ СТЕН ИЗ КЕРАМИЧЕСКИХ ГЛАЗУРОВАННЫХ ПЛИТОК</v>
      </c>
      <c r="D159" s="46" t="str">
        <f>Source!H74</f>
        <v>100 м2</v>
      </c>
      <c r="E159" s="31">
        <f>Source!I74</f>
        <v>0.11</v>
      </c>
      <c r="F159" s="47"/>
      <c r="G159" s="48"/>
      <c r="H159" s="31"/>
      <c r="I159" s="49"/>
      <c r="J159" s="31"/>
      <c r="K159" s="49"/>
      <c r="Q159">
        <f>Source!X74</f>
        <v>0</v>
      </c>
      <c r="R159">
        <f>Source!X75</f>
        <v>829.61</v>
      </c>
      <c r="S159">
        <f>Source!Y74</f>
        <v>0</v>
      </c>
      <c r="T159">
        <f>Source!Y75</f>
        <v>506.98</v>
      </c>
      <c r="U159">
        <f>ROUND((175/100)*ROUND(Source!R74, 2), 2)</f>
        <v>0</v>
      </c>
      <c r="V159">
        <f>ROUND((168/100)*ROUND(Source!R75, 2), 2)</f>
        <v>0</v>
      </c>
    </row>
    <row r="160" spans="1:22" x14ac:dyDescent="0.2">
      <c r="A160" s="11"/>
      <c r="B160" s="11"/>
      <c r="C160" s="50" t="str">
        <f>"Объем: "&amp;Source!I74&amp;"=11/"&amp;"100"</f>
        <v>Объем: 0,11=11/100</v>
      </c>
      <c r="D160" s="11"/>
      <c r="E160" s="11"/>
      <c r="F160" s="11"/>
      <c r="G160" s="11"/>
      <c r="H160" s="11"/>
      <c r="I160" s="11"/>
      <c r="J160" s="11"/>
      <c r="K160" s="11"/>
    </row>
    <row r="161" spans="1:22" x14ac:dyDescent="0.2">
      <c r="A161" s="44"/>
      <c r="B161" s="45"/>
      <c r="C161" s="45" t="s">
        <v>968</v>
      </c>
      <c r="D161" s="46"/>
      <c r="E161" s="31"/>
      <c r="F161" s="47">
        <f>Source!AO74</f>
        <v>781.64</v>
      </c>
      <c r="G161" s="48" t="str">
        <f>Source!DG74</f>
        <v>)*0,6)*1,15</v>
      </c>
      <c r="H161" s="31">
        <f>Source!AV75</f>
        <v>1.0469999999999999</v>
      </c>
      <c r="I161" s="49">
        <f>Source!S74</f>
        <v>59.33</v>
      </c>
      <c r="J161" s="31">
        <f>IF(Source!BA75&lt;&gt; 0, Source!BA75, 1)</f>
        <v>18.55</v>
      </c>
      <c r="K161" s="49">
        <f>Source!S75</f>
        <v>1152.23</v>
      </c>
    </row>
    <row r="162" spans="1:22" x14ac:dyDescent="0.2">
      <c r="A162" s="44"/>
      <c r="B162" s="45"/>
      <c r="C162" s="45" t="s">
        <v>969</v>
      </c>
      <c r="D162" s="46" t="s">
        <v>970</v>
      </c>
      <c r="E162" s="31">
        <f>Source!DN75</f>
        <v>80</v>
      </c>
      <c r="F162" s="47"/>
      <c r="G162" s="48"/>
      <c r="H162" s="31"/>
      <c r="I162" s="49">
        <f>SUM(Q159:Q161)</f>
        <v>0</v>
      </c>
      <c r="J162" s="31">
        <f>Source!BZ75</f>
        <v>72</v>
      </c>
      <c r="K162" s="49">
        <f>SUM(R159:R161)</f>
        <v>829.61</v>
      </c>
    </row>
    <row r="163" spans="1:22" x14ac:dyDescent="0.2">
      <c r="A163" s="44"/>
      <c r="B163" s="45"/>
      <c r="C163" s="45" t="s">
        <v>971</v>
      </c>
      <c r="D163" s="46" t="s">
        <v>970</v>
      </c>
      <c r="E163" s="31">
        <f>Source!DO75</f>
        <v>55</v>
      </c>
      <c r="F163" s="47"/>
      <c r="G163" s="48"/>
      <c r="H163" s="31"/>
      <c r="I163" s="49">
        <f>SUM(S159:S162)</f>
        <v>0</v>
      </c>
      <c r="J163" s="31">
        <f>Source!CA75</f>
        <v>44</v>
      </c>
      <c r="K163" s="49">
        <f>SUM(T159:T162)</f>
        <v>506.98</v>
      </c>
    </row>
    <row r="164" spans="1:22" x14ac:dyDescent="0.2">
      <c r="A164" s="51"/>
      <c r="B164" s="52"/>
      <c r="C164" s="52" t="s">
        <v>972</v>
      </c>
      <c r="D164" s="53" t="s">
        <v>973</v>
      </c>
      <c r="E164" s="54">
        <f>Source!AQ74</f>
        <v>74.3</v>
      </c>
      <c r="F164" s="55"/>
      <c r="G164" s="56" t="str">
        <f>Source!DI74</f>
        <v>)*0,6)*1,15</v>
      </c>
      <c r="H164" s="54">
        <f>Source!AV75</f>
        <v>1.0469999999999999</v>
      </c>
      <c r="I164" s="57">
        <f>Source!U74</f>
        <v>5.6393699999999995</v>
      </c>
      <c r="J164" s="54"/>
      <c r="K164" s="57"/>
    </row>
    <row r="165" spans="1:22" x14ac:dyDescent="0.2">
      <c r="A165" s="58"/>
      <c r="B165" s="58"/>
      <c r="C165" s="59" t="s">
        <v>974</v>
      </c>
      <c r="D165" s="58"/>
      <c r="E165" s="58"/>
      <c r="F165" s="58"/>
      <c r="G165" s="58"/>
      <c r="H165" s="68">
        <f>I161+I162+I163</f>
        <v>59.33</v>
      </c>
      <c r="I165" s="68"/>
      <c r="J165" s="68">
        <f>K161+K162+K163</f>
        <v>2488.8200000000002</v>
      </c>
      <c r="K165" s="68"/>
      <c r="O165" s="12">
        <f>I161+I162+I163</f>
        <v>59.33</v>
      </c>
      <c r="P165" s="12">
        <f>K161+K162+K163</f>
        <v>2488.8200000000002</v>
      </c>
    </row>
    <row r="166" spans="1:22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22" ht="36" x14ac:dyDescent="0.2">
      <c r="A167" s="44" t="str">
        <f>Source!E76</f>
        <v>14</v>
      </c>
      <c r="B167" s="45" t="str">
        <f>Source!F76</f>
        <v>6.61-26-2</v>
      </c>
      <c r="C167" s="45" t="str">
        <f>Source!G76</f>
        <v>ОТБИВКА ШТУКАТУРКИ ПО КИРПИЧУ И БЕТОНУ СТЕН, ПОТОЛКОВ ПЛОЩАДЬЮ БОЛЕЕ 5 М2</v>
      </c>
      <c r="D167" s="46" t="str">
        <f>Source!H76</f>
        <v>100 м2</v>
      </c>
      <c r="E167" s="31">
        <f>Source!I76</f>
        <v>0.11</v>
      </c>
      <c r="F167" s="47"/>
      <c r="G167" s="48"/>
      <c r="H167" s="31"/>
      <c r="I167" s="49"/>
      <c r="J167" s="31"/>
      <c r="K167" s="49"/>
      <c r="Q167">
        <f>Source!X76</f>
        <v>0</v>
      </c>
      <c r="R167">
        <f>Source!X77</f>
        <v>887.65</v>
      </c>
      <c r="S167">
        <f>Source!Y76</f>
        <v>0</v>
      </c>
      <c r="T167">
        <f>Source!Y77</f>
        <v>542.45000000000005</v>
      </c>
      <c r="U167">
        <f>ROUND((175/100)*ROUND(Source!R76, 2), 2)</f>
        <v>0</v>
      </c>
      <c r="V167">
        <f>ROUND((168/100)*ROUND(Source!R77, 2), 2)</f>
        <v>0</v>
      </c>
    </row>
    <row r="168" spans="1:22" x14ac:dyDescent="0.2">
      <c r="A168" s="11"/>
      <c r="B168" s="11"/>
      <c r="C168" s="50" t="str">
        <f>"Объем: "&amp;Source!I76&amp;"=11/"&amp;"100"</f>
        <v>Объем: 0,11=11/100</v>
      </c>
      <c r="D168" s="11"/>
      <c r="E168" s="11"/>
      <c r="F168" s="11"/>
      <c r="G168" s="11"/>
      <c r="H168" s="11"/>
      <c r="I168" s="11"/>
      <c r="J168" s="11"/>
      <c r="K168" s="11"/>
    </row>
    <row r="169" spans="1:22" x14ac:dyDescent="0.2">
      <c r="A169" s="44"/>
      <c r="B169" s="45"/>
      <c r="C169" s="45" t="s">
        <v>968</v>
      </c>
      <c r="D169" s="46"/>
      <c r="E169" s="31"/>
      <c r="F169" s="47">
        <f>Source!AO76</f>
        <v>501.8</v>
      </c>
      <c r="G169" s="48" t="str">
        <f>Source!DG76</f>
        <v>)*1,15</v>
      </c>
      <c r="H169" s="31">
        <f>Source!AV77</f>
        <v>1.0469999999999999</v>
      </c>
      <c r="I169" s="49">
        <f>Source!S76</f>
        <v>63.48</v>
      </c>
      <c r="J169" s="31">
        <f>IF(Source!BA77&lt;&gt; 0, Source!BA77, 1)</f>
        <v>18.55</v>
      </c>
      <c r="K169" s="49">
        <f>Source!S77</f>
        <v>1232.8499999999999</v>
      </c>
    </row>
    <row r="170" spans="1:22" x14ac:dyDescent="0.2">
      <c r="A170" s="44"/>
      <c r="B170" s="45"/>
      <c r="C170" s="45" t="s">
        <v>969</v>
      </c>
      <c r="D170" s="46" t="s">
        <v>970</v>
      </c>
      <c r="E170" s="31">
        <f>Source!DN77</f>
        <v>80</v>
      </c>
      <c r="F170" s="47"/>
      <c r="G170" s="48"/>
      <c r="H170" s="31"/>
      <c r="I170" s="49">
        <f>SUM(Q167:Q169)</f>
        <v>0</v>
      </c>
      <c r="J170" s="31">
        <f>Source!BZ77</f>
        <v>72</v>
      </c>
      <c r="K170" s="49">
        <f>SUM(R167:R169)</f>
        <v>887.65</v>
      </c>
    </row>
    <row r="171" spans="1:22" x14ac:dyDescent="0.2">
      <c r="A171" s="44"/>
      <c r="B171" s="45"/>
      <c r="C171" s="45" t="s">
        <v>971</v>
      </c>
      <c r="D171" s="46" t="s">
        <v>970</v>
      </c>
      <c r="E171" s="31">
        <f>Source!DO77</f>
        <v>55</v>
      </c>
      <c r="F171" s="47"/>
      <c r="G171" s="48"/>
      <c r="H171" s="31"/>
      <c r="I171" s="49">
        <f>SUM(S167:S170)</f>
        <v>0</v>
      </c>
      <c r="J171" s="31">
        <f>Source!CA77</f>
        <v>44</v>
      </c>
      <c r="K171" s="49">
        <f>SUM(T167:T170)</f>
        <v>542.45000000000005</v>
      </c>
    </row>
    <row r="172" spans="1:22" x14ac:dyDescent="0.2">
      <c r="A172" s="51"/>
      <c r="B172" s="52"/>
      <c r="C172" s="52" t="s">
        <v>972</v>
      </c>
      <c r="D172" s="53" t="s">
        <v>973</v>
      </c>
      <c r="E172" s="54">
        <f>Source!AQ76</f>
        <v>49.1</v>
      </c>
      <c r="F172" s="55"/>
      <c r="G172" s="56" t="str">
        <f>Source!DI76</f>
        <v>)*1,15</v>
      </c>
      <c r="H172" s="54">
        <f>Source!AV77</f>
        <v>1.0469999999999999</v>
      </c>
      <c r="I172" s="57">
        <f>Source!U76</f>
        <v>6.2111499999999999</v>
      </c>
      <c r="J172" s="54"/>
      <c r="K172" s="57"/>
    </row>
    <row r="173" spans="1:22" x14ac:dyDescent="0.2">
      <c r="A173" s="58"/>
      <c r="B173" s="58"/>
      <c r="C173" s="59" t="s">
        <v>974</v>
      </c>
      <c r="D173" s="58"/>
      <c r="E173" s="58"/>
      <c r="F173" s="58"/>
      <c r="G173" s="58"/>
      <c r="H173" s="68">
        <f>I169+I170+I171</f>
        <v>63.48</v>
      </c>
      <c r="I173" s="68"/>
      <c r="J173" s="68">
        <f>K169+K170+K171</f>
        <v>2662.95</v>
      </c>
      <c r="K173" s="68"/>
      <c r="O173" s="12">
        <f>I169+I170+I171</f>
        <v>63.48</v>
      </c>
      <c r="P173" s="12">
        <f>K169+K170+K171</f>
        <v>2662.95</v>
      </c>
    </row>
    <row r="174" spans="1:22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22" ht="36" x14ac:dyDescent="0.2">
      <c r="A175" s="44" t="str">
        <f>Source!E78</f>
        <v>15</v>
      </c>
      <c r="B175" s="45" t="str">
        <f>Source!F78</f>
        <v>3.11-4-5</v>
      </c>
      <c r="C175" s="45" t="str">
        <f>Source!G78</f>
        <v>УСТРОЙСТВО ПЕРВОГО СЛОЯ ОБМАЗОЧНОЙ ГИДРОИЗОЛЯЦИИ БИТУМНОЙ МАСТИКОЙ ТОЛЩИНОЙ 2 ММ</v>
      </c>
      <c r="D175" s="46" t="str">
        <f>Source!H78</f>
        <v>100 м2</v>
      </c>
      <c r="E175" s="31">
        <f>Source!I78</f>
        <v>0.11</v>
      </c>
      <c r="F175" s="47"/>
      <c r="G175" s="48"/>
      <c r="H175" s="31"/>
      <c r="I175" s="49"/>
      <c r="J175" s="31"/>
      <c r="K175" s="49"/>
      <c r="Q175">
        <f>Source!X78</f>
        <v>0</v>
      </c>
      <c r="R175">
        <f>Source!X79</f>
        <v>603.44000000000005</v>
      </c>
      <c r="S175">
        <f>Source!Y78</f>
        <v>0</v>
      </c>
      <c r="T175">
        <f>Source!Y79</f>
        <v>295.02</v>
      </c>
      <c r="U175">
        <f>ROUND((175/100)*ROUND(Source!R78, 2), 2)</f>
        <v>9.08</v>
      </c>
      <c r="V175">
        <f>ROUND((168/100)*ROUND(Source!R79, 2), 2)</f>
        <v>9.1199999999999992</v>
      </c>
    </row>
    <row r="176" spans="1:22" x14ac:dyDescent="0.2">
      <c r="A176" s="11"/>
      <c r="B176" s="11"/>
      <c r="C176" s="50" t="str">
        <f>"Объем: "&amp;Source!I78&amp;"=11/"&amp;"100"</f>
        <v>Объем: 0,11=11/100</v>
      </c>
      <c r="D176" s="11"/>
      <c r="E176" s="11"/>
      <c r="F176" s="11"/>
      <c r="G176" s="11"/>
      <c r="H176" s="11"/>
      <c r="I176" s="11"/>
      <c r="J176" s="11"/>
      <c r="K176" s="11"/>
    </row>
    <row r="177" spans="1:22" x14ac:dyDescent="0.2">
      <c r="A177" s="44"/>
      <c r="B177" s="45"/>
      <c r="C177" s="45" t="s">
        <v>968</v>
      </c>
      <c r="D177" s="46"/>
      <c r="E177" s="31"/>
      <c r="F177" s="47">
        <f>Source!AO78</f>
        <v>237.31</v>
      </c>
      <c r="G177" s="48" t="str">
        <f>Source!DG78</f>
        <v>)*1,15)*1,15</v>
      </c>
      <c r="H177" s="31">
        <f>Source!AV79</f>
        <v>1.0469999999999999</v>
      </c>
      <c r="I177" s="49">
        <f>Source!S78</f>
        <v>34.520000000000003</v>
      </c>
      <c r="J177" s="31">
        <f>IF(Source!BA79&lt;&gt; 0, Source!BA79, 1)</f>
        <v>18.55</v>
      </c>
      <c r="K177" s="49">
        <f>Source!S79</f>
        <v>670.49</v>
      </c>
    </row>
    <row r="178" spans="1:22" x14ac:dyDescent="0.2">
      <c r="A178" s="44"/>
      <c r="B178" s="45"/>
      <c r="C178" s="45" t="s">
        <v>976</v>
      </c>
      <c r="D178" s="46"/>
      <c r="E178" s="31"/>
      <c r="F178" s="47">
        <f>Source!AM78</f>
        <v>189.59</v>
      </c>
      <c r="G178" s="48" t="str">
        <f>Source!DE78</f>
        <v>)*1,15)*1,25</v>
      </c>
      <c r="H178" s="31">
        <f>Source!AV79</f>
        <v>1.0469999999999999</v>
      </c>
      <c r="I178" s="49">
        <f>Source!Q78</f>
        <v>29.98</v>
      </c>
      <c r="J178" s="31">
        <f>IF(Source!BB79&lt;&gt; 0, Source!BB79, 1)</f>
        <v>7.68</v>
      </c>
      <c r="K178" s="49">
        <f>Source!Q79</f>
        <v>241.06</v>
      </c>
    </row>
    <row r="179" spans="1:22" x14ac:dyDescent="0.2">
      <c r="A179" s="44"/>
      <c r="B179" s="45"/>
      <c r="C179" s="45" t="s">
        <v>977</v>
      </c>
      <c r="D179" s="46"/>
      <c r="E179" s="31"/>
      <c r="F179" s="47">
        <f>Source!AN78</f>
        <v>32.799999999999997</v>
      </c>
      <c r="G179" s="48" t="str">
        <f>Source!DF78</f>
        <v>)*1,15)*1,25</v>
      </c>
      <c r="H179" s="31">
        <f>Source!AV79</f>
        <v>1.0469999999999999</v>
      </c>
      <c r="I179" s="61">
        <f>Source!R78</f>
        <v>5.19</v>
      </c>
      <c r="J179" s="31">
        <f>IF(Source!BS79&lt;&gt; 0, Source!BS79, 1)</f>
        <v>1</v>
      </c>
      <c r="K179" s="61">
        <f>Source!R79</f>
        <v>5.43</v>
      </c>
    </row>
    <row r="180" spans="1:22" x14ac:dyDescent="0.2">
      <c r="A180" s="44"/>
      <c r="B180" s="45"/>
      <c r="C180" s="45" t="s">
        <v>975</v>
      </c>
      <c r="D180" s="46"/>
      <c r="E180" s="31"/>
      <c r="F180" s="47">
        <f>Source!AL78</f>
        <v>5970.27</v>
      </c>
      <c r="G180" s="48" t="str">
        <f>Source!DD78</f>
        <v/>
      </c>
      <c r="H180" s="31">
        <f>Source!AW79</f>
        <v>1</v>
      </c>
      <c r="I180" s="49">
        <f>Source!P78</f>
        <v>656.73</v>
      </c>
      <c r="J180" s="31">
        <f>IF(Source!BC79&lt;&gt; 0, Source!BC79, 1)</f>
        <v>2.5</v>
      </c>
      <c r="K180" s="49">
        <f>Source!P79</f>
        <v>1641.82</v>
      </c>
    </row>
    <row r="181" spans="1:22" x14ac:dyDescent="0.2">
      <c r="A181" s="44"/>
      <c r="B181" s="45"/>
      <c r="C181" s="45" t="s">
        <v>969</v>
      </c>
      <c r="D181" s="46" t="s">
        <v>970</v>
      </c>
      <c r="E181" s="31">
        <f>Source!DN79</f>
        <v>104</v>
      </c>
      <c r="F181" s="47"/>
      <c r="G181" s="48"/>
      <c r="H181" s="31"/>
      <c r="I181" s="49">
        <f>SUM(Q175:Q180)</f>
        <v>0</v>
      </c>
      <c r="J181" s="31">
        <f>Source!BZ79</f>
        <v>90</v>
      </c>
      <c r="K181" s="49">
        <f>SUM(R175:R180)</f>
        <v>603.44000000000005</v>
      </c>
    </row>
    <row r="182" spans="1:22" x14ac:dyDescent="0.2">
      <c r="A182" s="44"/>
      <c r="B182" s="45"/>
      <c r="C182" s="45" t="s">
        <v>971</v>
      </c>
      <c r="D182" s="46" t="s">
        <v>970</v>
      </c>
      <c r="E182" s="31">
        <f>Source!DO79</f>
        <v>70</v>
      </c>
      <c r="F182" s="47"/>
      <c r="G182" s="48"/>
      <c r="H182" s="31"/>
      <c r="I182" s="49">
        <f>SUM(S175:S181)</f>
        <v>0</v>
      </c>
      <c r="J182" s="31">
        <f>Source!CA79</f>
        <v>44</v>
      </c>
      <c r="K182" s="49">
        <f>SUM(T175:T181)</f>
        <v>295.02</v>
      </c>
    </row>
    <row r="183" spans="1:22" x14ac:dyDescent="0.2">
      <c r="A183" s="44"/>
      <c r="B183" s="45"/>
      <c r="C183" s="45" t="s">
        <v>978</v>
      </c>
      <c r="D183" s="46" t="s">
        <v>970</v>
      </c>
      <c r="E183" s="31">
        <f>175</f>
        <v>175</v>
      </c>
      <c r="F183" s="47"/>
      <c r="G183" s="48"/>
      <c r="H183" s="31"/>
      <c r="I183" s="49">
        <f>SUM(U175:U182)</f>
        <v>9.08</v>
      </c>
      <c r="J183" s="31">
        <f>168</f>
        <v>168</v>
      </c>
      <c r="K183" s="49">
        <f>SUM(V175:V182)</f>
        <v>9.1199999999999992</v>
      </c>
    </row>
    <row r="184" spans="1:22" x14ac:dyDescent="0.2">
      <c r="A184" s="51"/>
      <c r="B184" s="52"/>
      <c r="C184" s="52" t="s">
        <v>972</v>
      </c>
      <c r="D184" s="53" t="s">
        <v>973</v>
      </c>
      <c r="E184" s="54">
        <f>Source!AQ78</f>
        <v>19</v>
      </c>
      <c r="F184" s="55"/>
      <c r="G184" s="56" t="str">
        <f>Source!DI78</f>
        <v>)*1,15)*1,15</v>
      </c>
      <c r="H184" s="54">
        <f>Source!AV79</f>
        <v>1.0469999999999999</v>
      </c>
      <c r="I184" s="57">
        <f>Source!U78</f>
        <v>2.7640249999999993</v>
      </c>
      <c r="J184" s="54"/>
      <c r="K184" s="57"/>
    </row>
    <row r="185" spans="1:22" x14ac:dyDescent="0.2">
      <c r="A185" s="58"/>
      <c r="B185" s="58"/>
      <c r="C185" s="59" t="s">
        <v>974</v>
      </c>
      <c r="D185" s="58"/>
      <c r="E185" s="58"/>
      <c r="F185" s="58"/>
      <c r="G185" s="58"/>
      <c r="H185" s="68">
        <f>I177+I178+I180+I181+I182+I183</f>
        <v>730.31000000000006</v>
      </c>
      <c r="I185" s="68"/>
      <c r="J185" s="68">
        <f>K177+K178+K180+K181+K182+K183</f>
        <v>3460.95</v>
      </c>
      <c r="K185" s="68"/>
      <c r="O185" s="12">
        <f>I177+I178+I180+I181+I182+I183</f>
        <v>730.31000000000006</v>
      </c>
      <c r="P185" s="12">
        <f>K177+K178+K180+K181+K182+K183</f>
        <v>3460.95</v>
      </c>
    </row>
    <row r="186" spans="1:22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22" ht="36" x14ac:dyDescent="0.2">
      <c r="A187" s="44" t="str">
        <f>Source!E80</f>
        <v>16</v>
      </c>
      <c r="B187" s="45" t="str">
        <f>Source!F80</f>
        <v>6.61-30-1</v>
      </c>
      <c r="C187" s="45" t="str">
        <f>Source!G80</f>
        <v>УСТРОЙСТВО ОСНОВАНИЯ ПОД ШТУКАТУРКУ ИЗ МЕТАЛЛИЧЕСКОЙ СЕТКИ ПО КИРПИЧНЫМ И БЕТОННЫМ ПОВЕРХНОСТЯМ</v>
      </c>
      <c r="D187" s="46" t="str">
        <f>Source!H80</f>
        <v>100 м2</v>
      </c>
      <c r="E187" s="31">
        <f>Source!I80</f>
        <v>0.11</v>
      </c>
      <c r="F187" s="47"/>
      <c r="G187" s="48"/>
      <c r="H187" s="31"/>
      <c r="I187" s="49"/>
      <c r="J187" s="31"/>
      <c r="K187" s="49"/>
      <c r="Q187">
        <f>Source!X80</f>
        <v>0</v>
      </c>
      <c r="R187">
        <f>Source!X81</f>
        <v>1725.03</v>
      </c>
      <c r="S187">
        <f>Source!Y80</f>
        <v>0</v>
      </c>
      <c r="T187">
        <f>Source!Y81</f>
        <v>882.57</v>
      </c>
      <c r="U187">
        <f>ROUND((175/100)*ROUND(Source!R80, 2), 2)</f>
        <v>0</v>
      </c>
      <c r="V187">
        <f>ROUND((168/100)*ROUND(Source!R81, 2), 2)</f>
        <v>0</v>
      </c>
    </row>
    <row r="188" spans="1:22" x14ac:dyDescent="0.2">
      <c r="A188" s="11"/>
      <c r="B188" s="11"/>
      <c r="C188" s="50" t="str">
        <f>"Объем: "&amp;Source!I80&amp;"=11/"&amp;"100"</f>
        <v>Объем: 0,11=11/100</v>
      </c>
      <c r="D188" s="11"/>
      <c r="E188" s="11"/>
      <c r="F188" s="11"/>
      <c r="G188" s="11"/>
      <c r="H188" s="11"/>
      <c r="I188" s="11"/>
      <c r="J188" s="11"/>
      <c r="K188" s="11"/>
    </row>
    <row r="189" spans="1:22" x14ac:dyDescent="0.2">
      <c r="A189" s="44"/>
      <c r="B189" s="45"/>
      <c r="C189" s="45" t="s">
        <v>968</v>
      </c>
      <c r="D189" s="46"/>
      <c r="E189" s="31"/>
      <c r="F189" s="47">
        <f>Source!AO80</f>
        <v>833.95</v>
      </c>
      <c r="G189" s="48" t="str">
        <f>Source!DG80</f>
        <v>)*1,15</v>
      </c>
      <c r="H189" s="31">
        <f>Source!AV81</f>
        <v>1.0249999999999999</v>
      </c>
      <c r="I189" s="49">
        <f>Source!S80</f>
        <v>105.49</v>
      </c>
      <c r="J189" s="31">
        <f>IF(Source!BA81&lt;&gt; 0, Source!BA81, 1)</f>
        <v>18.55</v>
      </c>
      <c r="K189" s="49">
        <f>Source!S81</f>
        <v>2005.85</v>
      </c>
    </row>
    <row r="190" spans="1:22" ht="24" x14ac:dyDescent="0.2">
      <c r="A190" s="44" t="str">
        <f>Source!E82</f>
        <v>16,1</v>
      </c>
      <c r="B190" s="45" t="str">
        <f>Source!F82</f>
        <v>1.1-1-1029</v>
      </c>
      <c r="C190" s="45" t="str">
        <f>Source!G82</f>
        <v>СЕТКА ПРОВОЛОЧНАЯ ШТУКАТУРНАЯ ТКАНАЯ, КВАДРАТ 5Х5 ММ, ТОЛЩИНА 1,6 ММ</v>
      </c>
      <c r="D190" s="46" t="str">
        <f>Source!H82</f>
        <v>м2</v>
      </c>
      <c r="E190" s="31">
        <f>Source!I82</f>
        <v>12.1</v>
      </c>
      <c r="F190" s="47">
        <f>Source!AK82</f>
        <v>33.56</v>
      </c>
      <c r="G190" s="60" t="s">
        <v>3</v>
      </c>
      <c r="H190" s="31">
        <f>Source!AW83</f>
        <v>1</v>
      </c>
      <c r="I190" s="49">
        <f>Source!O82</f>
        <v>406.08</v>
      </c>
      <c r="J190" s="31">
        <f>IF(Source!BC83&lt;&gt; 0, Source!BC83, 1)</f>
        <v>14.59</v>
      </c>
      <c r="K190" s="49">
        <f>Source!O83</f>
        <v>5924.65</v>
      </c>
      <c r="Q190">
        <f>Source!X82</f>
        <v>0</v>
      </c>
      <c r="R190">
        <f>Source!X83</f>
        <v>0</v>
      </c>
      <c r="S190">
        <f>Source!Y82</f>
        <v>0</v>
      </c>
      <c r="T190">
        <f>Source!Y83</f>
        <v>0</v>
      </c>
      <c r="U190">
        <f>ROUND((175/100)*ROUND(Source!R82, 2), 2)</f>
        <v>0</v>
      </c>
      <c r="V190">
        <f>ROUND((168/100)*ROUND(Source!R83, 2), 2)</f>
        <v>0</v>
      </c>
    </row>
    <row r="191" spans="1:22" ht="24" x14ac:dyDescent="0.2">
      <c r="A191" s="44" t="str">
        <f>Source!E84</f>
        <v>16,2</v>
      </c>
      <c r="B191" s="45" t="str">
        <f>Source!F84</f>
        <v>1.1-1-146</v>
      </c>
      <c r="C191" s="45" t="str">
        <f>Source!G84</f>
        <v>ГИПСОВЫЕ ВЯЖУЩИЕ (ГИПС) ДЛЯ ШТУКАТУРНЫХ РАБОТ</v>
      </c>
      <c r="D191" s="46" t="str">
        <f>Source!H84</f>
        <v>т</v>
      </c>
      <c r="E191" s="31">
        <f>Source!I84</f>
        <v>2.75E-2</v>
      </c>
      <c r="F191" s="47">
        <f>Source!AK84</f>
        <v>1227.3800000000001</v>
      </c>
      <c r="G191" s="60" t="s">
        <v>3</v>
      </c>
      <c r="H191" s="31">
        <f>Source!AW85</f>
        <v>1</v>
      </c>
      <c r="I191" s="49">
        <f>Source!O84</f>
        <v>33.75</v>
      </c>
      <c r="J191" s="31">
        <f>IF(Source!BC85&lt;&gt; 0, Source!BC85, 1)</f>
        <v>2.76</v>
      </c>
      <c r="K191" s="49">
        <f>Source!O85</f>
        <v>93.16</v>
      </c>
      <c r="Q191">
        <f>Source!X84</f>
        <v>0</v>
      </c>
      <c r="R191">
        <f>Source!X85</f>
        <v>0</v>
      </c>
      <c r="S191">
        <f>Source!Y84</f>
        <v>0</v>
      </c>
      <c r="T191">
        <f>Source!Y85</f>
        <v>0</v>
      </c>
      <c r="U191">
        <f>ROUND((175/100)*ROUND(Source!R84, 2), 2)</f>
        <v>0</v>
      </c>
      <c r="V191">
        <f>ROUND((168/100)*ROUND(Source!R85, 2), 2)</f>
        <v>0</v>
      </c>
    </row>
    <row r="192" spans="1:22" x14ac:dyDescent="0.2">
      <c r="A192" s="44"/>
      <c r="B192" s="45"/>
      <c r="C192" s="45" t="s">
        <v>969</v>
      </c>
      <c r="D192" s="46" t="s">
        <v>970</v>
      </c>
      <c r="E192" s="31">
        <f>Source!DN81</f>
        <v>100</v>
      </c>
      <c r="F192" s="47"/>
      <c r="G192" s="48"/>
      <c r="H192" s="31"/>
      <c r="I192" s="49">
        <f>SUM(Q187:Q191)</f>
        <v>0</v>
      </c>
      <c r="J192" s="31">
        <f>Source!BZ81</f>
        <v>86</v>
      </c>
      <c r="K192" s="49">
        <f>SUM(R187:R191)</f>
        <v>1725.03</v>
      </c>
    </row>
    <row r="193" spans="1:22" x14ac:dyDescent="0.2">
      <c r="A193" s="44"/>
      <c r="B193" s="45"/>
      <c r="C193" s="45" t="s">
        <v>971</v>
      </c>
      <c r="D193" s="46" t="s">
        <v>970</v>
      </c>
      <c r="E193" s="31">
        <f>Source!DO81</f>
        <v>64</v>
      </c>
      <c r="F193" s="47"/>
      <c r="G193" s="48"/>
      <c r="H193" s="31"/>
      <c r="I193" s="49">
        <f>SUM(S187:S192)</f>
        <v>0</v>
      </c>
      <c r="J193" s="31">
        <f>Source!CA81</f>
        <v>44</v>
      </c>
      <c r="K193" s="49">
        <f>SUM(T187:T192)</f>
        <v>882.57</v>
      </c>
    </row>
    <row r="194" spans="1:22" x14ac:dyDescent="0.2">
      <c r="A194" s="51"/>
      <c r="B194" s="52"/>
      <c r="C194" s="52" t="s">
        <v>972</v>
      </c>
      <c r="D194" s="53" t="s">
        <v>973</v>
      </c>
      <c r="E194" s="54">
        <f>Source!AQ80</f>
        <v>81.599999999999994</v>
      </c>
      <c r="F194" s="55"/>
      <c r="G194" s="56" t="str">
        <f>Source!DI80</f>
        <v>)*1,15</v>
      </c>
      <c r="H194" s="54">
        <f>Source!AV81</f>
        <v>1.0249999999999999</v>
      </c>
      <c r="I194" s="57">
        <f>Source!U80</f>
        <v>10.322399999999998</v>
      </c>
      <c r="J194" s="54"/>
      <c r="K194" s="57"/>
    </row>
    <row r="195" spans="1:22" x14ac:dyDescent="0.2">
      <c r="A195" s="58"/>
      <c r="B195" s="58"/>
      <c r="C195" s="59" t="s">
        <v>974</v>
      </c>
      <c r="D195" s="58"/>
      <c r="E195" s="58"/>
      <c r="F195" s="58"/>
      <c r="G195" s="58"/>
      <c r="H195" s="68">
        <f>I189+I192+I193+SUM(I190:I191)</f>
        <v>545.31999999999994</v>
      </c>
      <c r="I195" s="68"/>
      <c r="J195" s="68">
        <f>K189+K192+K193+SUM(K190:K191)</f>
        <v>10631.259999999998</v>
      </c>
      <c r="K195" s="68"/>
      <c r="O195" s="12">
        <f>I189+I192+I193+SUM(I190:I191)</f>
        <v>545.31999999999994</v>
      </c>
      <c r="P195" s="12">
        <f>K189+K192+K193+SUM(K190:K191)</f>
        <v>10631.259999999998</v>
      </c>
    </row>
    <row r="196" spans="1:22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22" ht="48" x14ac:dyDescent="0.2">
      <c r="A197" s="44" t="str">
        <f>Source!E86</f>
        <v>17</v>
      </c>
      <c r="B197" s="45" t="str">
        <f>Source!F86</f>
        <v>6.61-2-7</v>
      </c>
      <c r="C197" s="45" t="str">
        <f>Source!G86</f>
        <v>РЕМОНТ ШТУКАТУРКИ ВНУТРЕННИХ СТЕН ПО КАМНЮ И БЕТОНУ ЦЕМЕНТНО-ИЗВЕСТКОВЫМ РАСТВОРОМ ПРИ ПЛОЩАДИ ДО 1 М2 ТОЛЩИНОЙ СЛОЯ ДО 20 ММ</v>
      </c>
      <c r="D197" s="46" t="str">
        <f>Source!H86</f>
        <v>100 м2</v>
      </c>
      <c r="E197" s="31">
        <f>Source!I86</f>
        <v>0.11</v>
      </c>
      <c r="F197" s="47"/>
      <c r="G197" s="48"/>
      <c r="H197" s="31"/>
      <c r="I197" s="49"/>
      <c r="J197" s="31"/>
      <c r="K197" s="49"/>
      <c r="Q197">
        <f>Source!X86</f>
        <v>0</v>
      </c>
      <c r="R197">
        <f>Source!X87</f>
        <v>5713.73</v>
      </c>
      <c r="S197">
        <f>Source!Y86</f>
        <v>0</v>
      </c>
      <c r="T197">
        <f>Source!Y87</f>
        <v>2923.3</v>
      </c>
      <c r="U197">
        <f>ROUND((175/100)*ROUND(Source!R86, 2), 2)</f>
        <v>0</v>
      </c>
      <c r="V197">
        <f>ROUND((168/100)*ROUND(Source!R87, 2), 2)</f>
        <v>0</v>
      </c>
    </row>
    <row r="198" spans="1:22" x14ac:dyDescent="0.2">
      <c r="A198" s="11"/>
      <c r="B198" s="11"/>
      <c r="C198" s="50" t="str">
        <f>"Объем: "&amp;Source!I86&amp;"=11/"&amp;"100"</f>
        <v>Объем: 0,11=11/100</v>
      </c>
      <c r="D198" s="11"/>
      <c r="E198" s="11"/>
      <c r="F198" s="11"/>
      <c r="G198" s="11"/>
      <c r="H198" s="11"/>
      <c r="I198" s="11"/>
      <c r="J198" s="11"/>
      <c r="K198" s="11"/>
    </row>
    <row r="199" spans="1:22" x14ac:dyDescent="0.2">
      <c r="A199" s="44"/>
      <c r="B199" s="45"/>
      <c r="C199" s="45" t="s">
        <v>968</v>
      </c>
      <c r="D199" s="46"/>
      <c r="E199" s="31"/>
      <c r="F199" s="47">
        <f>Source!AO86</f>
        <v>2762.25</v>
      </c>
      <c r="G199" s="48" t="str">
        <f>Source!DG86</f>
        <v>)*1,15</v>
      </c>
      <c r="H199" s="31">
        <f>Source!AV87</f>
        <v>1.0249999999999999</v>
      </c>
      <c r="I199" s="49">
        <f>Source!S86</f>
        <v>349.42</v>
      </c>
      <c r="J199" s="31">
        <f>IF(Source!BA87&lt;&gt; 0, Source!BA87, 1)</f>
        <v>18.55</v>
      </c>
      <c r="K199" s="49">
        <f>Source!S87</f>
        <v>6643.87</v>
      </c>
    </row>
    <row r="200" spans="1:22" ht="24" x14ac:dyDescent="0.2">
      <c r="A200" s="44" t="str">
        <f>Source!E88</f>
        <v>17,1</v>
      </c>
      <c r="B200" s="45" t="str">
        <f>Source!F88</f>
        <v>1.3-2-13</v>
      </c>
      <c r="C200" s="45" t="str">
        <f>Source!G88</f>
        <v>РАСТВОРЫ ЦЕМЕНТНО-ИЗВЕСТКОВЫЕ, МАРКА 75</v>
      </c>
      <c r="D200" s="46" t="str">
        <f>Source!H88</f>
        <v>м3</v>
      </c>
      <c r="E200" s="31">
        <f>Source!I88</f>
        <v>0.24199999999999997</v>
      </c>
      <c r="F200" s="47">
        <f>Source!AK88</f>
        <v>481.69</v>
      </c>
      <c r="G200" s="60" t="s">
        <v>3</v>
      </c>
      <c r="H200" s="31">
        <f>Source!AW89</f>
        <v>1</v>
      </c>
      <c r="I200" s="49">
        <f>Source!O88</f>
        <v>116.57</v>
      </c>
      <c r="J200" s="31">
        <f>IF(Source!BC89&lt;&gt; 0, Source!BC89, 1)</f>
        <v>6.49</v>
      </c>
      <c r="K200" s="49">
        <f>Source!O89</f>
        <v>756.53</v>
      </c>
      <c r="Q200">
        <f>Source!X88</f>
        <v>0</v>
      </c>
      <c r="R200">
        <f>Source!X89</f>
        <v>0</v>
      </c>
      <c r="S200">
        <f>Source!Y88</f>
        <v>0</v>
      </c>
      <c r="T200">
        <f>Source!Y89</f>
        <v>0</v>
      </c>
      <c r="U200">
        <f>ROUND((175/100)*ROUND(Source!R88, 2), 2)</f>
        <v>0</v>
      </c>
      <c r="V200">
        <f>ROUND((168/100)*ROUND(Source!R89, 2), 2)</f>
        <v>0</v>
      </c>
    </row>
    <row r="201" spans="1:22" x14ac:dyDescent="0.2">
      <c r="A201" s="44"/>
      <c r="B201" s="45"/>
      <c r="C201" s="45" t="s">
        <v>969</v>
      </c>
      <c r="D201" s="46" t="s">
        <v>970</v>
      </c>
      <c r="E201" s="31">
        <f>Source!DN87</f>
        <v>100</v>
      </c>
      <c r="F201" s="47"/>
      <c r="G201" s="48"/>
      <c r="H201" s="31"/>
      <c r="I201" s="49">
        <f>SUM(Q197:Q200)</f>
        <v>0</v>
      </c>
      <c r="J201" s="31">
        <f>Source!BZ87</f>
        <v>86</v>
      </c>
      <c r="K201" s="49">
        <f>SUM(R197:R200)</f>
        <v>5713.73</v>
      </c>
    </row>
    <row r="202" spans="1:22" x14ac:dyDescent="0.2">
      <c r="A202" s="44"/>
      <c r="B202" s="45"/>
      <c r="C202" s="45" t="s">
        <v>971</v>
      </c>
      <c r="D202" s="46" t="s">
        <v>970</v>
      </c>
      <c r="E202" s="31">
        <f>Source!DO87</f>
        <v>64</v>
      </c>
      <c r="F202" s="47"/>
      <c r="G202" s="48"/>
      <c r="H202" s="31"/>
      <c r="I202" s="49">
        <f>SUM(S197:S201)</f>
        <v>0</v>
      </c>
      <c r="J202" s="31">
        <f>Source!CA87</f>
        <v>44</v>
      </c>
      <c r="K202" s="49">
        <f>SUM(T197:T201)</f>
        <v>2923.3</v>
      </c>
    </row>
    <row r="203" spans="1:22" x14ac:dyDescent="0.2">
      <c r="A203" s="51"/>
      <c r="B203" s="52"/>
      <c r="C203" s="52" t="s">
        <v>972</v>
      </c>
      <c r="D203" s="53" t="s">
        <v>973</v>
      </c>
      <c r="E203" s="54">
        <f>Source!AQ86</f>
        <v>226.6</v>
      </c>
      <c r="F203" s="55"/>
      <c r="G203" s="56" t="str">
        <f>Source!DI86</f>
        <v>)*1,15</v>
      </c>
      <c r="H203" s="54">
        <f>Source!AV87</f>
        <v>1.0249999999999999</v>
      </c>
      <c r="I203" s="57">
        <f>Source!U86</f>
        <v>28.664899999999996</v>
      </c>
      <c r="J203" s="54"/>
      <c r="K203" s="57"/>
    </row>
    <row r="204" spans="1:22" x14ac:dyDescent="0.2">
      <c r="A204" s="58"/>
      <c r="B204" s="58"/>
      <c r="C204" s="59" t="s">
        <v>974</v>
      </c>
      <c r="D204" s="58"/>
      <c r="E204" s="58"/>
      <c r="F204" s="58"/>
      <c r="G204" s="58"/>
      <c r="H204" s="68">
        <f>I199+I201+I202+SUM(I200:I200)</f>
        <v>465.99</v>
      </c>
      <c r="I204" s="68"/>
      <c r="J204" s="68">
        <f>K199+K201+K202+SUM(K200:K200)</f>
        <v>16037.429999999998</v>
      </c>
      <c r="K204" s="68"/>
      <c r="O204" s="12">
        <f>I199+I201+I202+SUM(I200:I200)</f>
        <v>465.99</v>
      </c>
      <c r="P204" s="12">
        <f>K199+K201+K202+SUM(K200:K200)</f>
        <v>16037.429999999998</v>
      </c>
    </row>
    <row r="205" spans="1:22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</row>
    <row r="206" spans="1:22" ht="24" x14ac:dyDescent="0.2">
      <c r="A206" s="44" t="str">
        <f>Source!E90</f>
        <v>18</v>
      </c>
      <c r="B206" s="45" t="str">
        <f>Source!F90</f>
        <v>6.62-31-1</v>
      </c>
      <c r="C206" s="45" t="str">
        <f>Source!G90</f>
        <v>РАСЧИСТКА ПОВЕРХНОСТЕЙ ОТ СТАРЫХ ПОКРАСОК (ШПАТЕЛЕМ, ЩЕТКАМИ И Т.Д.)</v>
      </c>
      <c r="D206" s="46" t="str">
        <f>Source!H90</f>
        <v>м2</v>
      </c>
      <c r="E206" s="31">
        <f>Source!I90</f>
        <v>3.1</v>
      </c>
      <c r="F206" s="47"/>
      <c r="G206" s="48"/>
      <c r="H206" s="31"/>
      <c r="I206" s="49"/>
      <c r="J206" s="31"/>
      <c r="K206" s="49"/>
      <c r="Q206">
        <f>Source!X90</f>
        <v>0</v>
      </c>
      <c r="R206">
        <f>Source!X91</f>
        <v>357.35</v>
      </c>
      <c r="S206">
        <f>Source!Y90</f>
        <v>0</v>
      </c>
      <c r="T206">
        <f>Source!Y91</f>
        <v>182.83</v>
      </c>
      <c r="U206">
        <f>ROUND((175/100)*ROUND(Source!R90, 2), 2)</f>
        <v>0</v>
      </c>
      <c r="V206">
        <f>ROUND((168/100)*ROUND(Source!R91, 2), 2)</f>
        <v>0</v>
      </c>
    </row>
    <row r="207" spans="1:22" x14ac:dyDescent="0.2">
      <c r="A207" s="44"/>
      <c r="B207" s="45"/>
      <c r="C207" s="45" t="s">
        <v>968</v>
      </c>
      <c r="D207" s="46"/>
      <c r="E207" s="31"/>
      <c r="F207" s="47">
        <f>Source!AO90</f>
        <v>6.13</v>
      </c>
      <c r="G207" s="48" t="str">
        <f>Source!DG90</f>
        <v>)*1,15</v>
      </c>
      <c r="H207" s="31">
        <f>Source!AV91</f>
        <v>1.0249999999999999</v>
      </c>
      <c r="I207" s="49">
        <f>Source!S90</f>
        <v>21.85</v>
      </c>
      <c r="J207" s="31">
        <f>IF(Source!BA91&lt;&gt; 0, Source!BA91, 1)</f>
        <v>18.55</v>
      </c>
      <c r="K207" s="49">
        <f>Source!S91</f>
        <v>415.52</v>
      </c>
    </row>
    <row r="208" spans="1:22" x14ac:dyDescent="0.2">
      <c r="A208" s="44"/>
      <c r="B208" s="45"/>
      <c r="C208" s="45" t="s">
        <v>969</v>
      </c>
      <c r="D208" s="46" t="s">
        <v>970</v>
      </c>
      <c r="E208" s="31">
        <f>Source!DN91</f>
        <v>100</v>
      </c>
      <c r="F208" s="47"/>
      <c r="G208" s="48"/>
      <c r="H208" s="31"/>
      <c r="I208" s="49">
        <f>SUM(Q206:Q207)</f>
        <v>0</v>
      </c>
      <c r="J208" s="31">
        <f>Source!BZ91</f>
        <v>86</v>
      </c>
      <c r="K208" s="49">
        <f>SUM(R206:R207)</f>
        <v>357.35</v>
      </c>
    </row>
    <row r="209" spans="1:22" x14ac:dyDescent="0.2">
      <c r="A209" s="44"/>
      <c r="B209" s="45"/>
      <c r="C209" s="45" t="s">
        <v>971</v>
      </c>
      <c r="D209" s="46" t="s">
        <v>970</v>
      </c>
      <c r="E209" s="31">
        <f>Source!DO91</f>
        <v>64</v>
      </c>
      <c r="F209" s="47"/>
      <c r="G209" s="48"/>
      <c r="H209" s="31"/>
      <c r="I209" s="49">
        <f>SUM(S206:S208)</f>
        <v>0</v>
      </c>
      <c r="J209" s="31">
        <f>Source!CA91</f>
        <v>44</v>
      </c>
      <c r="K209" s="49">
        <f>SUM(T206:T208)</f>
        <v>182.83</v>
      </c>
    </row>
    <row r="210" spans="1:22" x14ac:dyDescent="0.2">
      <c r="A210" s="51"/>
      <c r="B210" s="52"/>
      <c r="C210" s="52" t="s">
        <v>972</v>
      </c>
      <c r="D210" s="53" t="s">
        <v>973</v>
      </c>
      <c r="E210" s="54">
        <f>Source!AQ90</f>
        <v>0.6</v>
      </c>
      <c r="F210" s="55"/>
      <c r="G210" s="56" t="str">
        <f>Source!DI90</f>
        <v>)*1,15</v>
      </c>
      <c r="H210" s="54">
        <f>Source!AV91</f>
        <v>1.0249999999999999</v>
      </c>
      <c r="I210" s="57">
        <f>Source!U90</f>
        <v>2.1389999999999998</v>
      </c>
      <c r="J210" s="54"/>
      <c r="K210" s="57"/>
    </row>
    <row r="211" spans="1:22" x14ac:dyDescent="0.2">
      <c r="A211" s="58"/>
      <c r="B211" s="58"/>
      <c r="C211" s="59" t="s">
        <v>974</v>
      </c>
      <c r="D211" s="58"/>
      <c r="E211" s="58"/>
      <c r="F211" s="58"/>
      <c r="G211" s="58"/>
      <c r="H211" s="68">
        <f>I207+I208+I209</f>
        <v>21.85</v>
      </c>
      <c r="I211" s="68"/>
      <c r="J211" s="68">
        <f>K207+K208+K209</f>
        <v>955.7</v>
      </c>
      <c r="K211" s="68"/>
      <c r="O211" s="12">
        <f>I207+I208+I209</f>
        <v>21.85</v>
      </c>
      <c r="P211" s="12">
        <f>K207+K208+K209</f>
        <v>955.7</v>
      </c>
    </row>
    <row r="212" spans="1:22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22" ht="48" x14ac:dyDescent="0.2">
      <c r="A213" s="44" t="str">
        <f>Source!E92</f>
        <v>19</v>
      </c>
      <c r="B213" s="45" t="str">
        <f>Source!F92</f>
        <v>6.62-33-4</v>
      </c>
      <c r="C213" s="45" t="str">
        <f>Source!G92</f>
        <v>ЛИКВИДАЦИЯ СЛЕДОВ ПРОТЕЧКИ РАЗМЕРОМ ДО 1 М2 НА ПОТОЛКЕ С ДОПОЛНИТЕЛЬНОЙ ОКРАСКОЙ МЕСТА ПРОТЕЧКИ БЕЛИЛАМИ МАСЛЯНЫМИ</v>
      </c>
      <c r="D213" s="46" t="str">
        <f>Source!H92</f>
        <v>место</v>
      </c>
      <c r="E213" s="31">
        <f>Source!I92</f>
        <v>2</v>
      </c>
      <c r="F213" s="47"/>
      <c r="G213" s="48"/>
      <c r="H213" s="31"/>
      <c r="I213" s="49"/>
      <c r="J213" s="31"/>
      <c r="K213" s="49"/>
      <c r="Q213">
        <f>Source!X92</f>
        <v>0</v>
      </c>
      <c r="R213">
        <f>Source!X93</f>
        <v>217</v>
      </c>
      <c r="S213">
        <f>Source!Y92</f>
        <v>0</v>
      </c>
      <c r="T213">
        <f>Source!Y93</f>
        <v>111.03</v>
      </c>
      <c r="U213">
        <f>ROUND((175/100)*ROUND(Source!R92, 2), 2)</f>
        <v>0</v>
      </c>
      <c r="V213">
        <f>ROUND((168/100)*ROUND(Source!R93, 2), 2)</f>
        <v>0</v>
      </c>
    </row>
    <row r="214" spans="1:22" x14ac:dyDescent="0.2">
      <c r="A214" s="44"/>
      <c r="B214" s="45"/>
      <c r="C214" s="45" t="s">
        <v>968</v>
      </c>
      <c r="D214" s="46"/>
      <c r="E214" s="31"/>
      <c r="F214" s="47">
        <f>Source!AO92</f>
        <v>5.77</v>
      </c>
      <c r="G214" s="48" t="str">
        <f>Source!DG92</f>
        <v>)*1,15</v>
      </c>
      <c r="H214" s="31">
        <f>Source!AV93</f>
        <v>1.0249999999999999</v>
      </c>
      <c r="I214" s="49">
        <f>Source!S92</f>
        <v>13.27</v>
      </c>
      <c r="J214" s="31">
        <f>IF(Source!BA93&lt;&gt; 0, Source!BA93, 1)</f>
        <v>18.55</v>
      </c>
      <c r="K214" s="49">
        <f>Source!S93</f>
        <v>252.33</v>
      </c>
    </row>
    <row r="215" spans="1:22" x14ac:dyDescent="0.2">
      <c r="A215" s="44"/>
      <c r="B215" s="45"/>
      <c r="C215" s="45" t="s">
        <v>975</v>
      </c>
      <c r="D215" s="46"/>
      <c r="E215" s="31"/>
      <c r="F215" s="47">
        <f>Source!AL92</f>
        <v>5.3</v>
      </c>
      <c r="G215" s="48" t="str">
        <f>Source!DD92</f>
        <v/>
      </c>
      <c r="H215" s="31">
        <f>Source!AW93</f>
        <v>1</v>
      </c>
      <c r="I215" s="49">
        <f>Source!P92</f>
        <v>10.6</v>
      </c>
      <c r="J215" s="31">
        <f>IF(Source!BC93&lt;&gt; 0, Source!BC93, 1)</f>
        <v>3.83</v>
      </c>
      <c r="K215" s="49">
        <f>Source!P93</f>
        <v>40.6</v>
      </c>
    </row>
    <row r="216" spans="1:22" x14ac:dyDescent="0.2">
      <c r="A216" s="44"/>
      <c r="B216" s="45"/>
      <c r="C216" s="45" t="s">
        <v>969</v>
      </c>
      <c r="D216" s="46" t="s">
        <v>970</v>
      </c>
      <c r="E216" s="31">
        <f>Source!DN93</f>
        <v>100</v>
      </c>
      <c r="F216" s="47"/>
      <c r="G216" s="48"/>
      <c r="H216" s="31"/>
      <c r="I216" s="49">
        <f>SUM(Q213:Q215)</f>
        <v>0</v>
      </c>
      <c r="J216" s="31">
        <f>Source!BZ93</f>
        <v>86</v>
      </c>
      <c r="K216" s="49">
        <f>SUM(R213:R215)</f>
        <v>217</v>
      </c>
    </row>
    <row r="217" spans="1:22" x14ac:dyDescent="0.2">
      <c r="A217" s="44"/>
      <c r="B217" s="45"/>
      <c r="C217" s="45" t="s">
        <v>971</v>
      </c>
      <c r="D217" s="46" t="s">
        <v>970</v>
      </c>
      <c r="E217" s="31">
        <f>Source!DO93</f>
        <v>64</v>
      </c>
      <c r="F217" s="47"/>
      <c r="G217" s="48"/>
      <c r="H217" s="31"/>
      <c r="I217" s="49">
        <f>SUM(S213:S216)</f>
        <v>0</v>
      </c>
      <c r="J217" s="31">
        <f>Source!CA93</f>
        <v>44</v>
      </c>
      <c r="K217" s="49">
        <f>SUM(T213:T216)</f>
        <v>111.03</v>
      </c>
    </row>
    <row r="218" spans="1:22" x14ac:dyDescent="0.2">
      <c r="A218" s="51"/>
      <c r="B218" s="52"/>
      <c r="C218" s="52" t="s">
        <v>972</v>
      </c>
      <c r="D218" s="53" t="s">
        <v>973</v>
      </c>
      <c r="E218" s="54">
        <f>Source!AQ92</f>
        <v>0.51</v>
      </c>
      <c r="F218" s="55"/>
      <c r="G218" s="56" t="str">
        <f>Source!DI92</f>
        <v>)*1,15</v>
      </c>
      <c r="H218" s="54">
        <f>Source!AV93</f>
        <v>1.0249999999999999</v>
      </c>
      <c r="I218" s="57">
        <f>Source!U92</f>
        <v>1.1729999999999998</v>
      </c>
      <c r="J218" s="54"/>
      <c r="K218" s="57"/>
    </row>
    <row r="219" spans="1:22" x14ac:dyDescent="0.2">
      <c r="A219" s="58"/>
      <c r="B219" s="58"/>
      <c r="C219" s="59" t="s">
        <v>974</v>
      </c>
      <c r="D219" s="58"/>
      <c r="E219" s="58"/>
      <c r="F219" s="58"/>
      <c r="G219" s="58"/>
      <c r="H219" s="68">
        <f>I214+I215+I216+I217</f>
        <v>23.869999999999997</v>
      </c>
      <c r="I219" s="68"/>
      <c r="J219" s="68">
        <f>K214+K215+K216+K217</f>
        <v>620.96</v>
      </c>
      <c r="K219" s="68"/>
      <c r="O219" s="12">
        <f>I214+I215+I216+I217</f>
        <v>23.869999999999997</v>
      </c>
      <c r="P219" s="12">
        <f>K214+K215+K216+K217</f>
        <v>620.96</v>
      </c>
    </row>
    <row r="220" spans="1:22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</row>
    <row r="221" spans="1:22" ht="36" x14ac:dyDescent="0.2">
      <c r="A221" s="44" t="str">
        <f>Source!E94</f>
        <v>20</v>
      </c>
      <c r="B221" s="45" t="str">
        <f>Source!F94</f>
        <v>3.15-165-2</v>
      </c>
      <c r="C221" s="45" t="str">
        <f>Source!G94</f>
        <v>ОБРАБОТКА ПОВЕРХНОСТЕЙ ПОТОЛКОВ ГРУНТОВКОЙ ГЛУБОКОГО ПРОНИКНОВЕНИЯ ВНУТРИ ПОМЕЩЕНИЯ</v>
      </c>
      <c r="D221" s="46" t="str">
        <f>Source!H94</f>
        <v>100 м2</v>
      </c>
      <c r="E221" s="31">
        <f>Source!I94</f>
        <v>3.1E-2</v>
      </c>
      <c r="F221" s="47"/>
      <c r="G221" s="48"/>
      <c r="H221" s="31"/>
      <c r="I221" s="49"/>
      <c r="J221" s="31"/>
      <c r="K221" s="49"/>
      <c r="Q221">
        <f>Source!X94</f>
        <v>0</v>
      </c>
      <c r="R221">
        <f>Source!X95</f>
        <v>42.56</v>
      </c>
      <c r="S221">
        <f>Source!Y94</f>
        <v>0</v>
      </c>
      <c r="T221">
        <f>Source!Y95</f>
        <v>21.78</v>
      </c>
      <c r="U221">
        <f>ROUND((175/100)*ROUND(Source!R94, 2), 2)</f>
        <v>0.02</v>
      </c>
      <c r="V221">
        <f>ROUND((168/100)*ROUND(Source!R95, 2), 2)</f>
        <v>0.02</v>
      </c>
    </row>
    <row r="222" spans="1:22" x14ac:dyDescent="0.2">
      <c r="A222" s="11"/>
      <c r="B222" s="11"/>
      <c r="C222" s="50" t="str">
        <f>"Объем: "&amp;Source!I94&amp;"=3,1/"&amp;"100"</f>
        <v>Объем: 0,031=3,1/100</v>
      </c>
      <c r="D222" s="11"/>
      <c r="E222" s="11"/>
      <c r="F222" s="11"/>
      <c r="G222" s="11"/>
      <c r="H222" s="11"/>
      <c r="I222" s="11"/>
      <c r="J222" s="11"/>
      <c r="K222" s="11"/>
    </row>
    <row r="223" spans="1:22" x14ac:dyDescent="0.2">
      <c r="A223" s="44"/>
      <c r="B223" s="45"/>
      <c r="C223" s="45" t="s">
        <v>968</v>
      </c>
      <c r="D223" s="46"/>
      <c r="E223" s="31"/>
      <c r="F223" s="47">
        <f>Source!AO94</f>
        <v>63.49</v>
      </c>
      <c r="G223" s="48" t="str">
        <f>Source!DG94</f>
        <v>)*1,15)*1,15</v>
      </c>
      <c r="H223" s="31">
        <f>Source!AV95</f>
        <v>1.0249999999999999</v>
      </c>
      <c r="I223" s="49">
        <f>Source!S94</f>
        <v>2.6</v>
      </c>
      <c r="J223" s="31">
        <f>IF(Source!BA95&lt;&gt; 0, Source!BA95, 1)</f>
        <v>18.55</v>
      </c>
      <c r="K223" s="49">
        <f>Source!S95</f>
        <v>49.49</v>
      </c>
    </row>
    <row r="224" spans="1:22" x14ac:dyDescent="0.2">
      <c r="A224" s="44"/>
      <c r="B224" s="45"/>
      <c r="C224" s="45" t="s">
        <v>976</v>
      </c>
      <c r="D224" s="46"/>
      <c r="E224" s="31"/>
      <c r="F224" s="47">
        <f>Source!AM94</f>
        <v>0.8</v>
      </c>
      <c r="G224" s="48" t="str">
        <f>Source!DE94</f>
        <v>)*1,15)*1,25</v>
      </c>
      <c r="H224" s="31">
        <f>Source!AV95</f>
        <v>1.0249999999999999</v>
      </c>
      <c r="I224" s="49">
        <f>Source!Q94</f>
        <v>0.04</v>
      </c>
      <c r="J224" s="31">
        <f>IF(Source!BB95&lt;&gt; 0, Source!BB95, 1)</f>
        <v>7.41</v>
      </c>
      <c r="K224" s="49">
        <f>Source!Q95</f>
        <v>0.27</v>
      </c>
    </row>
    <row r="225" spans="1:22" x14ac:dyDescent="0.2">
      <c r="A225" s="44"/>
      <c r="B225" s="45"/>
      <c r="C225" s="45" t="s">
        <v>977</v>
      </c>
      <c r="D225" s="46"/>
      <c r="E225" s="31"/>
      <c r="F225" s="47">
        <f>Source!AN94</f>
        <v>0.18</v>
      </c>
      <c r="G225" s="48" t="str">
        <f>Source!DF94</f>
        <v>)*1,15)*1,25</v>
      </c>
      <c r="H225" s="31">
        <f>Source!AV95</f>
        <v>1.0249999999999999</v>
      </c>
      <c r="I225" s="61">
        <f>Source!R94</f>
        <v>0.01</v>
      </c>
      <c r="J225" s="31">
        <f>IF(Source!BS95&lt;&gt; 0, Source!BS95, 1)</f>
        <v>1</v>
      </c>
      <c r="K225" s="61">
        <f>Source!R95</f>
        <v>0.01</v>
      </c>
    </row>
    <row r="226" spans="1:22" ht="36" x14ac:dyDescent="0.2">
      <c r="A226" s="44" t="str">
        <f>Source!E96</f>
        <v>20,1</v>
      </c>
      <c r="B226" s="45" t="str">
        <f>Source!F96</f>
        <v>1.1-1-2854</v>
      </c>
      <c r="C226" s="45" t="str">
        <f>Source!G96</f>
        <v>ГРУНТОВКА АКРИЛОВАЯ АДГЕЗИОННАЯ ДЛЯ ОБРАБОТКИ БЕТОННЫХ ОСНОВАНИЙ ПЕРЕД ОШТУКАТУРИВАНИЕМ, МАРКА 'БЕТОКОНТАКТ'</v>
      </c>
      <c r="D226" s="46" t="str">
        <f>Source!H96</f>
        <v>кг</v>
      </c>
      <c r="E226" s="31">
        <f>Source!I96</f>
        <v>0.31929999999999997</v>
      </c>
      <c r="F226" s="47">
        <f>Source!AK96</f>
        <v>28.98</v>
      </c>
      <c r="G226" s="60" t="s">
        <v>3</v>
      </c>
      <c r="H226" s="31">
        <f>Source!AW97</f>
        <v>1</v>
      </c>
      <c r="I226" s="49">
        <f>Source!O96</f>
        <v>9.25</v>
      </c>
      <c r="J226" s="31">
        <f>IF(Source!BC97&lt;&gt; 0, Source!BC97, 1)</f>
        <v>1.19</v>
      </c>
      <c r="K226" s="49">
        <f>Source!O97</f>
        <v>11.01</v>
      </c>
      <c r="Q226">
        <f>Source!X96</f>
        <v>0</v>
      </c>
      <c r="R226">
        <f>Source!X97</f>
        <v>0</v>
      </c>
      <c r="S226">
        <f>Source!Y96</f>
        <v>0</v>
      </c>
      <c r="T226">
        <f>Source!Y97</f>
        <v>0</v>
      </c>
      <c r="U226">
        <f>ROUND((175/100)*ROUND(Source!R96, 2), 2)</f>
        <v>0</v>
      </c>
      <c r="V226">
        <f>ROUND((168/100)*ROUND(Source!R97, 2), 2)</f>
        <v>0</v>
      </c>
    </row>
    <row r="227" spans="1:22" x14ac:dyDescent="0.2">
      <c r="A227" s="44"/>
      <c r="B227" s="45"/>
      <c r="C227" s="45" t="s">
        <v>969</v>
      </c>
      <c r="D227" s="46" t="s">
        <v>970</v>
      </c>
      <c r="E227" s="31">
        <f>Source!DN95</f>
        <v>100</v>
      </c>
      <c r="F227" s="47"/>
      <c r="G227" s="48"/>
      <c r="H227" s="31"/>
      <c r="I227" s="49">
        <f>SUM(Q221:Q226)</f>
        <v>0</v>
      </c>
      <c r="J227" s="31">
        <f>Source!BZ95</f>
        <v>86</v>
      </c>
      <c r="K227" s="49">
        <f>SUM(R221:R226)</f>
        <v>42.56</v>
      </c>
    </row>
    <row r="228" spans="1:22" x14ac:dyDescent="0.2">
      <c r="A228" s="44"/>
      <c r="B228" s="45"/>
      <c r="C228" s="45" t="s">
        <v>971</v>
      </c>
      <c r="D228" s="46" t="s">
        <v>970</v>
      </c>
      <c r="E228" s="31">
        <f>Source!DO95</f>
        <v>64</v>
      </c>
      <c r="F228" s="47"/>
      <c r="G228" s="48"/>
      <c r="H228" s="31"/>
      <c r="I228" s="49">
        <f>SUM(S221:S227)</f>
        <v>0</v>
      </c>
      <c r="J228" s="31">
        <f>Source!CA95</f>
        <v>44</v>
      </c>
      <c r="K228" s="49">
        <f>SUM(T221:T227)</f>
        <v>21.78</v>
      </c>
    </row>
    <row r="229" spans="1:22" x14ac:dyDescent="0.2">
      <c r="A229" s="44"/>
      <c r="B229" s="45"/>
      <c r="C229" s="45" t="s">
        <v>978</v>
      </c>
      <c r="D229" s="46" t="s">
        <v>970</v>
      </c>
      <c r="E229" s="31">
        <f>175</f>
        <v>175</v>
      </c>
      <c r="F229" s="47"/>
      <c r="G229" s="48"/>
      <c r="H229" s="31"/>
      <c r="I229" s="49">
        <f>SUM(U221:U228)</f>
        <v>0.02</v>
      </c>
      <c r="J229" s="31">
        <f>168</f>
        <v>168</v>
      </c>
      <c r="K229" s="49">
        <f>SUM(V221:V228)</f>
        <v>0.02</v>
      </c>
    </row>
    <row r="230" spans="1:22" x14ac:dyDescent="0.2">
      <c r="A230" s="51"/>
      <c r="B230" s="52"/>
      <c r="C230" s="52" t="s">
        <v>972</v>
      </c>
      <c r="D230" s="53" t="s">
        <v>973</v>
      </c>
      <c r="E230" s="54">
        <f>Source!AQ94</f>
        <v>5.68</v>
      </c>
      <c r="F230" s="55"/>
      <c r="G230" s="56" t="str">
        <f>Source!DI94</f>
        <v>)*1,15)*1,15</v>
      </c>
      <c r="H230" s="54">
        <f>Source!AV95</f>
        <v>1.0249999999999999</v>
      </c>
      <c r="I230" s="57">
        <f>Source!U94</f>
        <v>0.23286579999999996</v>
      </c>
      <c r="J230" s="54"/>
      <c r="K230" s="57"/>
    </row>
    <row r="231" spans="1:22" x14ac:dyDescent="0.2">
      <c r="A231" s="58"/>
      <c r="B231" s="58"/>
      <c r="C231" s="59" t="s">
        <v>974</v>
      </c>
      <c r="D231" s="58"/>
      <c r="E231" s="58"/>
      <c r="F231" s="58"/>
      <c r="G231" s="58"/>
      <c r="H231" s="68">
        <f>I223+I224+I227+I228+I229+SUM(I226:I226)</f>
        <v>11.91</v>
      </c>
      <c r="I231" s="68"/>
      <c r="J231" s="68">
        <f>K223+K224+K227+K228+K229+SUM(K226:K226)</f>
        <v>125.13000000000001</v>
      </c>
      <c r="K231" s="68"/>
      <c r="O231" s="12">
        <f>I223+I224+I227+I228+I229+SUM(I226:I226)</f>
        <v>11.91</v>
      </c>
      <c r="P231" s="12">
        <f>K223+K224+K227+K228+K229+SUM(K226:K226)</f>
        <v>125.13000000000001</v>
      </c>
    </row>
    <row r="232" spans="1:22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</row>
    <row r="233" spans="1:22" ht="48" x14ac:dyDescent="0.2">
      <c r="A233" s="44" t="str">
        <f>Source!E98</f>
        <v>21</v>
      </c>
      <c r="B233" s="45" t="str">
        <f>Source!F98</f>
        <v>6.61-4-7</v>
      </c>
      <c r="C233" s="45" t="str">
        <f>Source!G98</f>
        <v>РЕМОНТ ШТУКАТУРКИ ПОТОЛКОВ ПО КАМНЮ И БЕТОНУ ЦЕМЕНТНО-ИЗВЕСТКОВЫМ РАСТВОРОМ ПРИ ПЛОЩАДИ ДО 1 М2 ТОЛЩИНОЙ СЛОЯ ДО 20 ММ</v>
      </c>
      <c r="D233" s="46" t="str">
        <f>Source!H98</f>
        <v>100 м2</v>
      </c>
      <c r="E233" s="31">
        <f>Source!I98</f>
        <v>3.1E-2</v>
      </c>
      <c r="F233" s="47"/>
      <c r="G233" s="48"/>
      <c r="H233" s="31"/>
      <c r="I233" s="49"/>
      <c r="J233" s="31"/>
      <c r="K233" s="49"/>
      <c r="Q233">
        <f>Source!X98</f>
        <v>0</v>
      </c>
      <c r="R233">
        <f>Source!X99</f>
        <v>1991.12</v>
      </c>
      <c r="S233">
        <f>Source!Y98</f>
        <v>0</v>
      </c>
      <c r="T233">
        <f>Source!Y99</f>
        <v>1018.71</v>
      </c>
      <c r="U233">
        <f>ROUND((175/100)*ROUND(Source!R98, 2), 2)</f>
        <v>0</v>
      </c>
      <c r="V233">
        <f>ROUND((168/100)*ROUND(Source!R99, 2), 2)</f>
        <v>0</v>
      </c>
    </row>
    <row r="234" spans="1:22" x14ac:dyDescent="0.2">
      <c r="A234" s="11"/>
      <c r="B234" s="11"/>
      <c r="C234" s="50" t="str">
        <f>"Объем: "&amp;Source!I98&amp;"=3,1/"&amp;"100"</f>
        <v>Объем: 0,031=3,1/100</v>
      </c>
      <c r="D234" s="11"/>
      <c r="E234" s="11"/>
      <c r="F234" s="11"/>
      <c r="G234" s="11"/>
      <c r="H234" s="11"/>
      <c r="I234" s="11"/>
      <c r="J234" s="11"/>
      <c r="K234" s="11"/>
    </row>
    <row r="235" spans="1:22" x14ac:dyDescent="0.2">
      <c r="A235" s="44"/>
      <c r="B235" s="45"/>
      <c r="C235" s="45" t="s">
        <v>968</v>
      </c>
      <c r="D235" s="46"/>
      <c r="E235" s="31"/>
      <c r="F235" s="47">
        <f>Source!AO98</f>
        <v>3415.64</v>
      </c>
      <c r="G235" s="48" t="str">
        <f>Source!DG98</f>
        <v>)*1,15</v>
      </c>
      <c r="H235" s="31">
        <f>Source!AV99</f>
        <v>1.0249999999999999</v>
      </c>
      <c r="I235" s="49">
        <f>Source!S98</f>
        <v>121.77</v>
      </c>
      <c r="J235" s="31">
        <f>IF(Source!BA99&lt;&gt; 0, Source!BA99, 1)</f>
        <v>18.55</v>
      </c>
      <c r="K235" s="49">
        <f>Source!S99</f>
        <v>2315.2600000000002</v>
      </c>
    </row>
    <row r="236" spans="1:22" ht="24" x14ac:dyDescent="0.2">
      <c r="A236" s="44" t="str">
        <f>Source!E100</f>
        <v>21,1</v>
      </c>
      <c r="B236" s="45" t="str">
        <f>Source!F100</f>
        <v>1.3-2-13</v>
      </c>
      <c r="C236" s="45" t="str">
        <f>Source!G100</f>
        <v>РАСТВОРЫ ЦЕМЕНТНО-ИЗВЕСТКОВЫЕ, МАРКА 75</v>
      </c>
      <c r="D236" s="46" t="str">
        <f>Source!H100</f>
        <v>м3</v>
      </c>
      <c r="E236" s="31">
        <f>Source!I100</f>
        <v>7.1609999999999993E-2</v>
      </c>
      <c r="F236" s="47">
        <f>Source!AK100</f>
        <v>481.69</v>
      </c>
      <c r="G236" s="60" t="s">
        <v>3</v>
      </c>
      <c r="H236" s="31">
        <f>Source!AW101</f>
        <v>1</v>
      </c>
      <c r="I236" s="49">
        <f>Source!O100</f>
        <v>34.49</v>
      </c>
      <c r="J236" s="31">
        <f>IF(Source!BC101&lt;&gt; 0, Source!BC101, 1)</f>
        <v>6.49</v>
      </c>
      <c r="K236" s="49">
        <f>Source!O101</f>
        <v>223.86</v>
      </c>
      <c r="Q236">
        <f>Source!X100</f>
        <v>0</v>
      </c>
      <c r="R236">
        <f>Source!X101</f>
        <v>0</v>
      </c>
      <c r="S236">
        <f>Source!Y100</f>
        <v>0</v>
      </c>
      <c r="T236">
        <f>Source!Y101</f>
        <v>0</v>
      </c>
      <c r="U236">
        <f>ROUND((175/100)*ROUND(Source!R100, 2), 2)</f>
        <v>0</v>
      </c>
      <c r="V236">
        <f>ROUND((168/100)*ROUND(Source!R101, 2), 2)</f>
        <v>0</v>
      </c>
    </row>
    <row r="237" spans="1:22" x14ac:dyDescent="0.2">
      <c r="A237" s="44"/>
      <c r="B237" s="45"/>
      <c r="C237" s="45" t="s">
        <v>969</v>
      </c>
      <c r="D237" s="46" t="s">
        <v>970</v>
      </c>
      <c r="E237" s="31">
        <f>Source!DN99</f>
        <v>100</v>
      </c>
      <c r="F237" s="47"/>
      <c r="G237" s="48"/>
      <c r="H237" s="31"/>
      <c r="I237" s="49">
        <f>SUM(Q233:Q236)</f>
        <v>0</v>
      </c>
      <c r="J237" s="31">
        <f>Source!BZ99</f>
        <v>86</v>
      </c>
      <c r="K237" s="49">
        <f>SUM(R233:R236)</f>
        <v>1991.12</v>
      </c>
    </row>
    <row r="238" spans="1:22" x14ac:dyDescent="0.2">
      <c r="A238" s="44"/>
      <c r="B238" s="45"/>
      <c r="C238" s="45" t="s">
        <v>971</v>
      </c>
      <c r="D238" s="46" t="s">
        <v>970</v>
      </c>
      <c r="E238" s="31">
        <f>Source!DO99</f>
        <v>64</v>
      </c>
      <c r="F238" s="47"/>
      <c r="G238" s="48"/>
      <c r="H238" s="31"/>
      <c r="I238" s="49">
        <f>SUM(S233:S237)</f>
        <v>0</v>
      </c>
      <c r="J238" s="31">
        <f>Source!CA99</f>
        <v>44</v>
      </c>
      <c r="K238" s="49">
        <f>SUM(T233:T237)</f>
        <v>1018.71</v>
      </c>
    </row>
    <row r="239" spans="1:22" x14ac:dyDescent="0.2">
      <c r="A239" s="51"/>
      <c r="B239" s="52"/>
      <c r="C239" s="52" t="s">
        <v>972</v>
      </c>
      <c r="D239" s="53" t="s">
        <v>973</v>
      </c>
      <c r="E239" s="54">
        <f>Source!AQ98</f>
        <v>280.2</v>
      </c>
      <c r="F239" s="55"/>
      <c r="G239" s="56" t="str">
        <f>Source!DI98</f>
        <v>)*1,15</v>
      </c>
      <c r="H239" s="54">
        <f>Source!AV99</f>
        <v>1.0249999999999999</v>
      </c>
      <c r="I239" s="57">
        <f>Source!U98</f>
        <v>9.9891299999999994</v>
      </c>
      <c r="J239" s="54"/>
      <c r="K239" s="57"/>
    </row>
    <row r="240" spans="1:22" x14ac:dyDescent="0.2">
      <c r="A240" s="58"/>
      <c r="B240" s="58"/>
      <c r="C240" s="59" t="s">
        <v>974</v>
      </c>
      <c r="D240" s="58"/>
      <c r="E240" s="58"/>
      <c r="F240" s="58"/>
      <c r="G240" s="58"/>
      <c r="H240" s="68">
        <f>I235+I237+I238+SUM(I236:I236)</f>
        <v>156.26</v>
      </c>
      <c r="I240" s="68"/>
      <c r="J240" s="68">
        <f>K235+K237+K238+SUM(K236:K236)</f>
        <v>5548.95</v>
      </c>
      <c r="K240" s="68"/>
      <c r="O240" s="12">
        <f>I235+I237+I238+SUM(I236:I236)</f>
        <v>156.26</v>
      </c>
      <c r="P240" s="12">
        <f>K235+K237+K238+SUM(K236:K236)</f>
        <v>5548.95</v>
      </c>
    </row>
    <row r="241" spans="1:22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</row>
    <row r="242" spans="1:22" ht="48" x14ac:dyDescent="0.2">
      <c r="A242" s="44" t="str">
        <f>Source!E102</f>
        <v>22</v>
      </c>
      <c r="B242" s="45" t="str">
        <f>Source!F102</f>
        <v>3.15-61-3</v>
      </c>
      <c r="C242" s="45" t="str">
        <f>Source!G102</f>
        <v>ОТДЕЛКА ПОВЕРХНОСТЕЙ ИЗ СБОРНЫХ ЭЛЕМЕНТОВ И ПЛИТ ПОД ОКРАСКУ ИЛИ ОКЛЕЙКУ ОБОЯМИ ПОТОЛКОВ СБОРНЫХ ПАНЕЛЬНЫХ</v>
      </c>
      <c r="D242" s="46" t="str">
        <f>Source!H102</f>
        <v>100 м2</v>
      </c>
      <c r="E242" s="31">
        <f>Source!I102</f>
        <v>3.1E-2</v>
      </c>
      <c r="F242" s="47"/>
      <c r="G242" s="48"/>
      <c r="H242" s="31"/>
      <c r="I242" s="49"/>
      <c r="J242" s="31"/>
      <c r="K242" s="49"/>
      <c r="Q242">
        <f>Source!X102</f>
        <v>0</v>
      </c>
      <c r="R242">
        <f>Source!X103</f>
        <v>42.64</v>
      </c>
      <c r="S242">
        <f>Source!Y102</f>
        <v>0</v>
      </c>
      <c r="T242">
        <f>Source!Y103</f>
        <v>21.82</v>
      </c>
      <c r="U242">
        <f>ROUND((175/100)*ROUND(Source!R102, 2), 2)</f>
        <v>0.09</v>
      </c>
      <c r="V242">
        <f>ROUND((168/100)*ROUND(Source!R103, 2), 2)</f>
        <v>0.1</v>
      </c>
    </row>
    <row r="243" spans="1:22" x14ac:dyDescent="0.2">
      <c r="A243" s="11"/>
      <c r="B243" s="11"/>
      <c r="C243" s="50" t="str">
        <f>"Объем: "&amp;Source!I102&amp;"=3,1/"&amp;"100"</f>
        <v>Объем: 0,031=3,1/100</v>
      </c>
      <c r="D243" s="11"/>
      <c r="E243" s="11"/>
      <c r="F243" s="11"/>
      <c r="G243" s="11"/>
      <c r="H243" s="11"/>
      <c r="I243" s="11"/>
      <c r="J243" s="11"/>
      <c r="K243" s="11"/>
    </row>
    <row r="244" spans="1:22" x14ac:dyDescent="0.2">
      <c r="A244" s="44"/>
      <c r="B244" s="45"/>
      <c r="C244" s="45" t="s">
        <v>968</v>
      </c>
      <c r="D244" s="46"/>
      <c r="E244" s="31"/>
      <c r="F244" s="47">
        <f>Source!AO102</f>
        <v>63.6</v>
      </c>
      <c r="G244" s="48" t="str">
        <f>Source!DG102</f>
        <v>)*1,15)*1,15</v>
      </c>
      <c r="H244" s="31">
        <f>Source!AV103</f>
        <v>1.0249999999999999</v>
      </c>
      <c r="I244" s="49">
        <f>Source!S102</f>
        <v>2.61</v>
      </c>
      <c r="J244" s="31">
        <f>IF(Source!BA103&lt;&gt; 0, Source!BA103, 1)</f>
        <v>18.55</v>
      </c>
      <c r="K244" s="49">
        <f>Source!S103</f>
        <v>49.58</v>
      </c>
    </row>
    <row r="245" spans="1:22" x14ac:dyDescent="0.2">
      <c r="A245" s="44"/>
      <c r="B245" s="45"/>
      <c r="C245" s="45" t="s">
        <v>976</v>
      </c>
      <c r="D245" s="46"/>
      <c r="E245" s="31"/>
      <c r="F245" s="47">
        <f>Source!AM102</f>
        <v>5.21</v>
      </c>
      <c r="G245" s="48" t="str">
        <f>Source!DE102</f>
        <v>)*1,15)*1,25</v>
      </c>
      <c r="H245" s="31">
        <f>Source!AV103</f>
        <v>1.0249999999999999</v>
      </c>
      <c r="I245" s="49">
        <f>Source!Q102</f>
        <v>0.23</v>
      </c>
      <c r="J245" s="31">
        <f>IF(Source!BB103&lt;&gt; 0, Source!BB103, 1)</f>
        <v>8.51</v>
      </c>
      <c r="K245" s="49">
        <f>Source!Q103</f>
        <v>2.0299999999999998</v>
      </c>
    </row>
    <row r="246" spans="1:22" x14ac:dyDescent="0.2">
      <c r="A246" s="44"/>
      <c r="B246" s="45"/>
      <c r="C246" s="45" t="s">
        <v>977</v>
      </c>
      <c r="D246" s="46"/>
      <c r="E246" s="31"/>
      <c r="F246" s="47">
        <f>Source!AN102</f>
        <v>1.23</v>
      </c>
      <c r="G246" s="48" t="str">
        <f>Source!DF102</f>
        <v>)*1,15)*1,25</v>
      </c>
      <c r="H246" s="31">
        <f>Source!AV103</f>
        <v>1.0249999999999999</v>
      </c>
      <c r="I246" s="61">
        <f>Source!R102</f>
        <v>0.05</v>
      </c>
      <c r="J246" s="31">
        <f>IF(Source!BS103&lt;&gt; 0, Source!BS103, 1)</f>
        <v>1</v>
      </c>
      <c r="K246" s="61">
        <f>Source!R103</f>
        <v>0.06</v>
      </c>
    </row>
    <row r="247" spans="1:22" x14ac:dyDescent="0.2">
      <c r="A247" s="44"/>
      <c r="B247" s="45"/>
      <c r="C247" s="45" t="s">
        <v>975</v>
      </c>
      <c r="D247" s="46"/>
      <c r="E247" s="31"/>
      <c r="F247" s="47">
        <f>Source!AL102</f>
        <v>6.59</v>
      </c>
      <c r="G247" s="48" t="str">
        <f>Source!DD102</f>
        <v/>
      </c>
      <c r="H247" s="31">
        <f>Source!AW103</f>
        <v>1</v>
      </c>
      <c r="I247" s="49">
        <f>Source!P102</f>
        <v>0.2</v>
      </c>
      <c r="J247" s="31">
        <f>IF(Source!BC103&lt;&gt; 0, Source!BC103, 1)</f>
        <v>5.23</v>
      </c>
      <c r="K247" s="49">
        <f>Source!P103</f>
        <v>1.07</v>
      </c>
    </row>
    <row r="248" spans="1:22" ht="36" x14ac:dyDescent="0.2">
      <c r="A248" s="44" t="str">
        <f>Source!E104</f>
        <v>22,1</v>
      </c>
      <c r="B248" s="45" t="str">
        <f>Source!F104</f>
        <v>1.3-2-44</v>
      </c>
      <c r="C248" s="45" t="str">
        <f>Source!G104</f>
        <v>СМЕСИ СУХИЕ ШПАТЛЕВОЧНЫЕ ДЛЯ СУХИХ ПОМЕЩЕНИЙ НА ОРГАНИЧЕСКОМ СВЯЗУЮЩЕМ (ВЕТОНИТ KR)</v>
      </c>
      <c r="D248" s="46" t="str">
        <f>Source!H104</f>
        <v>кг</v>
      </c>
      <c r="E248" s="31">
        <f>Source!I104</f>
        <v>1.984</v>
      </c>
      <c r="F248" s="47">
        <f>Source!AK104</f>
        <v>9.1</v>
      </c>
      <c r="G248" s="60" t="s">
        <v>3</v>
      </c>
      <c r="H248" s="31">
        <f>Source!AW105</f>
        <v>1</v>
      </c>
      <c r="I248" s="49">
        <f>Source!O104</f>
        <v>18.05</v>
      </c>
      <c r="J248" s="31">
        <f>IF(Source!BC105&lt;&gt; 0, Source!BC105, 1)</f>
        <v>1.9</v>
      </c>
      <c r="K248" s="49">
        <f>Source!O105</f>
        <v>34.299999999999997</v>
      </c>
      <c r="Q248">
        <f>Source!X104</f>
        <v>0</v>
      </c>
      <c r="R248">
        <f>Source!X105</f>
        <v>0</v>
      </c>
      <c r="S248">
        <f>Source!Y104</f>
        <v>0</v>
      </c>
      <c r="T248">
        <f>Source!Y105</f>
        <v>0</v>
      </c>
      <c r="U248">
        <f>ROUND((175/100)*ROUND(Source!R104, 2), 2)</f>
        <v>0</v>
      </c>
      <c r="V248">
        <f>ROUND((168/100)*ROUND(Source!R105, 2), 2)</f>
        <v>0</v>
      </c>
    </row>
    <row r="249" spans="1:22" x14ac:dyDescent="0.2">
      <c r="A249" s="44"/>
      <c r="B249" s="45"/>
      <c r="C249" s="45" t="s">
        <v>969</v>
      </c>
      <c r="D249" s="46" t="s">
        <v>970</v>
      </c>
      <c r="E249" s="31">
        <f>Source!DN103</f>
        <v>100</v>
      </c>
      <c r="F249" s="47"/>
      <c r="G249" s="48"/>
      <c r="H249" s="31"/>
      <c r="I249" s="49">
        <f>SUM(Q242:Q248)</f>
        <v>0</v>
      </c>
      <c r="J249" s="31">
        <f>Source!BZ103</f>
        <v>86</v>
      </c>
      <c r="K249" s="49">
        <f>SUM(R242:R248)</f>
        <v>42.64</v>
      </c>
    </row>
    <row r="250" spans="1:22" x14ac:dyDescent="0.2">
      <c r="A250" s="44"/>
      <c r="B250" s="45"/>
      <c r="C250" s="45" t="s">
        <v>971</v>
      </c>
      <c r="D250" s="46" t="s">
        <v>970</v>
      </c>
      <c r="E250" s="31">
        <f>Source!DO103</f>
        <v>64</v>
      </c>
      <c r="F250" s="47"/>
      <c r="G250" s="48"/>
      <c r="H250" s="31"/>
      <c r="I250" s="49">
        <f>SUM(S242:S249)</f>
        <v>0</v>
      </c>
      <c r="J250" s="31">
        <f>Source!CA103</f>
        <v>44</v>
      </c>
      <c r="K250" s="49">
        <f>SUM(T242:T249)</f>
        <v>21.82</v>
      </c>
    </row>
    <row r="251" spans="1:22" x14ac:dyDescent="0.2">
      <c r="A251" s="44"/>
      <c r="B251" s="45"/>
      <c r="C251" s="45" t="s">
        <v>978</v>
      </c>
      <c r="D251" s="46" t="s">
        <v>970</v>
      </c>
      <c r="E251" s="31">
        <f>175</f>
        <v>175</v>
      </c>
      <c r="F251" s="47"/>
      <c r="G251" s="48"/>
      <c r="H251" s="31"/>
      <c r="I251" s="49">
        <f>SUM(U242:U250)</f>
        <v>0.09</v>
      </c>
      <c r="J251" s="31">
        <f>168</f>
        <v>168</v>
      </c>
      <c r="K251" s="49">
        <f>SUM(V242:V250)</f>
        <v>0.1</v>
      </c>
    </row>
    <row r="252" spans="1:22" x14ac:dyDescent="0.2">
      <c r="A252" s="51"/>
      <c r="B252" s="52"/>
      <c r="C252" s="52" t="s">
        <v>972</v>
      </c>
      <c r="D252" s="53" t="s">
        <v>973</v>
      </c>
      <c r="E252" s="54">
        <f>Source!AQ102</f>
        <v>6</v>
      </c>
      <c r="F252" s="55"/>
      <c r="G252" s="56" t="str">
        <f>Source!DI102</f>
        <v>)*1,15)*1,15</v>
      </c>
      <c r="H252" s="54">
        <f>Source!AV103</f>
        <v>1.0249999999999999</v>
      </c>
      <c r="I252" s="57">
        <f>Source!U102</f>
        <v>0.24598499999999995</v>
      </c>
      <c r="J252" s="54"/>
      <c r="K252" s="57"/>
    </row>
    <row r="253" spans="1:22" x14ac:dyDescent="0.2">
      <c r="A253" s="58"/>
      <c r="B253" s="58"/>
      <c r="C253" s="59" t="s">
        <v>974</v>
      </c>
      <c r="D253" s="58"/>
      <c r="E253" s="58"/>
      <c r="F253" s="58"/>
      <c r="G253" s="58"/>
      <c r="H253" s="68">
        <f>I244+I245+I247+I249+I250+I251+SUM(I248:I248)</f>
        <v>21.18</v>
      </c>
      <c r="I253" s="68"/>
      <c r="J253" s="68">
        <f>K244+K245+K247+K249+K250+K251+SUM(K248:K248)</f>
        <v>151.53999999999996</v>
      </c>
      <c r="K253" s="68"/>
      <c r="O253" s="12">
        <f>I244+I245+I247+I249+I250+I251+SUM(I248:I248)</f>
        <v>21.18</v>
      </c>
      <c r="P253" s="12">
        <f>K244+K245+K247+K249+K250+K251+SUM(K248:K248)</f>
        <v>151.53999999999996</v>
      </c>
    </row>
    <row r="254" spans="1:22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</row>
    <row r="255" spans="1:22" ht="36" x14ac:dyDescent="0.2">
      <c r="A255" s="44" t="str">
        <f>Source!E106</f>
        <v>23</v>
      </c>
      <c r="B255" s="45" t="str">
        <f>Source!F106</f>
        <v>3.15-165-2</v>
      </c>
      <c r="C255" s="45" t="str">
        <f>Source!G106</f>
        <v>ОБРАБОТКА ПОВЕРХНОСТЕЙ ПОТОЛКОВ ГРУНТОВКОЙ ГЛУБОКОГО ПРОНИКНОВЕНИЯ ВНУТРИ ПОМЕЩЕНИЯ</v>
      </c>
      <c r="D255" s="46" t="str">
        <f>Source!H106</f>
        <v>100 м2</v>
      </c>
      <c r="E255" s="31">
        <f>Source!I106</f>
        <v>3.1E-2</v>
      </c>
      <c r="F255" s="47"/>
      <c r="G255" s="48"/>
      <c r="H255" s="31"/>
      <c r="I255" s="49"/>
      <c r="J255" s="31"/>
      <c r="K255" s="49"/>
      <c r="Q255">
        <f>Source!X106</f>
        <v>0</v>
      </c>
      <c r="R255">
        <f>Source!X107</f>
        <v>42.56</v>
      </c>
      <c r="S255">
        <f>Source!Y106</f>
        <v>0</v>
      </c>
      <c r="T255">
        <f>Source!Y107</f>
        <v>21.78</v>
      </c>
      <c r="U255">
        <f>ROUND((175/100)*ROUND(Source!R106, 2), 2)</f>
        <v>0.02</v>
      </c>
      <c r="V255">
        <f>ROUND((168/100)*ROUND(Source!R107, 2), 2)</f>
        <v>0.02</v>
      </c>
    </row>
    <row r="256" spans="1:22" x14ac:dyDescent="0.2">
      <c r="A256" s="11"/>
      <c r="B256" s="11"/>
      <c r="C256" s="50" t="str">
        <f>"Объем: "&amp;Source!I106&amp;"=3,1/"&amp;"100"</f>
        <v>Объем: 0,031=3,1/100</v>
      </c>
      <c r="D256" s="11"/>
      <c r="E256" s="11"/>
      <c r="F256" s="11"/>
      <c r="G256" s="11"/>
      <c r="H256" s="11"/>
      <c r="I256" s="11"/>
      <c r="J256" s="11"/>
      <c r="K256" s="11"/>
    </row>
    <row r="257" spans="1:22" x14ac:dyDescent="0.2">
      <c r="A257" s="44"/>
      <c r="B257" s="45"/>
      <c r="C257" s="45" t="s">
        <v>968</v>
      </c>
      <c r="D257" s="46"/>
      <c r="E257" s="31"/>
      <c r="F257" s="47">
        <f>Source!AO106</f>
        <v>63.49</v>
      </c>
      <c r="G257" s="48" t="str">
        <f>Source!DG106</f>
        <v>)*1,15)*1,15</v>
      </c>
      <c r="H257" s="31">
        <f>Source!AV107</f>
        <v>1.0249999999999999</v>
      </c>
      <c r="I257" s="49">
        <f>Source!S106</f>
        <v>2.6</v>
      </c>
      <c r="J257" s="31">
        <f>IF(Source!BA107&lt;&gt; 0, Source!BA107, 1)</f>
        <v>18.55</v>
      </c>
      <c r="K257" s="49">
        <f>Source!S107</f>
        <v>49.49</v>
      </c>
    </row>
    <row r="258" spans="1:22" x14ac:dyDescent="0.2">
      <c r="A258" s="44"/>
      <c r="B258" s="45"/>
      <c r="C258" s="45" t="s">
        <v>976</v>
      </c>
      <c r="D258" s="46"/>
      <c r="E258" s="31"/>
      <c r="F258" s="47">
        <f>Source!AM106</f>
        <v>0.8</v>
      </c>
      <c r="G258" s="48" t="str">
        <f>Source!DE106</f>
        <v>)*1,25)*1,15</v>
      </c>
      <c r="H258" s="31">
        <f>Source!AV107</f>
        <v>1.0249999999999999</v>
      </c>
      <c r="I258" s="49">
        <f>Source!Q106</f>
        <v>0.04</v>
      </c>
      <c r="J258" s="31">
        <f>IF(Source!BB107&lt;&gt; 0, Source!BB107, 1)</f>
        <v>7.41</v>
      </c>
      <c r="K258" s="49">
        <f>Source!Q107</f>
        <v>0.27</v>
      </c>
    </row>
    <row r="259" spans="1:22" x14ac:dyDescent="0.2">
      <c r="A259" s="44"/>
      <c r="B259" s="45"/>
      <c r="C259" s="45" t="s">
        <v>977</v>
      </c>
      <c r="D259" s="46"/>
      <c r="E259" s="31"/>
      <c r="F259" s="47">
        <f>Source!AN106</f>
        <v>0.18</v>
      </c>
      <c r="G259" s="48" t="str">
        <f>Source!DF106</f>
        <v>)*1,25)*1,15</v>
      </c>
      <c r="H259" s="31">
        <f>Source!AV107</f>
        <v>1.0249999999999999</v>
      </c>
      <c r="I259" s="61">
        <f>Source!R106</f>
        <v>0.01</v>
      </c>
      <c r="J259" s="31">
        <f>IF(Source!BS107&lt;&gt; 0, Source!BS107, 1)</f>
        <v>1</v>
      </c>
      <c r="K259" s="61">
        <f>Source!R107</f>
        <v>0.01</v>
      </c>
    </row>
    <row r="260" spans="1:22" ht="36" x14ac:dyDescent="0.2">
      <c r="A260" s="44" t="str">
        <f>Source!E108</f>
        <v>23,1</v>
      </c>
      <c r="B260" s="45" t="str">
        <f>Source!F108</f>
        <v>1.1-1-3257</v>
      </c>
      <c r="C260" s="45" t="str">
        <f>Source!G108</f>
        <v>ГРУНТОВКА ВОДНО-ДИСПЕРСИОННАЯ ВЫСОКОКОНЦЕНТРИРОВАННАЯ ГЛУБОКОПРОНИКАЮЩАЯ УНИВЕРСАЛЬНАЯ</v>
      </c>
      <c r="D260" s="46" t="str">
        <f>Source!H108</f>
        <v>кг</v>
      </c>
      <c r="E260" s="31">
        <f>Source!I108</f>
        <v>0.31929999999999997</v>
      </c>
      <c r="F260" s="47">
        <f>Source!AK108</f>
        <v>17.309999999999999</v>
      </c>
      <c r="G260" s="60" t="s">
        <v>3</v>
      </c>
      <c r="H260" s="31">
        <f>Source!AW109</f>
        <v>1</v>
      </c>
      <c r="I260" s="49">
        <f>Source!O108</f>
        <v>5.53</v>
      </c>
      <c r="J260" s="31">
        <f>IF(Source!BC109&lt;&gt; 0, Source!BC109, 1)</f>
        <v>3.83</v>
      </c>
      <c r="K260" s="49">
        <f>Source!O109</f>
        <v>21.17</v>
      </c>
      <c r="Q260">
        <f>Source!X108</f>
        <v>0</v>
      </c>
      <c r="R260">
        <f>Source!X109</f>
        <v>0</v>
      </c>
      <c r="S260">
        <f>Source!Y108</f>
        <v>0</v>
      </c>
      <c r="T260">
        <f>Source!Y109</f>
        <v>0</v>
      </c>
      <c r="U260">
        <f>ROUND((175/100)*ROUND(Source!R108, 2), 2)</f>
        <v>0</v>
      </c>
      <c r="V260">
        <f>ROUND((168/100)*ROUND(Source!R109, 2), 2)</f>
        <v>0</v>
      </c>
    </row>
    <row r="261" spans="1:22" x14ac:dyDescent="0.2">
      <c r="A261" s="44"/>
      <c r="B261" s="45"/>
      <c r="C261" s="45" t="s">
        <v>969</v>
      </c>
      <c r="D261" s="46" t="s">
        <v>970</v>
      </c>
      <c r="E261" s="31">
        <f>Source!DN107</f>
        <v>100</v>
      </c>
      <c r="F261" s="47"/>
      <c r="G261" s="48"/>
      <c r="H261" s="31"/>
      <c r="I261" s="49">
        <f>SUM(Q255:Q260)</f>
        <v>0</v>
      </c>
      <c r="J261" s="31">
        <f>Source!BZ107</f>
        <v>86</v>
      </c>
      <c r="K261" s="49">
        <f>SUM(R255:R260)</f>
        <v>42.56</v>
      </c>
    </row>
    <row r="262" spans="1:22" x14ac:dyDescent="0.2">
      <c r="A262" s="44"/>
      <c r="B262" s="45"/>
      <c r="C262" s="45" t="s">
        <v>971</v>
      </c>
      <c r="D262" s="46" t="s">
        <v>970</v>
      </c>
      <c r="E262" s="31">
        <f>Source!DO107</f>
        <v>64</v>
      </c>
      <c r="F262" s="47"/>
      <c r="G262" s="48"/>
      <c r="H262" s="31"/>
      <c r="I262" s="49">
        <f>SUM(S255:S261)</f>
        <v>0</v>
      </c>
      <c r="J262" s="31">
        <f>Source!CA107</f>
        <v>44</v>
      </c>
      <c r="K262" s="49">
        <f>SUM(T255:T261)</f>
        <v>21.78</v>
      </c>
    </row>
    <row r="263" spans="1:22" x14ac:dyDescent="0.2">
      <c r="A263" s="44"/>
      <c r="B263" s="45"/>
      <c r="C263" s="45" t="s">
        <v>978</v>
      </c>
      <c r="D263" s="46" t="s">
        <v>970</v>
      </c>
      <c r="E263" s="31">
        <f>175</f>
        <v>175</v>
      </c>
      <c r="F263" s="47"/>
      <c r="G263" s="48"/>
      <c r="H263" s="31"/>
      <c r="I263" s="49">
        <f>SUM(U255:U262)</f>
        <v>0.02</v>
      </c>
      <c r="J263" s="31">
        <f>168</f>
        <v>168</v>
      </c>
      <c r="K263" s="49">
        <f>SUM(V255:V262)</f>
        <v>0.02</v>
      </c>
    </row>
    <row r="264" spans="1:22" x14ac:dyDescent="0.2">
      <c r="A264" s="51"/>
      <c r="B264" s="52"/>
      <c r="C264" s="52" t="s">
        <v>972</v>
      </c>
      <c r="D264" s="53" t="s">
        <v>973</v>
      </c>
      <c r="E264" s="54">
        <f>Source!AQ106</f>
        <v>5.68</v>
      </c>
      <c r="F264" s="55"/>
      <c r="G264" s="56" t="str">
        <f>Source!DI106</f>
        <v>)*1,15)*1,15</v>
      </c>
      <c r="H264" s="54">
        <f>Source!AV107</f>
        <v>1.0249999999999999</v>
      </c>
      <c r="I264" s="57">
        <f>Source!U106</f>
        <v>0.23286579999999996</v>
      </c>
      <c r="J264" s="54"/>
      <c r="K264" s="57"/>
    </row>
    <row r="265" spans="1:22" x14ac:dyDescent="0.2">
      <c r="A265" s="58"/>
      <c r="B265" s="58"/>
      <c r="C265" s="59" t="s">
        <v>974</v>
      </c>
      <c r="D265" s="58"/>
      <c r="E265" s="58"/>
      <c r="F265" s="58"/>
      <c r="G265" s="58"/>
      <c r="H265" s="68">
        <f>I257+I258+I261+I262+I263+SUM(I260:I260)</f>
        <v>8.1900000000000013</v>
      </c>
      <c r="I265" s="68"/>
      <c r="J265" s="68">
        <f>K257+K258+K261+K262+K263+SUM(K260:K260)</f>
        <v>135.29000000000002</v>
      </c>
      <c r="K265" s="68"/>
      <c r="O265" s="12">
        <f>I257+I258+I261+I262+I263+SUM(I260:I260)</f>
        <v>8.1900000000000013</v>
      </c>
      <c r="P265" s="12">
        <f>K257+K258+K261+K262+K263+SUM(K260:K260)</f>
        <v>135.29000000000002</v>
      </c>
    </row>
    <row r="266" spans="1:22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1:22" ht="48" x14ac:dyDescent="0.2">
      <c r="A267" s="44" t="str">
        <f>Source!E110</f>
        <v>24</v>
      </c>
      <c r="B267" s="45" t="str">
        <f>Source!F110</f>
        <v>3.15-96-4</v>
      </c>
      <c r="C267" s="45" t="str">
        <f>Source!G110</f>
        <v>УЛУЧШЕННАЯ ОКРАСКА ПОЛИВИНИЛАЦЕТАТНЫМИ ВОДОЭМУЛЬСИОННЫМИ СОСТАВАМИ ПО ШТУКАТУРКЕ ПОТОЛКОВ</v>
      </c>
      <c r="D267" s="46" t="str">
        <f>Source!H110</f>
        <v>100 м2</v>
      </c>
      <c r="E267" s="31">
        <f>Source!I110</f>
        <v>3.1E-2</v>
      </c>
      <c r="F267" s="47"/>
      <c r="G267" s="48"/>
      <c r="H267" s="31"/>
      <c r="I267" s="49"/>
      <c r="J267" s="31"/>
      <c r="K267" s="49"/>
      <c r="Q267">
        <f>Source!X110</f>
        <v>0</v>
      </c>
      <c r="R267">
        <f>Source!X111</f>
        <v>386.3</v>
      </c>
      <c r="S267">
        <f>Source!Y110</f>
        <v>0</v>
      </c>
      <c r="T267">
        <f>Source!Y111</f>
        <v>197.64</v>
      </c>
      <c r="U267">
        <f>ROUND((175/100)*ROUND(Source!R110, 2), 2)</f>
        <v>0.6</v>
      </c>
      <c r="V267">
        <f>ROUND((168/100)*ROUND(Source!R111, 2), 2)</f>
        <v>0.59</v>
      </c>
    </row>
    <row r="268" spans="1:22" x14ac:dyDescent="0.2">
      <c r="A268" s="11"/>
      <c r="B268" s="11"/>
      <c r="C268" s="50" t="str">
        <f>"Объем: "&amp;Source!I110&amp;"=3,1/"&amp;"100"</f>
        <v>Объем: 0,031=3,1/100</v>
      </c>
      <c r="D268" s="11"/>
      <c r="E268" s="11"/>
      <c r="F268" s="11"/>
      <c r="G268" s="11"/>
      <c r="H268" s="11"/>
      <c r="I268" s="11"/>
      <c r="J268" s="11"/>
      <c r="K268" s="11"/>
    </row>
    <row r="269" spans="1:22" x14ac:dyDescent="0.2">
      <c r="A269" s="44"/>
      <c r="B269" s="45"/>
      <c r="C269" s="45" t="s">
        <v>968</v>
      </c>
      <c r="D269" s="46"/>
      <c r="E269" s="31"/>
      <c r="F269" s="47">
        <f>Source!AO110</f>
        <v>576.24</v>
      </c>
      <c r="G269" s="48" t="str">
        <f>Source!DG110</f>
        <v>)*1,15)*1,15</v>
      </c>
      <c r="H269" s="31">
        <f>Source!AV111</f>
        <v>1.0249999999999999</v>
      </c>
      <c r="I269" s="49">
        <f>Source!S110</f>
        <v>23.62</v>
      </c>
      <c r="J269" s="31">
        <f>IF(Source!BA111&lt;&gt; 0, Source!BA111, 1)</f>
        <v>18.55</v>
      </c>
      <c r="K269" s="49">
        <f>Source!S111</f>
        <v>449.19</v>
      </c>
    </row>
    <row r="270" spans="1:22" x14ac:dyDescent="0.2">
      <c r="A270" s="44"/>
      <c r="B270" s="45"/>
      <c r="C270" s="45" t="s">
        <v>976</v>
      </c>
      <c r="D270" s="46"/>
      <c r="E270" s="31"/>
      <c r="F270" s="47">
        <f>Source!AM110</f>
        <v>32.01</v>
      </c>
      <c r="G270" s="48" t="str">
        <f>Source!DE110</f>
        <v>)*1,15)*1,25</v>
      </c>
      <c r="H270" s="31">
        <f>Source!AV111</f>
        <v>1.0249999999999999</v>
      </c>
      <c r="I270" s="49">
        <f>Source!Q110</f>
        <v>1.43</v>
      </c>
      <c r="J270" s="31">
        <f>IF(Source!BB111&lt;&gt; 0, Source!BB111, 1)</f>
        <v>8.51</v>
      </c>
      <c r="K270" s="49">
        <f>Source!Q111</f>
        <v>12.44</v>
      </c>
    </row>
    <row r="271" spans="1:22" x14ac:dyDescent="0.2">
      <c r="A271" s="44"/>
      <c r="B271" s="45"/>
      <c r="C271" s="45" t="s">
        <v>977</v>
      </c>
      <c r="D271" s="46"/>
      <c r="E271" s="31"/>
      <c r="F271" s="47">
        <f>Source!AN110</f>
        <v>7.56</v>
      </c>
      <c r="G271" s="48" t="str">
        <f>Source!DF110</f>
        <v>)*1,15)*1,25</v>
      </c>
      <c r="H271" s="31">
        <f>Source!AV111</f>
        <v>1.0249999999999999</v>
      </c>
      <c r="I271" s="61">
        <f>Source!R110</f>
        <v>0.34</v>
      </c>
      <c r="J271" s="31">
        <f>IF(Source!BS111&lt;&gt; 0, Source!BS111, 1)</f>
        <v>1</v>
      </c>
      <c r="K271" s="61">
        <f>Source!R111</f>
        <v>0.35</v>
      </c>
    </row>
    <row r="272" spans="1:22" x14ac:dyDescent="0.2">
      <c r="A272" s="44"/>
      <c r="B272" s="45"/>
      <c r="C272" s="45" t="s">
        <v>975</v>
      </c>
      <c r="D272" s="46"/>
      <c r="E272" s="31"/>
      <c r="F272" s="47">
        <f>Source!AL110</f>
        <v>6.09</v>
      </c>
      <c r="G272" s="48" t="str">
        <f>Source!DD110</f>
        <v/>
      </c>
      <c r="H272" s="31">
        <f>Source!AW111</f>
        <v>1</v>
      </c>
      <c r="I272" s="49">
        <f>Source!P110</f>
        <v>0.19</v>
      </c>
      <c r="J272" s="31">
        <f>IF(Source!BC111&lt;&gt; 0, Source!BC111, 1)</f>
        <v>5.23</v>
      </c>
      <c r="K272" s="49">
        <f>Source!P111</f>
        <v>0.99</v>
      </c>
    </row>
    <row r="273" spans="1:22" ht="24" x14ac:dyDescent="0.2">
      <c r="A273" s="44" t="str">
        <f>Source!E112</f>
        <v>24,1</v>
      </c>
      <c r="B273" s="45" t="str">
        <f>Source!F112</f>
        <v>1.1-1-1478</v>
      </c>
      <c r="C273" s="45" t="str">
        <f>Source!G112</f>
        <v>ШПАТЛЕВКА ВОДНО-ДИСПЕРСИОННАЯ АКРИЛОВАЯ</v>
      </c>
      <c r="D273" s="46" t="str">
        <f>Source!H112</f>
        <v>т</v>
      </c>
      <c r="E273" s="31">
        <f>Source!I112</f>
        <v>1.7049999999999999E-3</v>
      </c>
      <c r="F273" s="47">
        <f>Source!AK112</f>
        <v>13953.6</v>
      </c>
      <c r="G273" s="60" t="s">
        <v>3</v>
      </c>
      <c r="H273" s="31">
        <f>Source!AW113</f>
        <v>1</v>
      </c>
      <c r="I273" s="49">
        <f>Source!O112</f>
        <v>23.79</v>
      </c>
      <c r="J273" s="31">
        <f>IF(Source!BC113&lt;&gt; 0, Source!BC113, 1)</f>
        <v>2.11</v>
      </c>
      <c r="K273" s="49">
        <f>Source!O113</f>
        <v>50.2</v>
      </c>
      <c r="Q273">
        <f>Source!X112</f>
        <v>0</v>
      </c>
      <c r="R273">
        <f>Source!X113</f>
        <v>0</v>
      </c>
      <c r="S273">
        <f>Source!Y112</f>
        <v>0</v>
      </c>
      <c r="T273">
        <f>Source!Y113</f>
        <v>0</v>
      </c>
      <c r="U273">
        <f>ROUND((175/100)*ROUND(Source!R112, 2), 2)</f>
        <v>0</v>
      </c>
      <c r="V273">
        <f>ROUND((168/100)*ROUND(Source!R113, 2), 2)</f>
        <v>0</v>
      </c>
    </row>
    <row r="274" spans="1:22" ht="36" x14ac:dyDescent="0.2">
      <c r="A274" s="44" t="str">
        <f>Source!E114</f>
        <v>24,2</v>
      </c>
      <c r="B274" s="45" t="str">
        <f>Source!F114</f>
        <v>1.1-1-438</v>
      </c>
      <c r="C274" s="45" t="str">
        <f>Source!G114</f>
        <v>КРАСКИ ВОДНО-ДИСПЕРСИОННЫЕ ПОЛИВИНИЛАЦЕТАТНЫЕ, БЕЛЫЕ, МАРКА ВД-ВА-17</v>
      </c>
      <c r="D274" s="46" t="str">
        <f>Source!H114</f>
        <v>т</v>
      </c>
      <c r="E274" s="31">
        <f>Source!I114</f>
        <v>1.9530000000000001E-3</v>
      </c>
      <c r="F274" s="47">
        <f>Source!AK114</f>
        <v>22652.13</v>
      </c>
      <c r="G274" s="60" t="s">
        <v>3</v>
      </c>
      <c r="H274" s="31">
        <f>Source!AW115</f>
        <v>1</v>
      </c>
      <c r="I274" s="49">
        <f>Source!O114</f>
        <v>44.24</v>
      </c>
      <c r="J274" s="31">
        <f>IF(Source!BC115&lt;&gt; 0, Source!BC115, 1)</f>
        <v>2.2999999999999998</v>
      </c>
      <c r="K274" s="49">
        <f>Source!O115</f>
        <v>101.75</v>
      </c>
      <c r="Q274">
        <f>Source!X114</f>
        <v>0</v>
      </c>
      <c r="R274">
        <f>Source!X115</f>
        <v>0</v>
      </c>
      <c r="S274">
        <f>Source!Y114</f>
        <v>0</v>
      </c>
      <c r="T274">
        <f>Source!Y115</f>
        <v>0</v>
      </c>
      <c r="U274">
        <f>ROUND((175/100)*ROUND(Source!R114, 2), 2)</f>
        <v>0</v>
      </c>
      <c r="V274">
        <f>ROUND((168/100)*ROUND(Source!R115, 2), 2)</f>
        <v>0</v>
      </c>
    </row>
    <row r="275" spans="1:22" x14ac:dyDescent="0.2">
      <c r="A275" s="44"/>
      <c r="B275" s="45"/>
      <c r="C275" s="45" t="s">
        <v>969</v>
      </c>
      <c r="D275" s="46" t="s">
        <v>970</v>
      </c>
      <c r="E275" s="31">
        <f>Source!DN111</f>
        <v>100</v>
      </c>
      <c r="F275" s="47"/>
      <c r="G275" s="48"/>
      <c r="H275" s="31"/>
      <c r="I275" s="49">
        <f>SUM(Q267:Q274)</f>
        <v>0</v>
      </c>
      <c r="J275" s="31">
        <f>Source!BZ111</f>
        <v>86</v>
      </c>
      <c r="K275" s="49">
        <f>SUM(R267:R274)</f>
        <v>386.3</v>
      </c>
    </row>
    <row r="276" spans="1:22" x14ac:dyDescent="0.2">
      <c r="A276" s="44"/>
      <c r="B276" s="45"/>
      <c r="C276" s="45" t="s">
        <v>971</v>
      </c>
      <c r="D276" s="46" t="s">
        <v>970</v>
      </c>
      <c r="E276" s="31">
        <f>Source!DO111</f>
        <v>64</v>
      </c>
      <c r="F276" s="47"/>
      <c r="G276" s="48"/>
      <c r="H276" s="31"/>
      <c r="I276" s="49">
        <f>SUM(S267:S275)</f>
        <v>0</v>
      </c>
      <c r="J276" s="31">
        <f>Source!CA111</f>
        <v>44</v>
      </c>
      <c r="K276" s="49">
        <f>SUM(T267:T275)</f>
        <v>197.64</v>
      </c>
    </row>
    <row r="277" spans="1:22" x14ac:dyDescent="0.2">
      <c r="A277" s="44"/>
      <c r="B277" s="45"/>
      <c r="C277" s="45" t="s">
        <v>978</v>
      </c>
      <c r="D277" s="46" t="s">
        <v>970</v>
      </c>
      <c r="E277" s="31">
        <f>175</f>
        <v>175</v>
      </c>
      <c r="F277" s="47"/>
      <c r="G277" s="48"/>
      <c r="H277" s="31"/>
      <c r="I277" s="49">
        <f>SUM(U267:U276)</f>
        <v>0.6</v>
      </c>
      <c r="J277" s="31">
        <f>168</f>
        <v>168</v>
      </c>
      <c r="K277" s="49">
        <f>SUM(V267:V276)</f>
        <v>0.59</v>
      </c>
    </row>
    <row r="278" spans="1:22" x14ac:dyDescent="0.2">
      <c r="A278" s="51"/>
      <c r="B278" s="52"/>
      <c r="C278" s="52" t="s">
        <v>972</v>
      </c>
      <c r="D278" s="53" t="s">
        <v>973</v>
      </c>
      <c r="E278" s="54">
        <f>Source!AQ110</f>
        <v>49</v>
      </c>
      <c r="F278" s="55"/>
      <c r="G278" s="56" t="str">
        <f>Source!DI110</f>
        <v>)*1,15)*1,15</v>
      </c>
      <c r="H278" s="54">
        <f>Source!AV111</f>
        <v>1.0249999999999999</v>
      </c>
      <c r="I278" s="57">
        <f>Source!U110</f>
        <v>2.0088774999999996</v>
      </c>
      <c r="J278" s="54"/>
      <c r="K278" s="57"/>
    </row>
    <row r="279" spans="1:22" x14ac:dyDescent="0.2">
      <c r="A279" s="58"/>
      <c r="B279" s="58"/>
      <c r="C279" s="59" t="s">
        <v>974</v>
      </c>
      <c r="D279" s="58"/>
      <c r="E279" s="58"/>
      <c r="F279" s="58"/>
      <c r="G279" s="58"/>
      <c r="H279" s="68">
        <f>I269+I270+I272+I275+I276+I277+SUM(I273:I274)</f>
        <v>93.87</v>
      </c>
      <c r="I279" s="68"/>
      <c r="J279" s="68">
        <f>K269+K270+K272+K275+K276+K277+SUM(K273:K274)</f>
        <v>1199.0999999999999</v>
      </c>
      <c r="K279" s="68"/>
      <c r="O279" s="12">
        <f>I269+I270+I272+I275+I276+I277+SUM(I273:I274)</f>
        <v>93.87</v>
      </c>
      <c r="P279" s="12">
        <f>K269+K270+K272+K275+K276+K277+SUM(K273:K274)</f>
        <v>1199.0999999999999</v>
      </c>
    </row>
    <row r="280" spans="1:22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</row>
    <row r="281" spans="1:22" ht="36" x14ac:dyDescent="0.2">
      <c r="A281" s="44" t="str">
        <f>Source!E116</f>
        <v>25</v>
      </c>
      <c r="B281" s="45" t="str">
        <f>Source!F116</f>
        <v>3.15-165-1</v>
      </c>
      <c r="C281" s="45" t="str">
        <f>Source!G116</f>
        <v>ОБРАБОТКА ПОВЕРХНОСТЕЙ СТЕН ГРУНТОВКОЙ ГЛУБОКОГО ПРОНИКНОВЕНИЯ ВНУТРИ ПОМЕЩЕНИЯ</v>
      </c>
      <c r="D281" s="46" t="str">
        <f>Source!H116</f>
        <v>100 м2</v>
      </c>
      <c r="E281" s="31">
        <f>Source!I116</f>
        <v>0.14699999999999999</v>
      </c>
      <c r="F281" s="47"/>
      <c r="G281" s="48"/>
      <c r="H281" s="31"/>
      <c r="I281" s="49"/>
      <c r="J281" s="31"/>
      <c r="K281" s="49"/>
      <c r="Q281">
        <f>Source!X116</f>
        <v>0</v>
      </c>
      <c r="R281">
        <f>Source!X117</f>
        <v>165.24</v>
      </c>
      <c r="S281">
        <f>Source!Y116</f>
        <v>0</v>
      </c>
      <c r="T281">
        <f>Source!Y117</f>
        <v>84.54</v>
      </c>
      <c r="U281">
        <f>ROUND((175/100)*ROUND(Source!R116, 2), 2)</f>
        <v>7.0000000000000007E-2</v>
      </c>
      <c r="V281">
        <f>ROUND((168/100)*ROUND(Source!R117, 2), 2)</f>
        <v>7.0000000000000007E-2</v>
      </c>
    </row>
    <row r="282" spans="1:22" x14ac:dyDescent="0.2">
      <c r="A282" s="11"/>
      <c r="B282" s="11"/>
      <c r="C282" s="50" t="str">
        <f>"Объем: "&amp;Source!I116&amp;"=14,7/"&amp;"100"</f>
        <v>Объем: 0,147=14,7/100</v>
      </c>
      <c r="D282" s="11"/>
      <c r="E282" s="11"/>
      <c r="F282" s="11"/>
      <c r="G282" s="11"/>
      <c r="H282" s="11"/>
      <c r="I282" s="11"/>
      <c r="J282" s="11"/>
      <c r="K282" s="11"/>
    </row>
    <row r="283" spans="1:22" x14ac:dyDescent="0.2">
      <c r="A283" s="44"/>
      <c r="B283" s="45"/>
      <c r="C283" s="45" t="s">
        <v>968</v>
      </c>
      <c r="D283" s="46"/>
      <c r="E283" s="31"/>
      <c r="F283" s="47">
        <f>Source!AO116</f>
        <v>51.98</v>
      </c>
      <c r="G283" s="48" t="str">
        <f>Source!DG116</f>
        <v>)*1,15)*1,15</v>
      </c>
      <c r="H283" s="31">
        <f>Source!AV117</f>
        <v>1.0249999999999999</v>
      </c>
      <c r="I283" s="49">
        <f>Source!S116</f>
        <v>10.11</v>
      </c>
      <c r="J283" s="31">
        <f>IF(Source!BA117&lt;&gt; 0, Source!BA117, 1)</f>
        <v>18.55</v>
      </c>
      <c r="K283" s="49">
        <f>Source!S117</f>
        <v>192.14</v>
      </c>
    </row>
    <row r="284" spans="1:22" x14ac:dyDescent="0.2">
      <c r="A284" s="44"/>
      <c r="B284" s="45"/>
      <c r="C284" s="45" t="s">
        <v>976</v>
      </c>
      <c r="D284" s="46"/>
      <c r="E284" s="31"/>
      <c r="F284" s="47">
        <f>Source!AM116</f>
        <v>0.8</v>
      </c>
      <c r="G284" s="48" t="str">
        <f>Source!DE116</f>
        <v>)*1,15)*1,25</v>
      </c>
      <c r="H284" s="31">
        <f>Source!AV117</f>
        <v>1.0249999999999999</v>
      </c>
      <c r="I284" s="49">
        <f>Source!Q116</f>
        <v>0.17</v>
      </c>
      <c r="J284" s="31">
        <f>IF(Source!BB117&lt;&gt; 0, Source!BB117, 1)</f>
        <v>7.41</v>
      </c>
      <c r="K284" s="49">
        <f>Source!Q117</f>
        <v>1.28</v>
      </c>
    </row>
    <row r="285" spans="1:22" x14ac:dyDescent="0.2">
      <c r="A285" s="44"/>
      <c r="B285" s="45"/>
      <c r="C285" s="45" t="s">
        <v>977</v>
      </c>
      <c r="D285" s="46"/>
      <c r="E285" s="31"/>
      <c r="F285" s="47">
        <f>Source!AN116</f>
        <v>0.18</v>
      </c>
      <c r="G285" s="48" t="str">
        <f>Source!DF116</f>
        <v>)*1,15)*1,25</v>
      </c>
      <c r="H285" s="31">
        <f>Source!AV117</f>
        <v>1.0249999999999999</v>
      </c>
      <c r="I285" s="61">
        <f>Source!R116</f>
        <v>0.04</v>
      </c>
      <c r="J285" s="31">
        <f>IF(Source!BS117&lt;&gt; 0, Source!BS117, 1)</f>
        <v>1</v>
      </c>
      <c r="K285" s="61">
        <f>Source!R117</f>
        <v>0.04</v>
      </c>
    </row>
    <row r="286" spans="1:22" ht="24" x14ac:dyDescent="0.2">
      <c r="A286" s="44" t="str">
        <f>Source!E118</f>
        <v>25,1</v>
      </c>
      <c r="B286" s="45" t="str">
        <f>Source!F118</f>
        <v>1.1-1-2480</v>
      </c>
      <c r="C286" s="45" t="str">
        <f>Source!G118</f>
        <v>ГРУНТОВКА АКРИЛОВАЯ НА ЛАТЕКСНОЙ ОСНОВЕ, МАРКА 'ГРУНДИРМИТТЕЛЬ'</v>
      </c>
      <c r="D286" s="46" t="str">
        <f>Source!H118</f>
        <v>т</v>
      </c>
      <c r="E286" s="31">
        <f>Source!I118</f>
        <v>2.0417000000000001E-2</v>
      </c>
      <c r="F286" s="47">
        <f>Source!AK118</f>
        <v>69883.649999999994</v>
      </c>
      <c r="G286" s="60" t="s">
        <v>3</v>
      </c>
      <c r="H286" s="31">
        <f>Source!AW119</f>
        <v>1</v>
      </c>
      <c r="I286" s="49">
        <f>Source!O118</f>
        <v>1426.81</v>
      </c>
      <c r="J286" s="31">
        <f>IF(Source!BC119&lt;&gt; 0, Source!BC119, 1)</f>
        <v>1.51</v>
      </c>
      <c r="K286" s="49">
        <f>Source!O119</f>
        <v>2154.4899999999998</v>
      </c>
      <c r="Q286">
        <f>Source!X118</f>
        <v>0</v>
      </c>
      <c r="R286">
        <f>Source!X119</f>
        <v>0</v>
      </c>
      <c r="S286">
        <f>Source!Y118</f>
        <v>0</v>
      </c>
      <c r="T286">
        <f>Source!Y119</f>
        <v>0</v>
      </c>
      <c r="U286">
        <f>ROUND((175/100)*ROUND(Source!R118, 2), 2)</f>
        <v>0</v>
      </c>
      <c r="V286">
        <f>ROUND((168/100)*ROUND(Source!R119, 2), 2)</f>
        <v>0</v>
      </c>
    </row>
    <row r="287" spans="1:22" x14ac:dyDescent="0.2">
      <c r="A287" s="44"/>
      <c r="B287" s="45"/>
      <c r="C287" s="45" t="s">
        <v>969</v>
      </c>
      <c r="D287" s="46" t="s">
        <v>970</v>
      </c>
      <c r="E287" s="31">
        <f>Source!DN117</f>
        <v>100</v>
      </c>
      <c r="F287" s="47"/>
      <c r="G287" s="48"/>
      <c r="H287" s="31"/>
      <c r="I287" s="49">
        <f>SUM(Q281:Q286)</f>
        <v>0</v>
      </c>
      <c r="J287" s="31">
        <f>Source!BZ117</f>
        <v>86</v>
      </c>
      <c r="K287" s="49">
        <f>SUM(R281:R286)</f>
        <v>165.24</v>
      </c>
    </row>
    <row r="288" spans="1:22" x14ac:dyDescent="0.2">
      <c r="A288" s="44"/>
      <c r="B288" s="45"/>
      <c r="C288" s="45" t="s">
        <v>971</v>
      </c>
      <c r="D288" s="46" t="s">
        <v>970</v>
      </c>
      <c r="E288" s="31">
        <f>Source!DO117</f>
        <v>64</v>
      </c>
      <c r="F288" s="47"/>
      <c r="G288" s="48"/>
      <c r="H288" s="31"/>
      <c r="I288" s="49">
        <f>SUM(S281:S287)</f>
        <v>0</v>
      </c>
      <c r="J288" s="31">
        <f>Source!CA117</f>
        <v>44</v>
      </c>
      <c r="K288" s="49">
        <f>SUM(T281:T287)</f>
        <v>84.54</v>
      </c>
    </row>
    <row r="289" spans="1:22" x14ac:dyDescent="0.2">
      <c r="A289" s="44"/>
      <c r="B289" s="45"/>
      <c r="C289" s="45" t="s">
        <v>978</v>
      </c>
      <c r="D289" s="46" t="s">
        <v>970</v>
      </c>
      <c r="E289" s="31">
        <f>175</f>
        <v>175</v>
      </c>
      <c r="F289" s="47"/>
      <c r="G289" s="48"/>
      <c r="H289" s="31"/>
      <c r="I289" s="49">
        <f>SUM(U281:U288)</f>
        <v>7.0000000000000007E-2</v>
      </c>
      <c r="J289" s="31">
        <f>168</f>
        <v>168</v>
      </c>
      <c r="K289" s="49">
        <f>SUM(V281:V288)</f>
        <v>7.0000000000000007E-2</v>
      </c>
    </row>
    <row r="290" spans="1:22" x14ac:dyDescent="0.2">
      <c r="A290" s="51"/>
      <c r="B290" s="52"/>
      <c r="C290" s="52" t="s">
        <v>972</v>
      </c>
      <c r="D290" s="53" t="s">
        <v>973</v>
      </c>
      <c r="E290" s="54">
        <f>Source!AQ116</f>
        <v>4.6500000000000004</v>
      </c>
      <c r="F290" s="55"/>
      <c r="G290" s="56" t="str">
        <f>Source!DI116</f>
        <v>)*1,15)*1,15</v>
      </c>
      <c r="H290" s="54">
        <f>Source!AV117</f>
        <v>1.0249999999999999</v>
      </c>
      <c r="I290" s="57">
        <f>Source!U116</f>
        <v>0.90399487499999986</v>
      </c>
      <c r="J290" s="54"/>
      <c r="K290" s="57"/>
    </row>
    <row r="291" spans="1:22" x14ac:dyDescent="0.2">
      <c r="A291" s="58"/>
      <c r="B291" s="58"/>
      <c r="C291" s="59" t="s">
        <v>974</v>
      </c>
      <c r="D291" s="58"/>
      <c r="E291" s="58"/>
      <c r="F291" s="58"/>
      <c r="G291" s="58"/>
      <c r="H291" s="68">
        <f>I283+I284+I287+I288+I289+SUM(I286:I286)</f>
        <v>1437.1599999999999</v>
      </c>
      <c r="I291" s="68"/>
      <c r="J291" s="68">
        <f>K283+K284+K287+K288+K289+SUM(K286:K286)</f>
        <v>2597.7599999999998</v>
      </c>
      <c r="K291" s="68"/>
      <c r="O291" s="12">
        <f>I283+I284+I287+I288+I289+SUM(I286:I286)</f>
        <v>1437.1599999999999</v>
      </c>
      <c r="P291" s="12">
        <f>K283+K284+K287+K288+K289+SUM(K286:K286)</f>
        <v>2597.7599999999998</v>
      </c>
    </row>
    <row r="292" spans="1:22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</row>
    <row r="293" spans="1:22" ht="48" x14ac:dyDescent="0.2">
      <c r="A293" s="44" t="str">
        <f>Source!E120</f>
        <v>26</v>
      </c>
      <c r="B293" s="45" t="str">
        <f>Source!F120</f>
        <v>6.61-1-4</v>
      </c>
      <c r="C293" s="45" t="str">
        <f>Source!G120</f>
        <v>СПЛОШНОЕ ВЫРАВНИВАНИЕ ШТУКАТУРКИ СТЕН, ВНУТРИ ЗДАНИЯ ПОЛИМЕРЦЕМЕНТНЫМ РАСТВОРОМ ПРИ ТОЛЩИНЕ НАМЕТА ДО 10 ММ</v>
      </c>
      <c r="D293" s="46" t="str">
        <f>Source!H120</f>
        <v>100 м2</v>
      </c>
      <c r="E293" s="31">
        <f>Source!I120</f>
        <v>0.14699999999999999</v>
      </c>
      <c r="F293" s="47"/>
      <c r="G293" s="48"/>
      <c r="H293" s="31"/>
      <c r="I293" s="49"/>
      <c r="J293" s="31"/>
      <c r="K293" s="49"/>
      <c r="Q293">
        <f>Source!X120</f>
        <v>0</v>
      </c>
      <c r="R293">
        <f>Source!X121</f>
        <v>1531.14</v>
      </c>
      <c r="S293">
        <f>Source!Y120</f>
        <v>0</v>
      </c>
      <c r="T293">
        <f>Source!Y121</f>
        <v>783.37</v>
      </c>
      <c r="U293">
        <f>ROUND((175/100)*ROUND(Source!R120, 2), 2)</f>
        <v>0</v>
      </c>
      <c r="V293">
        <f>ROUND((168/100)*ROUND(Source!R121, 2), 2)</f>
        <v>0</v>
      </c>
    </row>
    <row r="294" spans="1:22" x14ac:dyDescent="0.2">
      <c r="A294" s="11"/>
      <c r="B294" s="11"/>
      <c r="C294" s="50" t="str">
        <f>"Объем: "&amp;Source!I120&amp;"=14,7/"&amp;"100"</f>
        <v>Объем: 0,147=14,7/100</v>
      </c>
      <c r="D294" s="11"/>
      <c r="E294" s="11"/>
      <c r="F294" s="11"/>
      <c r="G294" s="11"/>
      <c r="H294" s="11"/>
      <c r="I294" s="11"/>
      <c r="J294" s="11"/>
      <c r="K294" s="11"/>
    </row>
    <row r="295" spans="1:22" x14ac:dyDescent="0.2">
      <c r="A295" s="44"/>
      <c r="B295" s="45"/>
      <c r="C295" s="45" t="s">
        <v>968</v>
      </c>
      <c r="D295" s="46"/>
      <c r="E295" s="31"/>
      <c r="F295" s="47">
        <f>Source!AO120</f>
        <v>553.9</v>
      </c>
      <c r="G295" s="48" t="str">
        <f>Source!DG120</f>
        <v>)*1,15</v>
      </c>
      <c r="H295" s="31">
        <f>Source!AV121</f>
        <v>1.0249999999999999</v>
      </c>
      <c r="I295" s="49">
        <f>Source!S120</f>
        <v>93.64</v>
      </c>
      <c r="J295" s="31">
        <f>IF(Source!BA121&lt;&gt; 0, Source!BA121, 1)</f>
        <v>18.55</v>
      </c>
      <c r="K295" s="49">
        <f>Source!S121</f>
        <v>1780.39</v>
      </c>
    </row>
    <row r="296" spans="1:22" x14ac:dyDescent="0.2">
      <c r="A296" s="44"/>
      <c r="B296" s="45"/>
      <c r="C296" s="45" t="s">
        <v>975</v>
      </c>
      <c r="D296" s="46"/>
      <c r="E296" s="31"/>
      <c r="F296" s="47">
        <f>Source!AL120</f>
        <v>361.42</v>
      </c>
      <c r="G296" s="48" t="str">
        <f>Source!DD120</f>
        <v/>
      </c>
      <c r="H296" s="31">
        <f>Source!AW121</f>
        <v>1</v>
      </c>
      <c r="I296" s="49">
        <f>Source!P120</f>
        <v>53.13</v>
      </c>
      <c r="J296" s="31">
        <f>IF(Source!BC121&lt;&gt; 0, Source!BC121, 1)</f>
        <v>1.61</v>
      </c>
      <c r="K296" s="49">
        <f>Source!P121</f>
        <v>85.54</v>
      </c>
    </row>
    <row r="297" spans="1:22" ht="60" x14ac:dyDescent="0.2">
      <c r="A297" s="44" t="str">
        <f>Source!E122</f>
        <v>26,1</v>
      </c>
      <c r="B297" s="45" t="str">
        <f>Source!F122</f>
        <v>1.3-2-125</v>
      </c>
      <c r="C297" s="45" t="str">
        <f>Source!G122</f>
        <v>СМЕСИ СУХИЕ ЦЕМЕНТНЫЕ РЕМОНТНЫЕ ДЛЯ ОШТУКАТУРИВАНИЯ И РЕМОНТА БЕТОННЫХ ПОВЕРХНОСТЕЙ:  В15 (М200), F100, КРУПНОСТЬ ЗАПОЛНИТЕЛЯ  0,5 - 1,2 ММ</v>
      </c>
      <c r="D297" s="46" t="str">
        <f>Source!H122</f>
        <v>т</v>
      </c>
      <c r="E297" s="31">
        <f>Source!I122</f>
        <v>0.257544</v>
      </c>
      <c r="F297" s="47">
        <f>Source!AK122</f>
        <v>3365.52</v>
      </c>
      <c r="G297" s="60" t="s">
        <v>3</v>
      </c>
      <c r="H297" s="31">
        <f>Source!AW123</f>
        <v>1</v>
      </c>
      <c r="I297" s="49">
        <f>Source!O122</f>
        <v>866.77</v>
      </c>
      <c r="J297" s="31">
        <f>IF(Source!BC123&lt;&gt; 0, Source!BC123, 1)</f>
        <v>1.9</v>
      </c>
      <c r="K297" s="49">
        <f>Source!O123</f>
        <v>1646.86</v>
      </c>
      <c r="Q297">
        <f>Source!X122</f>
        <v>0</v>
      </c>
      <c r="R297">
        <f>Source!X123</f>
        <v>0</v>
      </c>
      <c r="S297">
        <f>Source!Y122</f>
        <v>0</v>
      </c>
      <c r="T297">
        <f>Source!Y123</f>
        <v>0</v>
      </c>
      <c r="U297">
        <f>ROUND((175/100)*ROUND(Source!R122, 2), 2)</f>
        <v>0</v>
      </c>
      <c r="V297">
        <f>ROUND((168/100)*ROUND(Source!R123, 2), 2)</f>
        <v>0</v>
      </c>
    </row>
    <row r="298" spans="1:22" x14ac:dyDescent="0.2">
      <c r="A298" s="44"/>
      <c r="B298" s="45"/>
      <c r="C298" s="45" t="s">
        <v>969</v>
      </c>
      <c r="D298" s="46" t="s">
        <v>970</v>
      </c>
      <c r="E298" s="31">
        <f>Source!DN121</f>
        <v>100</v>
      </c>
      <c r="F298" s="47"/>
      <c r="G298" s="48"/>
      <c r="H298" s="31"/>
      <c r="I298" s="49">
        <f>SUM(Q293:Q297)</f>
        <v>0</v>
      </c>
      <c r="J298" s="31">
        <f>Source!BZ121</f>
        <v>86</v>
      </c>
      <c r="K298" s="49">
        <f>SUM(R293:R297)</f>
        <v>1531.14</v>
      </c>
    </row>
    <row r="299" spans="1:22" x14ac:dyDescent="0.2">
      <c r="A299" s="44"/>
      <c r="B299" s="45"/>
      <c r="C299" s="45" t="s">
        <v>971</v>
      </c>
      <c r="D299" s="46" t="s">
        <v>970</v>
      </c>
      <c r="E299" s="31">
        <f>Source!DO121</f>
        <v>64</v>
      </c>
      <c r="F299" s="47"/>
      <c r="G299" s="48"/>
      <c r="H299" s="31"/>
      <c r="I299" s="49">
        <f>SUM(S293:S298)</f>
        <v>0</v>
      </c>
      <c r="J299" s="31">
        <f>Source!CA121</f>
        <v>44</v>
      </c>
      <c r="K299" s="49">
        <f>SUM(T293:T298)</f>
        <v>783.37</v>
      </c>
    </row>
    <row r="300" spans="1:22" x14ac:dyDescent="0.2">
      <c r="A300" s="51"/>
      <c r="B300" s="52"/>
      <c r="C300" s="52" t="s">
        <v>972</v>
      </c>
      <c r="D300" s="53" t="s">
        <v>973</v>
      </c>
      <c r="E300" s="54">
        <f>Source!AQ120</f>
        <v>50.4</v>
      </c>
      <c r="F300" s="55"/>
      <c r="G300" s="56" t="str">
        <f>Source!DI120</f>
        <v>)*1,15</v>
      </c>
      <c r="H300" s="54">
        <f>Source!AV121</f>
        <v>1.0249999999999999</v>
      </c>
      <c r="I300" s="57">
        <f>Source!U120</f>
        <v>8.5201199999999986</v>
      </c>
      <c r="J300" s="54"/>
      <c r="K300" s="57"/>
    </row>
    <row r="301" spans="1:22" x14ac:dyDescent="0.2">
      <c r="A301" s="58"/>
      <c r="B301" s="58"/>
      <c r="C301" s="59" t="s">
        <v>974</v>
      </c>
      <c r="D301" s="58"/>
      <c r="E301" s="58"/>
      <c r="F301" s="58"/>
      <c r="G301" s="58"/>
      <c r="H301" s="68">
        <f>I295+I296+I298+I299+SUM(I297:I297)</f>
        <v>1013.54</v>
      </c>
      <c r="I301" s="68"/>
      <c r="J301" s="68">
        <f>K295+K296+K298+K299+SUM(K297:K297)</f>
        <v>5827.3</v>
      </c>
      <c r="K301" s="68"/>
      <c r="O301" s="12">
        <f>I295+I296+I298+I299+SUM(I297:I297)</f>
        <v>1013.54</v>
      </c>
      <c r="P301" s="12">
        <f>K295+K296+K298+K299+SUM(K297:K297)</f>
        <v>5827.3</v>
      </c>
    </row>
    <row r="302" spans="1:22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</row>
    <row r="303" spans="1:22" ht="48" x14ac:dyDescent="0.2">
      <c r="A303" s="44" t="str">
        <f>Source!E124</f>
        <v>27</v>
      </c>
      <c r="B303" s="45" t="str">
        <f>Source!F124</f>
        <v>3.15-144-1</v>
      </c>
      <c r="C303" s="45" t="str">
        <f>Source!G124</f>
        <v>ОБЛИЦОВКА СТЕН КЕРАМИЧЕСКИМИ ПЛИТКАМИ НА ЦЕМЕНТНОМ РАСТВОРЕ С ЗАПОЛНЕНИЕМ ШВОВ ФУГОВОЧНОЙ СМЕСЬЮ, ПО КИРПИЧУ И БЕТОНУ</v>
      </c>
      <c r="D303" s="46" t="str">
        <f>Source!H124</f>
        <v>100 м2</v>
      </c>
      <c r="E303" s="31">
        <f>Source!I124</f>
        <v>0.14699999999999999</v>
      </c>
      <c r="F303" s="47"/>
      <c r="G303" s="48"/>
      <c r="H303" s="31"/>
      <c r="I303" s="49"/>
      <c r="J303" s="31"/>
      <c r="K303" s="49"/>
      <c r="Q303">
        <f>Source!X124</f>
        <v>0</v>
      </c>
      <c r="R303">
        <f>Source!X125</f>
        <v>7490.45</v>
      </c>
      <c r="S303">
        <f>Source!Y124</f>
        <v>0</v>
      </c>
      <c r="T303">
        <f>Source!Y125</f>
        <v>3832.33</v>
      </c>
      <c r="U303">
        <f>ROUND((175/100)*ROUND(Source!R124, 2), 2)</f>
        <v>2.54</v>
      </c>
      <c r="V303">
        <f>ROUND((168/100)*ROUND(Source!R125, 2), 2)</f>
        <v>2.5</v>
      </c>
    </row>
    <row r="304" spans="1:22" x14ac:dyDescent="0.2">
      <c r="A304" s="11"/>
      <c r="B304" s="11"/>
      <c r="C304" s="50" t="str">
        <f>"Объем: "&amp;Source!I124&amp;"=14,7/"&amp;"100"</f>
        <v>Объем: 0,147=14,7/100</v>
      </c>
      <c r="D304" s="11"/>
      <c r="E304" s="11"/>
      <c r="F304" s="11"/>
      <c r="G304" s="11"/>
      <c r="H304" s="11"/>
      <c r="I304" s="11"/>
      <c r="J304" s="11"/>
      <c r="K304" s="11"/>
    </row>
    <row r="305" spans="1:22" x14ac:dyDescent="0.2">
      <c r="A305" s="44"/>
      <c r="B305" s="45"/>
      <c r="C305" s="45" t="s">
        <v>968</v>
      </c>
      <c r="D305" s="46"/>
      <c r="E305" s="31"/>
      <c r="F305" s="47">
        <f>Source!AO124</f>
        <v>2356.29</v>
      </c>
      <c r="G305" s="48" t="str">
        <f>Source!DG124</f>
        <v>)*1,15)*1,15</v>
      </c>
      <c r="H305" s="31">
        <f>Source!AV125</f>
        <v>1.0249999999999999</v>
      </c>
      <c r="I305" s="49">
        <f>Source!S124</f>
        <v>458.08</v>
      </c>
      <c r="J305" s="31">
        <f>IF(Source!BA125&lt;&gt; 0, Source!BA125, 1)</f>
        <v>18.55</v>
      </c>
      <c r="K305" s="49">
        <f>Source!S125</f>
        <v>8709.83</v>
      </c>
    </row>
    <row r="306" spans="1:22" x14ac:dyDescent="0.2">
      <c r="A306" s="44"/>
      <c r="B306" s="45"/>
      <c r="C306" s="45" t="s">
        <v>976</v>
      </c>
      <c r="D306" s="46"/>
      <c r="E306" s="31"/>
      <c r="F306" s="47">
        <f>Source!AM124</f>
        <v>29.03</v>
      </c>
      <c r="G306" s="48" t="str">
        <f>Source!DE124</f>
        <v>)*1,15)*1,25</v>
      </c>
      <c r="H306" s="31">
        <f>Source!AV125</f>
        <v>1.0249999999999999</v>
      </c>
      <c r="I306" s="49">
        <f>Source!Q124</f>
        <v>6.13</v>
      </c>
      <c r="J306" s="31">
        <f>IF(Source!BB125&lt;&gt; 0, Source!BB125, 1)</f>
        <v>8.51</v>
      </c>
      <c r="K306" s="49">
        <f>Source!Q125</f>
        <v>53.51</v>
      </c>
    </row>
    <row r="307" spans="1:22" x14ac:dyDescent="0.2">
      <c r="A307" s="44"/>
      <c r="B307" s="45"/>
      <c r="C307" s="45" t="s">
        <v>977</v>
      </c>
      <c r="D307" s="46"/>
      <c r="E307" s="31"/>
      <c r="F307" s="47">
        <f>Source!AN124</f>
        <v>6.86</v>
      </c>
      <c r="G307" s="48" t="str">
        <f>Source!DF124</f>
        <v>)*1,15)*1,25</v>
      </c>
      <c r="H307" s="31">
        <f>Source!AV125</f>
        <v>1.0249999999999999</v>
      </c>
      <c r="I307" s="61">
        <f>Source!R124</f>
        <v>1.45</v>
      </c>
      <c r="J307" s="31">
        <f>IF(Source!BS125&lt;&gt; 0, Source!BS125, 1)</f>
        <v>1</v>
      </c>
      <c r="K307" s="61">
        <f>Source!R125</f>
        <v>1.49</v>
      </c>
    </row>
    <row r="308" spans="1:22" x14ac:dyDescent="0.2">
      <c r="A308" s="44"/>
      <c r="B308" s="45"/>
      <c r="C308" s="45" t="s">
        <v>975</v>
      </c>
      <c r="D308" s="46"/>
      <c r="E308" s="31"/>
      <c r="F308" s="47">
        <f>Source!AL124</f>
        <v>690.78</v>
      </c>
      <c r="G308" s="48" t="str">
        <f>Source!DD124</f>
        <v/>
      </c>
      <c r="H308" s="31">
        <f>Source!AW125</f>
        <v>1</v>
      </c>
      <c r="I308" s="49">
        <f>Source!P124</f>
        <v>101.54</v>
      </c>
      <c r="J308" s="31">
        <f>IF(Source!BC125&lt;&gt; 0, Source!BC125, 1)</f>
        <v>6.52</v>
      </c>
      <c r="K308" s="49">
        <f>Source!P125</f>
        <v>662.07</v>
      </c>
    </row>
    <row r="309" spans="1:22" ht="48" x14ac:dyDescent="0.2">
      <c r="A309" s="44" t="str">
        <f>Source!E126</f>
        <v>27,1</v>
      </c>
      <c r="B309" s="45" t="str">
        <f>Source!F126</f>
        <v>1.3-2-50</v>
      </c>
      <c r="C309" s="45" t="str">
        <f>Source!G126</f>
        <v>СМЕСИ СУХИЕ ФУГОВОЧНЫЕ ДЛЯ ЗАДЕЛКИ ШВОВ МЕЖДУ ПЛИТКАМИ (РАЗЛИЧНАЯ ЦВЕТОВАЯ ГАММА): В7,5 (М100), F50, КРУПНОСТЬ ЗАПОЛНИТЕЛЯ 0,3 ММ</v>
      </c>
      <c r="D309" s="46" t="str">
        <f>Source!H126</f>
        <v>т</v>
      </c>
      <c r="E309" s="31">
        <f>Source!I126</f>
        <v>8.6979999999999991E-3</v>
      </c>
      <c r="F309" s="47">
        <f>Source!AK126</f>
        <v>5986.03</v>
      </c>
      <c r="G309" s="60" t="s">
        <v>3</v>
      </c>
      <c r="H309" s="31">
        <f>Source!AW127</f>
        <v>1</v>
      </c>
      <c r="I309" s="49">
        <f>Source!O126</f>
        <v>52.07</v>
      </c>
      <c r="J309" s="31">
        <f>IF(Source!BC127&lt;&gt; 0, Source!BC127, 1)</f>
        <v>4.42</v>
      </c>
      <c r="K309" s="49">
        <f>Source!O127</f>
        <v>230.13</v>
      </c>
      <c r="Q309">
        <f>Source!X126</f>
        <v>0</v>
      </c>
      <c r="R309">
        <f>Source!X127</f>
        <v>0</v>
      </c>
      <c r="S309">
        <f>Source!Y126</f>
        <v>0</v>
      </c>
      <c r="T309">
        <f>Source!Y127</f>
        <v>0</v>
      </c>
      <c r="U309">
        <f>ROUND((175/100)*ROUND(Source!R126, 2), 2)</f>
        <v>0</v>
      </c>
      <c r="V309">
        <f>ROUND((168/100)*ROUND(Source!R127, 2), 2)</f>
        <v>0</v>
      </c>
    </row>
    <row r="310" spans="1:22" ht="36" x14ac:dyDescent="0.2">
      <c r="A310" s="44" t="str">
        <f>Source!E128</f>
        <v>27,2</v>
      </c>
      <c r="B310" s="45" t="str">
        <f>Source!F128</f>
        <v>1.1-1-854</v>
      </c>
      <c r="C310" s="45" t="str">
        <f>Source!G128</f>
        <v>ПЛИТКИ КЕРАМИЧЕСКИЕ УНИВЕРСАЛЬНЫЕ ГЛАЗУРОВАННЫЕ ГЛАДКИЕ, КВАДРАТНЫЕ, ДЕКОРАТИВНЫЕ, ОДНОЦВЕТНЫЕ</v>
      </c>
      <c r="D310" s="46" t="str">
        <f>Source!H128</f>
        <v>м2</v>
      </c>
      <c r="E310" s="31">
        <f>Source!I128</f>
        <v>14.7</v>
      </c>
      <c r="F310" s="47">
        <f>Source!AK128</f>
        <v>43.26</v>
      </c>
      <c r="G310" s="60" t="s">
        <v>3</v>
      </c>
      <c r="H310" s="31">
        <f>Source!AW129</f>
        <v>1</v>
      </c>
      <c r="I310" s="49">
        <f>Source!O128</f>
        <v>635.91999999999996</v>
      </c>
      <c r="J310" s="31">
        <f>IF(Source!BC129&lt;&gt; 0, Source!BC129, 1)</f>
        <v>11.14</v>
      </c>
      <c r="K310" s="49">
        <f>Source!O129</f>
        <v>7084.17</v>
      </c>
      <c r="Q310">
        <f>Source!X128</f>
        <v>0</v>
      </c>
      <c r="R310">
        <f>Source!X129</f>
        <v>0</v>
      </c>
      <c r="S310">
        <f>Source!Y128</f>
        <v>0</v>
      </c>
      <c r="T310">
        <f>Source!Y129</f>
        <v>0</v>
      </c>
      <c r="U310">
        <f>ROUND((175/100)*ROUND(Source!R128, 2), 2)</f>
        <v>0</v>
      </c>
      <c r="V310">
        <f>ROUND((168/100)*ROUND(Source!R129, 2), 2)</f>
        <v>0</v>
      </c>
    </row>
    <row r="311" spans="1:22" ht="36" x14ac:dyDescent="0.2">
      <c r="A311" s="44" t="str">
        <f>Source!E130</f>
        <v>27,3</v>
      </c>
      <c r="B311" s="45" t="str">
        <f>Source!F130</f>
        <v>1.3-2-129</v>
      </c>
      <c r="C311" s="45" t="str">
        <f>Source!G130</f>
        <v>СМЕСИ СУХИЕ КЛЕЕВЫЕ НА ЦЕМЕНТНОМ ВЯЖУЩЕМ С ПОЛИМЕРНЫМИ ДОБАВКАМИ, МАРКА 'ИНФОТЕРМ - К'</v>
      </c>
      <c r="D311" s="46" t="str">
        <f>Source!H130</f>
        <v>т</v>
      </c>
      <c r="E311" s="31">
        <f>Source!I130</f>
        <v>5.5124999999999993E-2</v>
      </c>
      <c r="F311" s="47">
        <f>Source!AK130</f>
        <v>12334.98</v>
      </c>
      <c r="G311" s="60" t="s">
        <v>3</v>
      </c>
      <c r="H311" s="31">
        <f>Source!AW131</f>
        <v>1</v>
      </c>
      <c r="I311" s="49">
        <f>Source!O130</f>
        <v>679.97</v>
      </c>
      <c r="J311" s="31">
        <f>IF(Source!BC131&lt;&gt; 0, Source!BC131, 1)</f>
        <v>1.34</v>
      </c>
      <c r="K311" s="49">
        <f>Source!O131</f>
        <v>911.15</v>
      </c>
      <c r="Q311">
        <f>Source!X130</f>
        <v>0</v>
      </c>
      <c r="R311">
        <f>Source!X131</f>
        <v>0</v>
      </c>
      <c r="S311">
        <f>Source!Y130</f>
        <v>0</v>
      </c>
      <c r="T311">
        <f>Source!Y131</f>
        <v>0</v>
      </c>
      <c r="U311">
        <f>ROUND((175/100)*ROUND(Source!R130, 2), 2)</f>
        <v>0</v>
      </c>
      <c r="V311">
        <f>ROUND((168/100)*ROUND(Source!R131, 2), 2)</f>
        <v>0</v>
      </c>
    </row>
    <row r="312" spans="1:22" x14ac:dyDescent="0.2">
      <c r="A312" s="44"/>
      <c r="B312" s="45"/>
      <c r="C312" s="45" t="s">
        <v>969</v>
      </c>
      <c r="D312" s="46" t="s">
        <v>970</v>
      </c>
      <c r="E312" s="31">
        <f>Source!DN125</f>
        <v>100</v>
      </c>
      <c r="F312" s="47"/>
      <c r="G312" s="48"/>
      <c r="H312" s="31"/>
      <c r="I312" s="49">
        <f>SUM(Q303:Q311)</f>
        <v>0</v>
      </c>
      <c r="J312" s="31">
        <f>Source!BZ125</f>
        <v>86</v>
      </c>
      <c r="K312" s="49">
        <f>SUM(R303:R311)</f>
        <v>7490.45</v>
      </c>
    </row>
    <row r="313" spans="1:22" x14ac:dyDescent="0.2">
      <c r="A313" s="44"/>
      <c r="B313" s="45"/>
      <c r="C313" s="45" t="s">
        <v>971</v>
      </c>
      <c r="D313" s="46" t="s">
        <v>970</v>
      </c>
      <c r="E313" s="31">
        <f>Source!DO125</f>
        <v>64</v>
      </c>
      <c r="F313" s="47"/>
      <c r="G313" s="48"/>
      <c r="H313" s="31"/>
      <c r="I313" s="49">
        <f>SUM(S303:S312)</f>
        <v>0</v>
      </c>
      <c r="J313" s="31">
        <f>Source!CA125</f>
        <v>44</v>
      </c>
      <c r="K313" s="49">
        <f>SUM(T303:T312)</f>
        <v>3832.33</v>
      </c>
    </row>
    <row r="314" spans="1:22" x14ac:dyDescent="0.2">
      <c r="A314" s="44"/>
      <c r="B314" s="45"/>
      <c r="C314" s="45" t="s">
        <v>978</v>
      </c>
      <c r="D314" s="46" t="s">
        <v>970</v>
      </c>
      <c r="E314" s="31">
        <f>175</f>
        <v>175</v>
      </c>
      <c r="F314" s="47"/>
      <c r="G314" s="48"/>
      <c r="H314" s="31"/>
      <c r="I314" s="49">
        <f>SUM(U303:U313)</f>
        <v>2.54</v>
      </c>
      <c r="J314" s="31">
        <f>168</f>
        <v>168</v>
      </c>
      <c r="K314" s="49">
        <f>SUM(V303:V313)</f>
        <v>2.5</v>
      </c>
    </row>
    <row r="315" spans="1:22" x14ac:dyDescent="0.2">
      <c r="A315" s="51"/>
      <c r="B315" s="52"/>
      <c r="C315" s="52" t="s">
        <v>972</v>
      </c>
      <c r="D315" s="53" t="s">
        <v>973</v>
      </c>
      <c r="E315" s="54">
        <f>Source!AQ124</f>
        <v>200.42</v>
      </c>
      <c r="F315" s="55"/>
      <c r="G315" s="56" t="str">
        <f>Source!DI124</f>
        <v>)*1,15)*1,15</v>
      </c>
      <c r="H315" s="54">
        <f>Source!AV125</f>
        <v>1.0249999999999999</v>
      </c>
      <c r="I315" s="57">
        <f>Source!U124</f>
        <v>38.963151149999987</v>
      </c>
      <c r="J315" s="54"/>
      <c r="K315" s="57"/>
    </row>
    <row r="316" spans="1:22" x14ac:dyDescent="0.2">
      <c r="A316" s="58"/>
      <c r="B316" s="58"/>
      <c r="C316" s="59" t="s">
        <v>974</v>
      </c>
      <c r="D316" s="58"/>
      <c r="E316" s="58"/>
      <c r="F316" s="58"/>
      <c r="G316" s="58"/>
      <c r="H316" s="68">
        <f>I305+I306+I308+I312+I313+I314+SUM(I309:I311)</f>
        <v>1936.25</v>
      </c>
      <c r="I316" s="68"/>
      <c r="J316" s="68">
        <f>K305+K306+K308+K312+K313+K314+SUM(K309:K311)</f>
        <v>28976.140000000003</v>
      </c>
      <c r="K316" s="68"/>
      <c r="O316" s="12">
        <f>I305+I306+I308+I312+I313+I314+SUM(I309:I311)</f>
        <v>1936.25</v>
      </c>
      <c r="P316" s="12">
        <f>K305+K306+K308+K312+K313+K314+SUM(K309:K311)</f>
        <v>28976.140000000003</v>
      </c>
    </row>
    <row r="317" spans="1:22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</row>
    <row r="318" spans="1:22" ht="36" x14ac:dyDescent="0.2">
      <c r="A318" s="44" t="str">
        <f>Source!E132</f>
        <v>28</v>
      </c>
      <c r="B318" s="45" t="str">
        <f>Source!F132</f>
        <v>6.62-22-13</v>
      </c>
      <c r="C318" s="45" t="str">
        <f>Source!G132</f>
        <v>ОКРАСКА МАСЛЯНЫМИ СОСТАВАМИ ЗА ДВА РАЗА МЕТАЛЛИЧЕСКИХ ПОВЕРХНОСТЕЙ СТАЛЬНЫХ ТРУБ</v>
      </c>
      <c r="D318" s="46" t="str">
        <f>Source!H132</f>
        <v>100 м2</v>
      </c>
      <c r="E318" s="31">
        <f>Source!I132</f>
        <v>5.0000000000000001E-3</v>
      </c>
      <c r="F318" s="47"/>
      <c r="G318" s="48"/>
      <c r="H318" s="31"/>
      <c r="I318" s="49"/>
      <c r="J318" s="31"/>
      <c r="K318" s="49"/>
      <c r="Q318">
        <f>Source!X132</f>
        <v>0</v>
      </c>
      <c r="R318">
        <f>Source!X133</f>
        <v>79.91</v>
      </c>
      <c r="S318">
        <f>Source!Y132</f>
        <v>0</v>
      </c>
      <c r="T318">
        <f>Source!Y133</f>
        <v>40.880000000000003</v>
      </c>
      <c r="U318">
        <f>ROUND((175/100)*ROUND(Source!R132, 2), 2)</f>
        <v>0</v>
      </c>
      <c r="V318">
        <f>ROUND((168/100)*ROUND(Source!R133, 2), 2)</f>
        <v>0</v>
      </c>
    </row>
    <row r="319" spans="1:22" x14ac:dyDescent="0.2">
      <c r="A319" s="44"/>
      <c r="B319" s="45"/>
      <c r="C319" s="45" t="s">
        <v>968</v>
      </c>
      <c r="D319" s="46"/>
      <c r="E319" s="31"/>
      <c r="F319" s="47">
        <f>Source!AO132</f>
        <v>849.93</v>
      </c>
      <c r="G319" s="48" t="str">
        <f>Source!DG132</f>
        <v>)*1,15</v>
      </c>
      <c r="H319" s="31">
        <f>Source!AV133</f>
        <v>1.0249999999999999</v>
      </c>
      <c r="I319" s="49">
        <f>Source!S132</f>
        <v>4.8899999999999997</v>
      </c>
      <c r="J319" s="31">
        <f>IF(Source!BA133&lt;&gt; 0, Source!BA133, 1)</f>
        <v>18.55</v>
      </c>
      <c r="K319" s="49">
        <f>Source!S133</f>
        <v>92.92</v>
      </c>
    </row>
    <row r="320" spans="1:22" x14ac:dyDescent="0.2">
      <c r="A320" s="44"/>
      <c r="B320" s="45"/>
      <c r="C320" s="45" t="s">
        <v>975</v>
      </c>
      <c r="D320" s="46"/>
      <c r="E320" s="31"/>
      <c r="F320" s="47">
        <f>Source!AL132</f>
        <v>500</v>
      </c>
      <c r="G320" s="48" t="str">
        <f>Source!DD132</f>
        <v/>
      </c>
      <c r="H320" s="31">
        <f>Source!AW133</f>
        <v>1</v>
      </c>
      <c r="I320" s="49">
        <f>Source!P132</f>
        <v>2.5</v>
      </c>
      <c r="J320" s="31">
        <f>IF(Source!BC133&lt;&gt; 0, Source!BC133, 1)</f>
        <v>3.28</v>
      </c>
      <c r="K320" s="49">
        <f>Source!P133</f>
        <v>8.1999999999999993</v>
      </c>
    </row>
    <row r="321" spans="1:22" x14ac:dyDescent="0.2">
      <c r="A321" s="44"/>
      <c r="B321" s="45"/>
      <c r="C321" s="45" t="s">
        <v>969</v>
      </c>
      <c r="D321" s="46" t="s">
        <v>970</v>
      </c>
      <c r="E321" s="31">
        <f>Source!DN133</f>
        <v>100</v>
      </c>
      <c r="F321" s="47"/>
      <c r="G321" s="48"/>
      <c r="H321" s="31"/>
      <c r="I321" s="49">
        <f>SUM(Q318:Q320)</f>
        <v>0</v>
      </c>
      <c r="J321" s="31">
        <f>Source!BZ133</f>
        <v>86</v>
      </c>
      <c r="K321" s="49">
        <f>SUM(R318:R320)</f>
        <v>79.91</v>
      </c>
    </row>
    <row r="322" spans="1:22" x14ac:dyDescent="0.2">
      <c r="A322" s="44"/>
      <c r="B322" s="45"/>
      <c r="C322" s="45" t="s">
        <v>971</v>
      </c>
      <c r="D322" s="46" t="s">
        <v>970</v>
      </c>
      <c r="E322" s="31">
        <f>Source!DO133</f>
        <v>64</v>
      </c>
      <c r="F322" s="47"/>
      <c r="G322" s="48"/>
      <c r="H322" s="31"/>
      <c r="I322" s="49">
        <f>SUM(S318:S321)</f>
        <v>0</v>
      </c>
      <c r="J322" s="31">
        <f>Source!CA133</f>
        <v>44</v>
      </c>
      <c r="K322" s="49">
        <f>SUM(T318:T321)</f>
        <v>40.880000000000003</v>
      </c>
    </row>
    <row r="323" spans="1:22" x14ac:dyDescent="0.2">
      <c r="A323" s="51"/>
      <c r="B323" s="52"/>
      <c r="C323" s="52" t="s">
        <v>972</v>
      </c>
      <c r="D323" s="53" t="s">
        <v>973</v>
      </c>
      <c r="E323" s="54">
        <f>Source!AQ132</f>
        <v>74.099999999999994</v>
      </c>
      <c r="F323" s="55"/>
      <c r="G323" s="56" t="str">
        <f>Source!DI132</f>
        <v>)*1,15</v>
      </c>
      <c r="H323" s="54">
        <f>Source!AV133</f>
        <v>1.0249999999999999</v>
      </c>
      <c r="I323" s="57">
        <f>Source!U132</f>
        <v>0.42607499999999998</v>
      </c>
      <c r="J323" s="54"/>
      <c r="K323" s="57"/>
    </row>
    <row r="324" spans="1:22" x14ac:dyDescent="0.2">
      <c r="A324" s="58"/>
      <c r="B324" s="58"/>
      <c r="C324" s="59" t="s">
        <v>974</v>
      </c>
      <c r="D324" s="58"/>
      <c r="E324" s="58"/>
      <c r="F324" s="58"/>
      <c r="G324" s="58"/>
      <c r="H324" s="68">
        <f>I319+I320+I321+I322</f>
        <v>7.39</v>
      </c>
      <c r="I324" s="68"/>
      <c r="J324" s="68">
        <f>K319+K320+K321+K322</f>
        <v>221.91</v>
      </c>
      <c r="K324" s="68"/>
      <c r="O324" s="12">
        <f>I319+I320+I321+I322</f>
        <v>7.39</v>
      </c>
      <c r="P324" s="12">
        <f>K319+K320+K321+K322</f>
        <v>221.91</v>
      </c>
    </row>
    <row r="325" spans="1:22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</row>
    <row r="326" spans="1:22" ht="24" x14ac:dyDescent="0.2">
      <c r="A326" s="44" t="str">
        <f>Source!E134</f>
        <v>29</v>
      </c>
      <c r="B326" s="45" t="str">
        <f>Source!F134</f>
        <v>6.57-2-7</v>
      </c>
      <c r="C326" s="45" t="str">
        <f>Source!G134</f>
        <v>РАЗБОРКА ПОКРЫТИЙ ИЗ КЕРАМИЧЕСКИХ ПЛИТОК</v>
      </c>
      <c r="D326" s="46" t="str">
        <f>Source!H134</f>
        <v>100 м2</v>
      </c>
      <c r="E326" s="31">
        <f>Source!I134</f>
        <v>3.1E-2</v>
      </c>
      <c r="F326" s="47"/>
      <c r="G326" s="48"/>
      <c r="H326" s="31"/>
      <c r="I326" s="49"/>
      <c r="J326" s="31"/>
      <c r="K326" s="49"/>
      <c r="Q326">
        <f>Source!X134</f>
        <v>0</v>
      </c>
      <c r="R326">
        <f>Source!X135</f>
        <v>233.65</v>
      </c>
      <c r="S326">
        <f>Source!Y134</f>
        <v>0</v>
      </c>
      <c r="T326">
        <f>Source!Y135</f>
        <v>142.79</v>
      </c>
      <c r="U326">
        <f>ROUND((175/100)*ROUND(Source!R134, 2), 2)</f>
        <v>0.72</v>
      </c>
      <c r="V326">
        <f>ROUND((168/100)*ROUND(Source!R135, 2), 2)</f>
        <v>0.72</v>
      </c>
    </row>
    <row r="327" spans="1:22" x14ac:dyDescent="0.2">
      <c r="A327" s="11"/>
      <c r="B327" s="11"/>
      <c r="C327" s="50" t="str">
        <f>"Объем: "&amp;Source!I134&amp;"=3,1/"&amp;"100"</f>
        <v>Объем: 0,031=3,1/100</v>
      </c>
      <c r="D327" s="11"/>
      <c r="E327" s="11"/>
      <c r="F327" s="11"/>
      <c r="G327" s="11"/>
      <c r="H327" s="11"/>
      <c r="I327" s="11"/>
      <c r="J327" s="11"/>
      <c r="K327" s="11"/>
    </row>
    <row r="328" spans="1:22" x14ac:dyDescent="0.2">
      <c r="A328" s="44"/>
      <c r="B328" s="45"/>
      <c r="C328" s="45" t="s">
        <v>968</v>
      </c>
      <c r="D328" s="46"/>
      <c r="E328" s="31"/>
      <c r="F328" s="47">
        <f>Source!AO134</f>
        <v>781.15</v>
      </c>
      <c r="G328" s="48" t="str">
        <f>Source!DG134</f>
        <v>)*0,6)*1,15</v>
      </c>
      <c r="H328" s="31">
        <f>Source!AV135</f>
        <v>1.0469999999999999</v>
      </c>
      <c r="I328" s="49">
        <f>Source!S134</f>
        <v>16.71</v>
      </c>
      <c r="J328" s="31">
        <f>IF(Source!BA135&lt;&gt; 0, Source!BA135, 1)</f>
        <v>18.55</v>
      </c>
      <c r="K328" s="49">
        <f>Source!S135</f>
        <v>324.52</v>
      </c>
    </row>
    <row r="329" spans="1:22" x14ac:dyDescent="0.2">
      <c r="A329" s="44"/>
      <c r="B329" s="45"/>
      <c r="C329" s="45" t="s">
        <v>976</v>
      </c>
      <c r="D329" s="46"/>
      <c r="E329" s="31"/>
      <c r="F329" s="47">
        <f>Source!AM134</f>
        <v>64.48</v>
      </c>
      <c r="G329" s="48" t="str">
        <f>Source!DE134</f>
        <v>)*0,6)*1,15</v>
      </c>
      <c r="H329" s="31">
        <f>Source!AV135</f>
        <v>1.0469999999999999</v>
      </c>
      <c r="I329" s="49">
        <f>Source!Q134</f>
        <v>1.38</v>
      </c>
      <c r="J329" s="31">
        <f>IF(Source!BB135&lt;&gt; 0, Source!BB135, 1)</f>
        <v>8.36</v>
      </c>
      <c r="K329" s="49">
        <f>Source!Q135</f>
        <v>12.07</v>
      </c>
    </row>
    <row r="330" spans="1:22" x14ac:dyDescent="0.2">
      <c r="A330" s="44"/>
      <c r="B330" s="45"/>
      <c r="C330" s="45" t="s">
        <v>977</v>
      </c>
      <c r="D330" s="46"/>
      <c r="E330" s="31"/>
      <c r="F330" s="47">
        <f>Source!AN134</f>
        <v>19.25</v>
      </c>
      <c r="G330" s="48" t="str">
        <f>Source!DF134</f>
        <v>)*0,6)*1,15</v>
      </c>
      <c r="H330" s="31">
        <f>Source!AV135</f>
        <v>1.0469999999999999</v>
      </c>
      <c r="I330" s="61">
        <f>Source!R134</f>
        <v>0.41</v>
      </c>
      <c r="J330" s="31">
        <f>IF(Source!BS135&lt;&gt; 0, Source!BS135, 1)</f>
        <v>1</v>
      </c>
      <c r="K330" s="61">
        <f>Source!R135</f>
        <v>0.43</v>
      </c>
    </row>
    <row r="331" spans="1:22" x14ac:dyDescent="0.2">
      <c r="A331" s="44"/>
      <c r="B331" s="45"/>
      <c r="C331" s="45" t="s">
        <v>969</v>
      </c>
      <c r="D331" s="46" t="s">
        <v>970</v>
      </c>
      <c r="E331" s="31">
        <f>Source!DN135</f>
        <v>80</v>
      </c>
      <c r="F331" s="47"/>
      <c r="G331" s="48"/>
      <c r="H331" s="31"/>
      <c r="I331" s="49">
        <f>SUM(Q326:Q330)</f>
        <v>0</v>
      </c>
      <c r="J331" s="31">
        <f>Source!BZ135</f>
        <v>72</v>
      </c>
      <c r="K331" s="49">
        <f>SUM(R326:R330)</f>
        <v>233.65</v>
      </c>
    </row>
    <row r="332" spans="1:22" x14ac:dyDescent="0.2">
      <c r="A332" s="44"/>
      <c r="B332" s="45"/>
      <c r="C332" s="45" t="s">
        <v>971</v>
      </c>
      <c r="D332" s="46" t="s">
        <v>970</v>
      </c>
      <c r="E332" s="31">
        <f>Source!DO135</f>
        <v>55</v>
      </c>
      <c r="F332" s="47"/>
      <c r="G332" s="48"/>
      <c r="H332" s="31"/>
      <c r="I332" s="49">
        <f>SUM(S326:S331)</f>
        <v>0</v>
      </c>
      <c r="J332" s="31">
        <f>Source!CA135</f>
        <v>44</v>
      </c>
      <c r="K332" s="49">
        <f>SUM(T326:T331)</f>
        <v>142.79</v>
      </c>
    </row>
    <row r="333" spans="1:22" x14ac:dyDescent="0.2">
      <c r="A333" s="44"/>
      <c r="B333" s="45"/>
      <c r="C333" s="45" t="s">
        <v>978</v>
      </c>
      <c r="D333" s="46" t="s">
        <v>970</v>
      </c>
      <c r="E333" s="31">
        <f>175</f>
        <v>175</v>
      </c>
      <c r="F333" s="47"/>
      <c r="G333" s="48"/>
      <c r="H333" s="31"/>
      <c r="I333" s="49">
        <f>SUM(U326:U332)</f>
        <v>0.72</v>
      </c>
      <c r="J333" s="31">
        <f>168</f>
        <v>168</v>
      </c>
      <c r="K333" s="49">
        <f>SUM(V326:V332)</f>
        <v>0.72</v>
      </c>
    </row>
    <row r="334" spans="1:22" x14ac:dyDescent="0.2">
      <c r="A334" s="51"/>
      <c r="B334" s="52"/>
      <c r="C334" s="52" t="s">
        <v>972</v>
      </c>
      <c r="D334" s="53" t="s">
        <v>973</v>
      </c>
      <c r="E334" s="54">
        <f>Source!AQ134</f>
        <v>69.87</v>
      </c>
      <c r="F334" s="55"/>
      <c r="G334" s="56" t="str">
        <f>Source!DI134</f>
        <v>)*0,6)*1,15</v>
      </c>
      <c r="H334" s="54">
        <f>Source!AV135</f>
        <v>1.0469999999999999</v>
      </c>
      <c r="I334" s="57">
        <f>Source!U134</f>
        <v>1.4945193000000001</v>
      </c>
      <c r="J334" s="54"/>
      <c r="K334" s="57"/>
    </row>
    <row r="335" spans="1:22" x14ac:dyDescent="0.2">
      <c r="A335" s="58"/>
      <c r="B335" s="58"/>
      <c r="C335" s="59" t="s">
        <v>974</v>
      </c>
      <c r="D335" s="58"/>
      <c r="E335" s="58"/>
      <c r="F335" s="58"/>
      <c r="G335" s="58"/>
      <c r="H335" s="68">
        <f>I328+I329+I331+I332+I333</f>
        <v>18.809999999999999</v>
      </c>
      <c r="I335" s="68"/>
      <c r="J335" s="68">
        <f>K328+K329+K331+K332+K333</f>
        <v>713.75</v>
      </c>
      <c r="K335" s="68"/>
      <c r="O335" s="12">
        <f>I328+I329+I331+I332+I333</f>
        <v>18.809999999999999</v>
      </c>
      <c r="P335" s="12">
        <f>K328+K329+K331+K332+K333</f>
        <v>713.75</v>
      </c>
    </row>
    <row r="336" spans="1:22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</row>
    <row r="337" spans="1:22" ht="24" x14ac:dyDescent="0.2">
      <c r="A337" s="44" t="str">
        <f>Source!E136</f>
        <v>30</v>
      </c>
      <c r="B337" s="45" t="str">
        <f>Source!F136</f>
        <v>6.57-2-8</v>
      </c>
      <c r="C337" s="45" t="str">
        <f>Source!G136</f>
        <v>РАЗБОРКА ЦЕМЕНТНЫХ ПОКРЫТИЙ, ТОЛЩИНА 30 ММ</v>
      </c>
      <c r="D337" s="46" t="str">
        <f>Source!H136</f>
        <v>100 м2</v>
      </c>
      <c r="E337" s="31">
        <f>Source!I136</f>
        <v>3.1E-2</v>
      </c>
      <c r="F337" s="47"/>
      <c r="G337" s="48"/>
      <c r="H337" s="31"/>
      <c r="I337" s="49"/>
      <c r="J337" s="31"/>
      <c r="K337" s="49"/>
      <c r="Q337">
        <f>Source!X136</f>
        <v>0</v>
      </c>
      <c r="R337">
        <f>Source!X137</f>
        <v>137.11000000000001</v>
      </c>
      <c r="S337">
        <f>Source!Y136</f>
        <v>0</v>
      </c>
      <c r="T337">
        <f>Source!Y137</f>
        <v>83.79</v>
      </c>
      <c r="U337">
        <f>ROUND((175/100)*ROUND(Source!R136, 2), 2)</f>
        <v>8.68</v>
      </c>
      <c r="V337">
        <f>ROUND((168/100)*ROUND(Source!R137, 2), 2)</f>
        <v>8.7200000000000006</v>
      </c>
    </row>
    <row r="338" spans="1:22" x14ac:dyDescent="0.2">
      <c r="A338" s="11"/>
      <c r="B338" s="11"/>
      <c r="C338" s="50" t="str">
        <f>"Объем: "&amp;Source!I136&amp;"=3,1/"&amp;"100"</f>
        <v>Объем: 0,031=3,1/100</v>
      </c>
      <c r="D338" s="11"/>
      <c r="E338" s="11"/>
      <c r="F338" s="11"/>
      <c r="G338" s="11"/>
      <c r="H338" s="11"/>
      <c r="I338" s="11"/>
      <c r="J338" s="11"/>
      <c r="K338" s="11"/>
    </row>
    <row r="339" spans="1:22" x14ac:dyDescent="0.2">
      <c r="A339" s="44"/>
      <c r="B339" s="45"/>
      <c r="C339" s="45" t="s">
        <v>968</v>
      </c>
      <c r="D339" s="46"/>
      <c r="E339" s="31"/>
      <c r="F339" s="47">
        <f>Source!AO136</f>
        <v>275.02999999999997</v>
      </c>
      <c r="G339" s="48" t="str">
        <f>Source!DG136</f>
        <v>)*1,15</v>
      </c>
      <c r="H339" s="31">
        <f>Source!AV137</f>
        <v>1.0469999999999999</v>
      </c>
      <c r="I339" s="49">
        <f>Source!S136</f>
        <v>9.8000000000000007</v>
      </c>
      <c r="J339" s="31">
        <f>IF(Source!BA137&lt;&gt; 0, Source!BA137, 1)</f>
        <v>18.55</v>
      </c>
      <c r="K339" s="49">
        <f>Source!S137</f>
        <v>190.43</v>
      </c>
    </row>
    <row r="340" spans="1:22" x14ac:dyDescent="0.2">
      <c r="A340" s="44"/>
      <c r="B340" s="45"/>
      <c r="C340" s="45" t="s">
        <v>976</v>
      </c>
      <c r="D340" s="46"/>
      <c r="E340" s="31"/>
      <c r="F340" s="47">
        <f>Source!AM136</f>
        <v>465.71</v>
      </c>
      <c r="G340" s="48" t="str">
        <f>Source!DE136</f>
        <v>)*1,15</v>
      </c>
      <c r="H340" s="31">
        <f>Source!AV137</f>
        <v>1.0469999999999999</v>
      </c>
      <c r="I340" s="49">
        <f>Source!Q136</f>
        <v>16.600000000000001</v>
      </c>
      <c r="J340" s="31">
        <f>IF(Source!BB137&lt;&gt; 0, Source!BB137, 1)</f>
        <v>8.36</v>
      </c>
      <c r="K340" s="49">
        <f>Source!Q137</f>
        <v>145.32</v>
      </c>
    </row>
    <row r="341" spans="1:22" x14ac:dyDescent="0.2">
      <c r="A341" s="44"/>
      <c r="B341" s="45"/>
      <c r="C341" s="45" t="s">
        <v>977</v>
      </c>
      <c r="D341" s="46"/>
      <c r="E341" s="31"/>
      <c r="F341" s="47">
        <f>Source!AN136</f>
        <v>139.05000000000001</v>
      </c>
      <c r="G341" s="48" t="str">
        <f>Source!DF136</f>
        <v>)*1,15</v>
      </c>
      <c r="H341" s="31">
        <f>Source!AV137</f>
        <v>1.0469999999999999</v>
      </c>
      <c r="I341" s="61">
        <f>Source!R136</f>
        <v>4.96</v>
      </c>
      <c r="J341" s="31">
        <f>IF(Source!BS137&lt;&gt; 0, Source!BS137, 1)</f>
        <v>1</v>
      </c>
      <c r="K341" s="61">
        <f>Source!R137</f>
        <v>5.19</v>
      </c>
    </row>
    <row r="342" spans="1:22" x14ac:dyDescent="0.2">
      <c r="A342" s="44"/>
      <c r="B342" s="45"/>
      <c r="C342" s="45" t="s">
        <v>969</v>
      </c>
      <c r="D342" s="46" t="s">
        <v>970</v>
      </c>
      <c r="E342" s="31">
        <f>Source!DN137</f>
        <v>80</v>
      </c>
      <c r="F342" s="47"/>
      <c r="G342" s="48"/>
      <c r="H342" s="31"/>
      <c r="I342" s="49">
        <f>SUM(Q337:Q341)</f>
        <v>0</v>
      </c>
      <c r="J342" s="31">
        <f>Source!BZ137</f>
        <v>72</v>
      </c>
      <c r="K342" s="49">
        <f>SUM(R337:R341)</f>
        <v>137.11000000000001</v>
      </c>
    </row>
    <row r="343" spans="1:22" x14ac:dyDescent="0.2">
      <c r="A343" s="44"/>
      <c r="B343" s="45"/>
      <c r="C343" s="45" t="s">
        <v>971</v>
      </c>
      <c r="D343" s="46" t="s">
        <v>970</v>
      </c>
      <c r="E343" s="31">
        <f>Source!DO137</f>
        <v>55</v>
      </c>
      <c r="F343" s="47"/>
      <c r="G343" s="48"/>
      <c r="H343" s="31"/>
      <c r="I343" s="49">
        <f>SUM(S337:S342)</f>
        <v>0</v>
      </c>
      <c r="J343" s="31">
        <f>Source!CA137</f>
        <v>44</v>
      </c>
      <c r="K343" s="49">
        <f>SUM(T337:T342)</f>
        <v>83.79</v>
      </c>
    </row>
    <row r="344" spans="1:22" x14ac:dyDescent="0.2">
      <c r="A344" s="44"/>
      <c r="B344" s="45"/>
      <c r="C344" s="45" t="s">
        <v>978</v>
      </c>
      <c r="D344" s="46" t="s">
        <v>970</v>
      </c>
      <c r="E344" s="31">
        <f>175</f>
        <v>175</v>
      </c>
      <c r="F344" s="47"/>
      <c r="G344" s="48"/>
      <c r="H344" s="31"/>
      <c r="I344" s="49">
        <f>SUM(U337:U343)</f>
        <v>8.68</v>
      </c>
      <c r="J344" s="31">
        <f>168</f>
        <v>168</v>
      </c>
      <c r="K344" s="49">
        <f>SUM(V337:V343)</f>
        <v>8.7200000000000006</v>
      </c>
    </row>
    <row r="345" spans="1:22" x14ac:dyDescent="0.2">
      <c r="A345" s="51"/>
      <c r="B345" s="52"/>
      <c r="C345" s="52" t="s">
        <v>972</v>
      </c>
      <c r="D345" s="53" t="s">
        <v>973</v>
      </c>
      <c r="E345" s="54">
        <f>Source!AQ136</f>
        <v>24.6</v>
      </c>
      <c r="F345" s="55"/>
      <c r="G345" s="56" t="str">
        <f>Source!DI136</f>
        <v>)*1,15</v>
      </c>
      <c r="H345" s="54">
        <f>Source!AV137</f>
        <v>1.0469999999999999</v>
      </c>
      <c r="I345" s="57">
        <f>Source!U136</f>
        <v>0.87698999999999994</v>
      </c>
      <c r="J345" s="54"/>
      <c r="K345" s="57"/>
    </row>
    <row r="346" spans="1:22" x14ac:dyDescent="0.2">
      <c r="A346" s="58"/>
      <c r="B346" s="58"/>
      <c r="C346" s="59" t="s">
        <v>974</v>
      </c>
      <c r="D346" s="58"/>
      <c r="E346" s="58"/>
      <c r="F346" s="58"/>
      <c r="G346" s="58"/>
      <c r="H346" s="68">
        <f>I339+I340+I342+I343+I344</f>
        <v>35.08</v>
      </c>
      <c r="I346" s="68"/>
      <c r="J346" s="68">
        <f>K339+K340+K342+K343+K344</f>
        <v>565.37</v>
      </c>
      <c r="K346" s="68"/>
      <c r="O346" s="12">
        <f>I339+I340+I342+I343+I344</f>
        <v>35.08</v>
      </c>
      <c r="P346" s="12">
        <f>K339+K340+K342+K343+K344</f>
        <v>565.37</v>
      </c>
    </row>
    <row r="347" spans="1:22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</row>
    <row r="348" spans="1:22" ht="36" x14ac:dyDescent="0.2">
      <c r="A348" s="44" t="str">
        <f>Source!E138</f>
        <v>31</v>
      </c>
      <c r="B348" s="45" t="str">
        <f>Source!F138</f>
        <v>3.11-4-1</v>
      </c>
      <c r="C348" s="45" t="str">
        <f>Source!G138</f>
        <v>УСТРОЙСТВО ПЕРВОГО СЛОЯ ОКЛЕЕЧНОЙ ГИДРОИЗОЛЯЦИИ РУЛОННЫМИ МАТЕРИАЛАМИ НА БИТУМНОЙ МАСТИКЕ</v>
      </c>
      <c r="D348" s="46" t="str">
        <f>Source!H138</f>
        <v>100 м2</v>
      </c>
      <c r="E348" s="31">
        <f>Source!I138</f>
        <v>3.1E-2</v>
      </c>
      <c r="F348" s="47"/>
      <c r="G348" s="48"/>
      <c r="H348" s="31"/>
      <c r="I348" s="49"/>
      <c r="J348" s="31"/>
      <c r="K348" s="49"/>
      <c r="Q348">
        <f>Source!X138</f>
        <v>0</v>
      </c>
      <c r="R348">
        <f>Source!X139</f>
        <v>269.68</v>
      </c>
      <c r="S348">
        <f>Source!Y138</f>
        <v>0</v>
      </c>
      <c r="T348">
        <f>Source!Y139</f>
        <v>131.84</v>
      </c>
      <c r="U348">
        <f>ROUND((175/100)*ROUND(Source!R138, 2), 2)</f>
        <v>5.01</v>
      </c>
      <c r="V348">
        <f>ROUND((168/100)*ROUND(Source!R139, 2), 2)</f>
        <v>5.0199999999999996</v>
      </c>
    </row>
    <row r="349" spans="1:22" x14ac:dyDescent="0.2">
      <c r="A349" s="11"/>
      <c r="B349" s="11"/>
      <c r="C349" s="50" t="str">
        <f>"Объем: "&amp;Source!I138&amp;"=3,1/"&amp;"100"</f>
        <v>Объем: 0,031=3,1/100</v>
      </c>
      <c r="D349" s="11"/>
      <c r="E349" s="11"/>
      <c r="F349" s="11"/>
      <c r="G349" s="11"/>
      <c r="H349" s="11"/>
      <c r="I349" s="11"/>
      <c r="J349" s="11"/>
      <c r="K349" s="11"/>
    </row>
    <row r="350" spans="1:22" x14ac:dyDescent="0.2">
      <c r="A350" s="44"/>
      <c r="B350" s="45"/>
      <c r="C350" s="45" t="s">
        <v>968</v>
      </c>
      <c r="D350" s="46"/>
      <c r="E350" s="31"/>
      <c r="F350" s="47">
        <f>Source!AO138</f>
        <v>376.32</v>
      </c>
      <c r="G350" s="48" t="str">
        <f>Source!DG138</f>
        <v>)*1,15)*1,15</v>
      </c>
      <c r="H350" s="31">
        <f>Source!AV139</f>
        <v>1.0469999999999999</v>
      </c>
      <c r="I350" s="49">
        <f>Source!S138</f>
        <v>15.43</v>
      </c>
      <c r="J350" s="31">
        <f>IF(Source!BA139&lt;&gt; 0, Source!BA139, 1)</f>
        <v>18.55</v>
      </c>
      <c r="K350" s="49">
        <f>Source!S139</f>
        <v>299.64</v>
      </c>
    </row>
    <row r="351" spans="1:22" x14ac:dyDescent="0.2">
      <c r="A351" s="44"/>
      <c r="B351" s="45"/>
      <c r="C351" s="45" t="s">
        <v>976</v>
      </c>
      <c r="D351" s="46"/>
      <c r="E351" s="31"/>
      <c r="F351" s="47">
        <f>Source!AM138</f>
        <v>403.01</v>
      </c>
      <c r="G351" s="48" t="str">
        <f>Source!DE138</f>
        <v>)*1,15)*1,25</v>
      </c>
      <c r="H351" s="31">
        <f>Source!AV139</f>
        <v>1.0469999999999999</v>
      </c>
      <c r="I351" s="49">
        <f>Source!Q138</f>
        <v>17.96</v>
      </c>
      <c r="J351" s="31">
        <f>IF(Source!BB139&lt;&gt; 0, Source!BB139, 1)</f>
        <v>7.5</v>
      </c>
      <c r="K351" s="49">
        <f>Source!Q139</f>
        <v>141.02000000000001</v>
      </c>
    </row>
    <row r="352" spans="1:22" x14ac:dyDescent="0.2">
      <c r="A352" s="44"/>
      <c r="B352" s="45"/>
      <c r="C352" s="45" t="s">
        <v>977</v>
      </c>
      <c r="D352" s="46"/>
      <c r="E352" s="31"/>
      <c r="F352" s="47">
        <f>Source!AN138</f>
        <v>64.180000000000007</v>
      </c>
      <c r="G352" s="48" t="str">
        <f>Source!DF138</f>
        <v>)*1,15)*1,25</v>
      </c>
      <c r="H352" s="31">
        <f>Source!AV139</f>
        <v>1.0469999999999999</v>
      </c>
      <c r="I352" s="61">
        <f>Source!R138</f>
        <v>2.86</v>
      </c>
      <c r="J352" s="31">
        <f>IF(Source!BS139&lt;&gt; 0, Source!BS139, 1)</f>
        <v>1</v>
      </c>
      <c r="K352" s="61">
        <f>Source!R139</f>
        <v>2.99</v>
      </c>
    </row>
    <row r="353" spans="1:22" x14ac:dyDescent="0.2">
      <c r="A353" s="44"/>
      <c r="B353" s="45"/>
      <c r="C353" s="45" t="s">
        <v>975</v>
      </c>
      <c r="D353" s="46"/>
      <c r="E353" s="31"/>
      <c r="F353" s="47">
        <f>Source!AL138</f>
        <v>10508.86</v>
      </c>
      <c r="G353" s="48" t="str">
        <f>Source!DD138</f>
        <v/>
      </c>
      <c r="H353" s="31">
        <f>Source!AW139</f>
        <v>1</v>
      </c>
      <c r="I353" s="49">
        <f>Source!P138</f>
        <v>325.77</v>
      </c>
      <c r="J353" s="31">
        <f>IF(Source!BC139&lt;&gt; 0, Source!BC139, 1)</f>
        <v>2.4300000000000002</v>
      </c>
      <c r="K353" s="49">
        <f>Source!P139</f>
        <v>791.63</v>
      </c>
    </row>
    <row r="354" spans="1:22" ht="48" x14ac:dyDescent="0.2">
      <c r="A354" s="44" t="str">
        <f>Source!E140</f>
        <v>31,1</v>
      </c>
      <c r="B354" s="45" t="str">
        <f>Source!F140</f>
        <v>1.1-1-619</v>
      </c>
      <c r="C354" s="45" t="str">
        <f>Source!G140</f>
        <v>МАТЕРИАЛ РУЛОННЫЙ БИТУМНО-ПОЛИМЕРНЫЙ НА СТЕКЛООСНОВЕ КРОВЕЛЬНЫЙ И ГИДРОИЗОЛЯЦИОННЫЙ, МАРКА 'ЭЛАБИТ К'</v>
      </c>
      <c r="D354" s="46" t="str">
        <f>Source!H140</f>
        <v>м2</v>
      </c>
      <c r="E354" s="31">
        <f>Source!I140</f>
        <v>3.472</v>
      </c>
      <c r="F354" s="47">
        <f>Source!AK140</f>
        <v>37.26</v>
      </c>
      <c r="G354" s="60" t="s">
        <v>3</v>
      </c>
      <c r="H354" s="31">
        <f>Source!AW141</f>
        <v>1</v>
      </c>
      <c r="I354" s="49">
        <f>Source!O140</f>
        <v>129.37</v>
      </c>
      <c r="J354" s="31">
        <f>IF(Source!BC141&lt;&gt; 0, Source!BC141, 1)</f>
        <v>2.93</v>
      </c>
      <c r="K354" s="49">
        <f>Source!O141</f>
        <v>379.04</v>
      </c>
      <c r="Q354">
        <f>Source!X140</f>
        <v>0</v>
      </c>
      <c r="R354">
        <f>Source!X141</f>
        <v>0</v>
      </c>
      <c r="S354">
        <f>Source!Y140</f>
        <v>0</v>
      </c>
      <c r="T354">
        <f>Source!Y141</f>
        <v>0</v>
      </c>
      <c r="U354">
        <f>ROUND((175/100)*ROUND(Source!R140, 2), 2)</f>
        <v>0</v>
      </c>
      <c r="V354">
        <f>ROUND((168/100)*ROUND(Source!R141, 2), 2)</f>
        <v>0</v>
      </c>
    </row>
    <row r="355" spans="1:22" x14ac:dyDescent="0.2">
      <c r="A355" s="44"/>
      <c r="B355" s="45"/>
      <c r="C355" s="45" t="s">
        <v>969</v>
      </c>
      <c r="D355" s="46" t="s">
        <v>970</v>
      </c>
      <c r="E355" s="31">
        <f>Source!DN139</f>
        <v>104</v>
      </c>
      <c r="F355" s="47"/>
      <c r="G355" s="48"/>
      <c r="H355" s="31"/>
      <c r="I355" s="49">
        <f>SUM(Q348:Q354)</f>
        <v>0</v>
      </c>
      <c r="J355" s="31">
        <f>Source!BZ139</f>
        <v>90</v>
      </c>
      <c r="K355" s="49">
        <f>SUM(R348:R354)</f>
        <v>269.68</v>
      </c>
    </row>
    <row r="356" spans="1:22" x14ac:dyDescent="0.2">
      <c r="A356" s="44"/>
      <c r="B356" s="45"/>
      <c r="C356" s="45" t="s">
        <v>971</v>
      </c>
      <c r="D356" s="46" t="s">
        <v>970</v>
      </c>
      <c r="E356" s="31">
        <f>Source!DO139</f>
        <v>70</v>
      </c>
      <c r="F356" s="47"/>
      <c r="G356" s="48"/>
      <c r="H356" s="31"/>
      <c r="I356" s="49">
        <f>SUM(S348:S355)</f>
        <v>0</v>
      </c>
      <c r="J356" s="31">
        <f>Source!CA139</f>
        <v>44</v>
      </c>
      <c r="K356" s="49">
        <f>SUM(T348:T355)</f>
        <v>131.84</v>
      </c>
    </row>
    <row r="357" spans="1:22" x14ac:dyDescent="0.2">
      <c r="A357" s="44"/>
      <c r="B357" s="45"/>
      <c r="C357" s="45" t="s">
        <v>978</v>
      </c>
      <c r="D357" s="46" t="s">
        <v>970</v>
      </c>
      <c r="E357" s="31">
        <f>175</f>
        <v>175</v>
      </c>
      <c r="F357" s="47"/>
      <c r="G357" s="48"/>
      <c r="H357" s="31"/>
      <c r="I357" s="49">
        <f>SUM(U348:U356)</f>
        <v>5.01</v>
      </c>
      <c r="J357" s="31">
        <f>168</f>
        <v>168</v>
      </c>
      <c r="K357" s="49">
        <f>SUM(V348:V356)</f>
        <v>5.0199999999999996</v>
      </c>
    </row>
    <row r="358" spans="1:22" x14ac:dyDescent="0.2">
      <c r="A358" s="51"/>
      <c r="B358" s="52"/>
      <c r="C358" s="52" t="s">
        <v>972</v>
      </c>
      <c r="D358" s="53" t="s">
        <v>973</v>
      </c>
      <c r="E358" s="54">
        <f>Source!AQ138</f>
        <v>32</v>
      </c>
      <c r="F358" s="55"/>
      <c r="G358" s="56" t="str">
        <f>Source!DI138</f>
        <v>)*1,15)*1,15</v>
      </c>
      <c r="H358" s="54">
        <f>Source!AV139</f>
        <v>1.0469999999999999</v>
      </c>
      <c r="I358" s="57">
        <f>Source!U138</f>
        <v>1.3119199999999998</v>
      </c>
      <c r="J358" s="54"/>
      <c r="K358" s="57"/>
    </row>
    <row r="359" spans="1:22" x14ac:dyDescent="0.2">
      <c r="A359" s="58"/>
      <c r="B359" s="58"/>
      <c r="C359" s="59" t="s">
        <v>974</v>
      </c>
      <c r="D359" s="58"/>
      <c r="E359" s="58"/>
      <c r="F359" s="58"/>
      <c r="G359" s="58"/>
      <c r="H359" s="68">
        <f>I350+I351+I353+I355+I356+I357+SUM(I354:I354)</f>
        <v>493.53999999999996</v>
      </c>
      <c r="I359" s="68"/>
      <c r="J359" s="68">
        <f>K350+K351+K353+K355+K356+K357+SUM(K354:K354)</f>
        <v>2017.87</v>
      </c>
      <c r="K359" s="68"/>
      <c r="O359" s="12">
        <f>I350+I351+I353+I355+I356+I357+SUM(I354:I354)</f>
        <v>493.53999999999996</v>
      </c>
      <c r="P359" s="12">
        <f>K350+K351+K353+K355+K356+K357+SUM(K354:K354)</f>
        <v>2017.87</v>
      </c>
    </row>
    <row r="360" spans="1:22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</row>
    <row r="361" spans="1:22" ht="24" x14ac:dyDescent="0.2">
      <c r="A361" s="44" t="str">
        <f>Source!E142</f>
        <v>32</v>
      </c>
      <c r="B361" s="45" t="str">
        <f>Source!F142</f>
        <v>3.6-6-10</v>
      </c>
      <c r="C361" s="45" t="str">
        <f>Source!G142</f>
        <v>АРМИРОВАНИЕ ПОДСТИЛАЮЩИХ СЛОЕВ И НАБЕТОНОК</v>
      </c>
      <c r="D361" s="46" t="str">
        <f>Source!H142</f>
        <v>т</v>
      </c>
      <c r="E361" s="31">
        <f>Source!I142</f>
        <v>1.2E-2</v>
      </c>
      <c r="F361" s="47"/>
      <c r="G361" s="48"/>
      <c r="H361" s="31"/>
      <c r="I361" s="49"/>
      <c r="J361" s="31"/>
      <c r="K361" s="49"/>
      <c r="Q361">
        <f>Source!X142</f>
        <v>0</v>
      </c>
      <c r="R361">
        <f>Source!X143</f>
        <v>29.89</v>
      </c>
      <c r="S361">
        <f>Source!Y142</f>
        <v>0</v>
      </c>
      <c r="T361">
        <f>Source!Y143</f>
        <v>18.260000000000002</v>
      </c>
      <c r="U361">
        <f>ROUND((175/100)*ROUND(Source!R142, 2), 2)</f>
        <v>0.25</v>
      </c>
      <c r="V361">
        <f>ROUND((168/100)*ROUND(Source!R143, 2), 2)</f>
        <v>0.24</v>
      </c>
    </row>
    <row r="362" spans="1:22" x14ac:dyDescent="0.2">
      <c r="A362" s="44"/>
      <c r="B362" s="45"/>
      <c r="C362" s="45" t="s">
        <v>968</v>
      </c>
      <c r="D362" s="46"/>
      <c r="E362" s="31"/>
      <c r="F362" s="47">
        <f>Source!AO142</f>
        <v>134.68</v>
      </c>
      <c r="G362" s="48" t="str">
        <f>Source!DG142</f>
        <v>)*1,15)*1,15</v>
      </c>
      <c r="H362" s="31">
        <f>Source!AV143</f>
        <v>1.0469999999999999</v>
      </c>
      <c r="I362" s="49">
        <f>Source!S142</f>
        <v>2.14</v>
      </c>
      <c r="J362" s="31">
        <f>IF(Source!BA143&lt;&gt; 0, Source!BA143, 1)</f>
        <v>18.55</v>
      </c>
      <c r="K362" s="49">
        <f>Source!S143</f>
        <v>41.51</v>
      </c>
    </row>
    <row r="363" spans="1:22" x14ac:dyDescent="0.2">
      <c r="A363" s="44"/>
      <c r="B363" s="45"/>
      <c r="C363" s="45" t="s">
        <v>976</v>
      </c>
      <c r="D363" s="46"/>
      <c r="E363" s="31"/>
      <c r="F363" s="47">
        <f>Source!AM142</f>
        <v>30.2</v>
      </c>
      <c r="G363" s="48" t="str">
        <f>Source!DE142</f>
        <v>)*1,15)*1,25</v>
      </c>
      <c r="H363" s="31">
        <f>Source!AV143</f>
        <v>1.0469999999999999</v>
      </c>
      <c r="I363" s="49">
        <f>Source!Q142</f>
        <v>0.52</v>
      </c>
      <c r="J363" s="31">
        <f>IF(Source!BB143&lt;&gt; 0, Source!BB143, 1)</f>
        <v>7.97</v>
      </c>
      <c r="K363" s="49">
        <f>Source!Q143</f>
        <v>4.3499999999999996</v>
      </c>
    </row>
    <row r="364" spans="1:22" x14ac:dyDescent="0.2">
      <c r="A364" s="44"/>
      <c r="B364" s="45"/>
      <c r="C364" s="45" t="s">
        <v>977</v>
      </c>
      <c r="D364" s="46"/>
      <c r="E364" s="31"/>
      <c r="F364" s="47">
        <f>Source!AN142</f>
        <v>8.02</v>
      </c>
      <c r="G364" s="48" t="str">
        <f>Source!DF142</f>
        <v>)*1,15)*1,25</v>
      </c>
      <c r="H364" s="31">
        <f>Source!AV143</f>
        <v>1.0469999999999999</v>
      </c>
      <c r="I364" s="61">
        <f>Source!R142</f>
        <v>0.14000000000000001</v>
      </c>
      <c r="J364" s="31">
        <f>IF(Source!BS143&lt;&gt; 0, Source!BS143, 1)</f>
        <v>1</v>
      </c>
      <c r="K364" s="61">
        <f>Source!R143</f>
        <v>0.14000000000000001</v>
      </c>
    </row>
    <row r="365" spans="1:22" x14ac:dyDescent="0.2">
      <c r="A365" s="44"/>
      <c r="B365" s="45"/>
      <c r="C365" s="45" t="s">
        <v>975</v>
      </c>
      <c r="D365" s="46"/>
      <c r="E365" s="31"/>
      <c r="F365" s="47">
        <f>Source!AL142</f>
        <v>258.91000000000003</v>
      </c>
      <c r="G365" s="48" t="str">
        <f>Source!DD142</f>
        <v/>
      </c>
      <c r="H365" s="31">
        <f>Source!AW143</f>
        <v>1.022</v>
      </c>
      <c r="I365" s="49">
        <f>Source!P142</f>
        <v>3.11</v>
      </c>
      <c r="J365" s="31">
        <f>IF(Source!BC143&lt;&gt; 0, Source!BC143, 1)</f>
        <v>5.39</v>
      </c>
      <c r="K365" s="49">
        <f>Source!P143</f>
        <v>17.11</v>
      </c>
    </row>
    <row r="366" spans="1:22" ht="48" x14ac:dyDescent="0.2">
      <c r="A366" s="44" t="str">
        <f>Source!E144</f>
        <v>32,1</v>
      </c>
      <c r="B366" s="45" t="str">
        <f>Source!F144</f>
        <v>1.3-4-40</v>
      </c>
      <c r="C366" s="45" t="str">
        <f>Source!G144</f>
        <v>КАРКАСЫ И СЕТКИ АРМАТУРНЫЕ ПЛОСКИЕ, СОБРАННЫЕ И СВАРЕННЫЕ (СВЯЗАННЫЕ) В АРМАТУРНЫЕ ИЗДЕЛИЯ, КЛАСС А-I, ДИАМЕТР 6-7 ММ</v>
      </c>
      <c r="D366" s="46" t="str">
        <f>Source!H144</f>
        <v>т</v>
      </c>
      <c r="E366" s="31">
        <f>Source!I144</f>
        <v>1.2E-2</v>
      </c>
      <c r="F366" s="47">
        <f>Source!AK144</f>
        <v>6340.75</v>
      </c>
      <c r="G366" s="60" t="s">
        <v>3</v>
      </c>
      <c r="H366" s="31">
        <f>Source!AW145</f>
        <v>1.022</v>
      </c>
      <c r="I366" s="49">
        <f>Source!O144</f>
        <v>76.09</v>
      </c>
      <c r="J366" s="31">
        <f>IF(Source!BC145&lt;&gt; 0, Source!BC145, 1)</f>
        <v>6.39</v>
      </c>
      <c r="K366" s="49">
        <f>Source!O145</f>
        <v>496.91</v>
      </c>
      <c r="Q366">
        <f>Source!X144</f>
        <v>0</v>
      </c>
      <c r="R366">
        <f>Source!X145</f>
        <v>0</v>
      </c>
      <c r="S366">
        <f>Source!Y144</f>
        <v>0</v>
      </c>
      <c r="T366">
        <f>Source!Y145</f>
        <v>0</v>
      </c>
      <c r="U366">
        <f>ROUND((175/100)*ROUND(Source!R144, 2), 2)</f>
        <v>0</v>
      </c>
      <c r="V366">
        <f>ROUND((168/100)*ROUND(Source!R145, 2), 2)</f>
        <v>0</v>
      </c>
    </row>
    <row r="367" spans="1:22" x14ac:dyDescent="0.2">
      <c r="A367" s="44"/>
      <c r="B367" s="45"/>
      <c r="C367" s="45" t="s">
        <v>969</v>
      </c>
      <c r="D367" s="46" t="s">
        <v>970</v>
      </c>
      <c r="E367" s="31">
        <f>Source!DN143</f>
        <v>85</v>
      </c>
      <c r="F367" s="47"/>
      <c r="G367" s="48"/>
      <c r="H367" s="31"/>
      <c r="I367" s="49">
        <f>SUM(Q361:Q366)</f>
        <v>0</v>
      </c>
      <c r="J367" s="31">
        <f>Source!BZ143</f>
        <v>72</v>
      </c>
      <c r="K367" s="49">
        <f>SUM(R361:R366)</f>
        <v>29.89</v>
      </c>
    </row>
    <row r="368" spans="1:22" x14ac:dyDescent="0.2">
      <c r="A368" s="44"/>
      <c r="B368" s="45"/>
      <c r="C368" s="45" t="s">
        <v>971</v>
      </c>
      <c r="D368" s="46" t="s">
        <v>970</v>
      </c>
      <c r="E368" s="31">
        <f>Source!DO143</f>
        <v>70</v>
      </c>
      <c r="F368" s="47"/>
      <c r="G368" s="48"/>
      <c r="H368" s="31"/>
      <c r="I368" s="49">
        <f>SUM(S361:S367)</f>
        <v>0</v>
      </c>
      <c r="J368" s="31">
        <f>Source!CA143</f>
        <v>44</v>
      </c>
      <c r="K368" s="49">
        <f>SUM(T361:T367)</f>
        <v>18.260000000000002</v>
      </c>
    </row>
    <row r="369" spans="1:22" x14ac:dyDescent="0.2">
      <c r="A369" s="44"/>
      <c r="B369" s="45"/>
      <c r="C369" s="45" t="s">
        <v>978</v>
      </c>
      <c r="D369" s="46" t="s">
        <v>970</v>
      </c>
      <c r="E369" s="31">
        <f>175</f>
        <v>175</v>
      </c>
      <c r="F369" s="47"/>
      <c r="G369" s="48"/>
      <c r="H369" s="31"/>
      <c r="I369" s="49">
        <f>SUM(U361:U368)</f>
        <v>0.25</v>
      </c>
      <c r="J369" s="31">
        <f>168</f>
        <v>168</v>
      </c>
      <c r="K369" s="49">
        <f>SUM(V361:V368)</f>
        <v>0.24</v>
      </c>
    </row>
    <row r="370" spans="1:22" x14ac:dyDescent="0.2">
      <c r="A370" s="51"/>
      <c r="B370" s="52"/>
      <c r="C370" s="52" t="s">
        <v>972</v>
      </c>
      <c r="D370" s="53" t="s">
        <v>973</v>
      </c>
      <c r="E370" s="54">
        <f>Source!AQ142</f>
        <v>11.6</v>
      </c>
      <c r="F370" s="55"/>
      <c r="G370" s="56" t="str">
        <f>Source!DI142</f>
        <v>)*1,15)*1,15</v>
      </c>
      <c r="H370" s="54">
        <f>Source!AV143</f>
        <v>1.0469999999999999</v>
      </c>
      <c r="I370" s="57">
        <f>Source!U142</f>
        <v>0.18409199999999995</v>
      </c>
      <c r="J370" s="54"/>
      <c r="K370" s="57"/>
    </row>
    <row r="371" spans="1:22" x14ac:dyDescent="0.2">
      <c r="A371" s="58"/>
      <c r="B371" s="58"/>
      <c r="C371" s="59" t="s">
        <v>974</v>
      </c>
      <c r="D371" s="58"/>
      <c r="E371" s="58"/>
      <c r="F371" s="58"/>
      <c r="G371" s="58"/>
      <c r="H371" s="68">
        <f>I362+I363+I365+I367+I368+I369+SUM(I366:I366)</f>
        <v>82.11</v>
      </c>
      <c r="I371" s="68"/>
      <c r="J371" s="68">
        <f>K362+K363+K365+K367+K368+K369+SUM(K366:K366)</f>
        <v>608.27</v>
      </c>
      <c r="K371" s="68"/>
      <c r="O371" s="12">
        <f>I362+I363+I365+I367+I368+I369+SUM(I366:I366)</f>
        <v>82.11</v>
      </c>
      <c r="P371" s="12">
        <f>K362+K363+K365+K367+K368+K369+SUM(K366:K366)</f>
        <v>608.27</v>
      </c>
    </row>
    <row r="372" spans="1:22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</row>
    <row r="373" spans="1:22" ht="36" x14ac:dyDescent="0.2">
      <c r="A373" s="44" t="str">
        <f>Source!E146</f>
        <v>33</v>
      </c>
      <c r="B373" s="45" t="str">
        <f>Source!F146</f>
        <v>3.11-10-11</v>
      </c>
      <c r="C373" s="45" t="str">
        <f>Source!G146</f>
        <v>УСТРОЙСТВО САМОВЫРАВНИВАЮЩИХСЯ СТЯЖЕК ИЗ СПЕЦИАЛИЗИРОВАННЫХ СУХИХ СМЕСЕЙ ТОЛЩИНОЙ 5 ММ</v>
      </c>
      <c r="D373" s="46" t="str">
        <f>Source!H146</f>
        <v>100 м2</v>
      </c>
      <c r="E373" s="31">
        <f>Source!I146</f>
        <v>3.1E-2</v>
      </c>
      <c r="F373" s="47"/>
      <c r="G373" s="48"/>
      <c r="H373" s="31"/>
      <c r="I373" s="49"/>
      <c r="J373" s="31"/>
      <c r="K373" s="49"/>
      <c r="Q373">
        <f>Source!X146</f>
        <v>0</v>
      </c>
      <c r="R373">
        <f>Source!X147</f>
        <v>280.54000000000002</v>
      </c>
      <c r="S373">
        <f>Source!Y146</f>
        <v>0</v>
      </c>
      <c r="T373">
        <f>Source!Y147</f>
        <v>137.15</v>
      </c>
      <c r="U373">
        <f>ROUND((175/100)*ROUND(Source!R146, 2), 2)</f>
        <v>0.84</v>
      </c>
      <c r="V373">
        <f>ROUND((168/100)*ROUND(Source!R147, 2), 2)</f>
        <v>0.84</v>
      </c>
    </row>
    <row r="374" spans="1:22" x14ac:dyDescent="0.2">
      <c r="A374" s="11"/>
      <c r="B374" s="11"/>
      <c r="C374" s="50" t="str">
        <f>"Объем: "&amp;Source!I146&amp;"=3,1/"&amp;"100"</f>
        <v>Объем: 0,031=3,1/100</v>
      </c>
      <c r="D374" s="11"/>
      <c r="E374" s="11"/>
      <c r="F374" s="11"/>
      <c r="G374" s="11"/>
      <c r="H374" s="11"/>
      <c r="I374" s="11"/>
      <c r="J374" s="11"/>
      <c r="K374" s="11"/>
    </row>
    <row r="375" spans="1:22" x14ac:dyDescent="0.2">
      <c r="A375" s="44"/>
      <c r="B375" s="45"/>
      <c r="C375" s="45" t="s">
        <v>968</v>
      </c>
      <c r="D375" s="46"/>
      <c r="E375" s="31"/>
      <c r="F375" s="47">
        <f>Source!AO146</f>
        <v>391.47</v>
      </c>
      <c r="G375" s="48" t="str">
        <f>Source!DG146</f>
        <v>)*1,15)*1,15</v>
      </c>
      <c r="H375" s="31">
        <f>Source!AV147</f>
        <v>1.0469999999999999</v>
      </c>
      <c r="I375" s="49">
        <f>Source!S146</f>
        <v>16.05</v>
      </c>
      <c r="J375" s="31">
        <f>IF(Source!BA147&lt;&gt; 0, Source!BA147, 1)</f>
        <v>18.55</v>
      </c>
      <c r="K375" s="49">
        <f>Source!S147</f>
        <v>311.70999999999998</v>
      </c>
    </row>
    <row r="376" spans="1:22" x14ac:dyDescent="0.2">
      <c r="A376" s="44"/>
      <c r="B376" s="45"/>
      <c r="C376" s="45" t="s">
        <v>976</v>
      </c>
      <c r="D376" s="46"/>
      <c r="E376" s="31"/>
      <c r="F376" s="47">
        <f>Source!AM146</f>
        <v>64.75</v>
      </c>
      <c r="G376" s="48" t="str">
        <f>Source!DE146</f>
        <v>)*1,25)*1,15</v>
      </c>
      <c r="H376" s="31">
        <f>Source!AV147</f>
        <v>1.0469999999999999</v>
      </c>
      <c r="I376" s="49">
        <f>Source!Q146</f>
        <v>2.89</v>
      </c>
      <c r="J376" s="31">
        <f>IF(Source!BB147&lt;&gt; 0, Source!BB147, 1)</f>
        <v>6.32</v>
      </c>
      <c r="K376" s="49">
        <f>Source!Q147</f>
        <v>19.09</v>
      </c>
    </row>
    <row r="377" spans="1:22" x14ac:dyDescent="0.2">
      <c r="A377" s="44"/>
      <c r="B377" s="45"/>
      <c r="C377" s="45" t="s">
        <v>977</v>
      </c>
      <c r="D377" s="46"/>
      <c r="E377" s="31"/>
      <c r="F377" s="47">
        <f>Source!AN146</f>
        <v>10.71</v>
      </c>
      <c r="G377" s="48" t="str">
        <f>Source!DF146</f>
        <v>)*1,25)*1,15</v>
      </c>
      <c r="H377" s="31">
        <f>Source!AV147</f>
        <v>1.0469999999999999</v>
      </c>
      <c r="I377" s="61">
        <f>Source!R146</f>
        <v>0.48</v>
      </c>
      <c r="J377" s="31">
        <f>IF(Source!BS147&lt;&gt; 0, Source!BS147, 1)</f>
        <v>1</v>
      </c>
      <c r="K377" s="61">
        <f>Source!R147</f>
        <v>0.5</v>
      </c>
    </row>
    <row r="378" spans="1:22" x14ac:dyDescent="0.2">
      <c r="A378" s="44"/>
      <c r="B378" s="45"/>
      <c r="C378" s="45" t="s">
        <v>975</v>
      </c>
      <c r="D378" s="46"/>
      <c r="E378" s="31"/>
      <c r="F378" s="47">
        <f>Source!AL146</f>
        <v>26.12</v>
      </c>
      <c r="G378" s="48" t="str">
        <f>Source!DD146</f>
        <v/>
      </c>
      <c r="H378" s="31">
        <f>Source!AW147</f>
        <v>1</v>
      </c>
      <c r="I378" s="49">
        <f>Source!P146</f>
        <v>0.81</v>
      </c>
      <c r="J378" s="31">
        <f>IF(Source!BC147&lt;&gt; 0, Source!BC147, 1)</f>
        <v>2.91</v>
      </c>
      <c r="K378" s="49">
        <f>Source!P147</f>
        <v>2.36</v>
      </c>
    </row>
    <row r="379" spans="1:22" ht="60" x14ac:dyDescent="0.2">
      <c r="A379" s="44" t="str">
        <f>Source!E148</f>
        <v>33,1</v>
      </c>
      <c r="B379" s="45" t="str">
        <f>Source!F148</f>
        <v>1.1-1-3107</v>
      </c>
      <c r="C379" s="45" t="str">
        <f>Source!G148</f>
        <v>ГРУНТОВКА НА ОСНОВЕ СТИРОЛАКРИЛАТНОЙ ДИСПЕРСИИ, ГЛУБОКОПРОНИКАЮЩАЯ ДЛЯ ПОРИСТЫХ ОСНОВАНИЙ И СТЯЖКИ ПОЛА, МАРКА 'БИРСС ГРУНТ-П'</v>
      </c>
      <c r="D379" s="46" t="str">
        <f>Source!H148</f>
        <v>кг</v>
      </c>
      <c r="E379" s="31">
        <f>Source!I148</f>
        <v>0.62</v>
      </c>
      <c r="F379" s="47">
        <f>Source!AK148</f>
        <v>21.24</v>
      </c>
      <c r="G379" s="60" t="s">
        <v>3</v>
      </c>
      <c r="H379" s="31">
        <f>Source!AW149</f>
        <v>1</v>
      </c>
      <c r="I379" s="49">
        <f>Source!O148</f>
        <v>13.17</v>
      </c>
      <c r="J379" s="31">
        <f>IF(Source!BC149&lt;&gt; 0, Source!BC149, 1)</f>
        <v>2.39</v>
      </c>
      <c r="K379" s="49">
        <f>Source!O149</f>
        <v>31.47</v>
      </c>
      <c r="Q379">
        <f>Source!X148</f>
        <v>0</v>
      </c>
      <c r="R379">
        <f>Source!X149</f>
        <v>0</v>
      </c>
      <c r="S379">
        <f>Source!Y148</f>
        <v>0</v>
      </c>
      <c r="T379">
        <f>Source!Y149</f>
        <v>0</v>
      </c>
      <c r="U379">
        <f>ROUND((175/100)*ROUND(Source!R148, 2), 2)</f>
        <v>0</v>
      </c>
      <c r="V379">
        <f>ROUND((168/100)*ROUND(Source!R149, 2), 2)</f>
        <v>0</v>
      </c>
    </row>
    <row r="380" spans="1:22" ht="36" x14ac:dyDescent="0.2">
      <c r="A380" s="44" t="str">
        <f>Source!E150</f>
        <v>33,2</v>
      </c>
      <c r="B380" s="45" t="str">
        <f>Source!F150</f>
        <v>1.3-2-38</v>
      </c>
      <c r="C380" s="45" t="str">
        <f>Source!G150</f>
        <v>СМЕСИ СУХИЕ ЦЕМЕНТНО-ПЕСЧАНЫЕ ДЛЯ УСТРОЙСТВА СТЯЖКИ, САМОВЫРАВНИВАЮЩИЕСЯ: В15 (М200), F50</v>
      </c>
      <c r="D380" s="46" t="str">
        <f>Source!H150</f>
        <v>т</v>
      </c>
      <c r="E380" s="31">
        <f>Source!I150</f>
        <v>2.6102E-2</v>
      </c>
      <c r="F380" s="47">
        <f>Source!AK150</f>
        <v>10322.83</v>
      </c>
      <c r="G380" s="60" t="s">
        <v>3</v>
      </c>
      <c r="H380" s="31">
        <f>Source!AW151</f>
        <v>1</v>
      </c>
      <c r="I380" s="49">
        <f>Source!O150</f>
        <v>269.45</v>
      </c>
      <c r="J380" s="31">
        <f>IF(Source!BC151&lt;&gt; 0, Source!BC151, 1)</f>
        <v>1.95</v>
      </c>
      <c r="K380" s="49">
        <f>Source!O151</f>
        <v>525.41999999999996</v>
      </c>
      <c r="Q380">
        <f>Source!X150</f>
        <v>0</v>
      </c>
      <c r="R380">
        <f>Source!X151</f>
        <v>0</v>
      </c>
      <c r="S380">
        <f>Source!Y150</f>
        <v>0</v>
      </c>
      <c r="T380">
        <f>Source!Y151</f>
        <v>0</v>
      </c>
      <c r="U380">
        <f>ROUND((175/100)*ROUND(Source!R150, 2), 2)</f>
        <v>0</v>
      </c>
      <c r="V380">
        <f>ROUND((168/100)*ROUND(Source!R151, 2), 2)</f>
        <v>0</v>
      </c>
    </row>
    <row r="381" spans="1:22" x14ac:dyDescent="0.2">
      <c r="A381" s="44"/>
      <c r="B381" s="45"/>
      <c r="C381" s="45" t="s">
        <v>969</v>
      </c>
      <c r="D381" s="46" t="s">
        <v>970</v>
      </c>
      <c r="E381" s="31">
        <f>Source!DN147</f>
        <v>104</v>
      </c>
      <c r="F381" s="47"/>
      <c r="G381" s="48"/>
      <c r="H381" s="31"/>
      <c r="I381" s="49">
        <f>SUM(Q373:Q380)</f>
        <v>0</v>
      </c>
      <c r="J381" s="31">
        <f>Source!BZ147</f>
        <v>90</v>
      </c>
      <c r="K381" s="49">
        <f>SUM(R373:R380)</f>
        <v>280.54000000000002</v>
      </c>
    </row>
    <row r="382" spans="1:22" x14ac:dyDescent="0.2">
      <c r="A382" s="44"/>
      <c r="B382" s="45"/>
      <c r="C382" s="45" t="s">
        <v>971</v>
      </c>
      <c r="D382" s="46" t="s">
        <v>970</v>
      </c>
      <c r="E382" s="31">
        <f>Source!DO147</f>
        <v>70</v>
      </c>
      <c r="F382" s="47"/>
      <c r="G382" s="48"/>
      <c r="H382" s="31"/>
      <c r="I382" s="49">
        <f>SUM(S373:S381)</f>
        <v>0</v>
      </c>
      <c r="J382" s="31">
        <f>Source!CA147</f>
        <v>44</v>
      </c>
      <c r="K382" s="49">
        <f>SUM(T373:T381)</f>
        <v>137.15</v>
      </c>
    </row>
    <row r="383" spans="1:22" x14ac:dyDescent="0.2">
      <c r="A383" s="44"/>
      <c r="B383" s="45"/>
      <c r="C383" s="45" t="s">
        <v>978</v>
      </c>
      <c r="D383" s="46" t="s">
        <v>970</v>
      </c>
      <c r="E383" s="31">
        <f>175</f>
        <v>175</v>
      </c>
      <c r="F383" s="47"/>
      <c r="G383" s="48"/>
      <c r="H383" s="31"/>
      <c r="I383" s="49">
        <f>SUM(U373:U382)</f>
        <v>0.84</v>
      </c>
      <c r="J383" s="31">
        <f>168</f>
        <v>168</v>
      </c>
      <c r="K383" s="49">
        <f>SUM(V373:V382)</f>
        <v>0.84</v>
      </c>
    </row>
    <row r="384" spans="1:22" x14ac:dyDescent="0.2">
      <c r="A384" s="51"/>
      <c r="B384" s="52"/>
      <c r="C384" s="52" t="s">
        <v>972</v>
      </c>
      <c r="D384" s="53" t="s">
        <v>973</v>
      </c>
      <c r="E384" s="54">
        <f>Source!AQ146</f>
        <v>33.020000000000003</v>
      </c>
      <c r="F384" s="55"/>
      <c r="G384" s="56" t="str">
        <f>Source!DI146</f>
        <v>)*1,15)*1,15</v>
      </c>
      <c r="H384" s="54">
        <f>Source!AV147</f>
        <v>1.0469999999999999</v>
      </c>
      <c r="I384" s="57">
        <f>Source!U146</f>
        <v>1.3537374499999999</v>
      </c>
      <c r="J384" s="54"/>
      <c r="K384" s="57"/>
    </row>
    <row r="385" spans="1:22" x14ac:dyDescent="0.2">
      <c r="A385" s="58"/>
      <c r="B385" s="58"/>
      <c r="C385" s="59" t="s">
        <v>974</v>
      </c>
      <c r="D385" s="58"/>
      <c r="E385" s="58"/>
      <c r="F385" s="58"/>
      <c r="G385" s="58"/>
      <c r="H385" s="68">
        <f>I375+I376+I378+I381+I382+I383+SUM(I379:I380)</f>
        <v>303.20999999999998</v>
      </c>
      <c r="I385" s="68"/>
      <c r="J385" s="68">
        <f>K375+K376+K378+K381+K382+K383+SUM(K379:K380)</f>
        <v>1308.58</v>
      </c>
      <c r="K385" s="68"/>
      <c r="O385" s="12">
        <f>I375+I376+I378+I381+I382+I383+SUM(I379:I380)</f>
        <v>303.20999999999998</v>
      </c>
      <c r="P385" s="12">
        <f>K375+K376+K378+K381+K382+K383+SUM(K379:K380)</f>
        <v>1308.58</v>
      </c>
    </row>
    <row r="386" spans="1:22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</row>
    <row r="387" spans="1:22" ht="36" x14ac:dyDescent="0.2">
      <c r="A387" s="44" t="str">
        <f>Source!E152</f>
        <v>34</v>
      </c>
      <c r="B387" s="45" t="str">
        <f>Source!F152</f>
        <v>3.15-165-1</v>
      </c>
      <c r="C387" s="45" t="str">
        <f>Source!G152</f>
        <v>ОБРАБОТКА ПОВЕРХНОСТЕЙ ПОЛОВ ГРУНТОВКОЙ ГЛУБОКОГО ПРОНИКНОВЕНИЯ ВНУТРИ ПОМЕЩЕНИЯ ПРИМ.</v>
      </c>
      <c r="D387" s="46" t="str">
        <f>Source!H152</f>
        <v>100 м2</v>
      </c>
      <c r="E387" s="31">
        <f>Source!I152</f>
        <v>3.1E-2</v>
      </c>
      <c r="F387" s="47"/>
      <c r="G387" s="48"/>
      <c r="H387" s="31"/>
      <c r="I387" s="49"/>
      <c r="J387" s="31"/>
      <c r="K387" s="49"/>
      <c r="Q387">
        <f>Source!X152</f>
        <v>0</v>
      </c>
      <c r="R387">
        <f>Source!X153</f>
        <v>34.85</v>
      </c>
      <c r="S387">
        <f>Source!Y152</f>
        <v>0</v>
      </c>
      <c r="T387">
        <f>Source!Y153</f>
        <v>17.829999999999998</v>
      </c>
      <c r="U387">
        <f>ROUND((175/100)*ROUND(Source!R152, 2), 2)</f>
        <v>0.02</v>
      </c>
      <c r="V387">
        <f>ROUND((168/100)*ROUND(Source!R153, 2), 2)</f>
        <v>0.02</v>
      </c>
    </row>
    <row r="388" spans="1:22" x14ac:dyDescent="0.2">
      <c r="A388" s="11"/>
      <c r="B388" s="11"/>
      <c r="C388" s="50" t="str">
        <f>"Объем: "&amp;Source!I152&amp;"=3,1/"&amp;"100"</f>
        <v>Объем: 0,031=3,1/100</v>
      </c>
      <c r="D388" s="11"/>
      <c r="E388" s="11"/>
      <c r="F388" s="11"/>
      <c r="G388" s="11"/>
      <c r="H388" s="11"/>
      <c r="I388" s="11"/>
      <c r="J388" s="11"/>
      <c r="K388" s="11"/>
    </row>
    <row r="389" spans="1:22" x14ac:dyDescent="0.2">
      <c r="A389" s="44"/>
      <c r="B389" s="45"/>
      <c r="C389" s="45" t="s">
        <v>968</v>
      </c>
      <c r="D389" s="46"/>
      <c r="E389" s="31"/>
      <c r="F389" s="47">
        <f>Source!AO152</f>
        <v>51.98</v>
      </c>
      <c r="G389" s="48" t="str">
        <f>Source!DG152</f>
        <v>)*1,15)*1,15</v>
      </c>
      <c r="H389" s="31">
        <f>Source!AV153</f>
        <v>1.0249999999999999</v>
      </c>
      <c r="I389" s="49">
        <f>Source!S152</f>
        <v>2.13</v>
      </c>
      <c r="J389" s="31">
        <f>IF(Source!BA153&lt;&gt; 0, Source!BA153, 1)</f>
        <v>18.55</v>
      </c>
      <c r="K389" s="49">
        <f>Source!S153</f>
        <v>40.520000000000003</v>
      </c>
    </row>
    <row r="390" spans="1:22" x14ac:dyDescent="0.2">
      <c r="A390" s="44"/>
      <c r="B390" s="45"/>
      <c r="C390" s="45" t="s">
        <v>976</v>
      </c>
      <c r="D390" s="46"/>
      <c r="E390" s="31"/>
      <c r="F390" s="47">
        <f>Source!AM152</f>
        <v>0.8</v>
      </c>
      <c r="G390" s="48" t="str">
        <f>Source!DE152</f>
        <v>)*1,15)*1,25</v>
      </c>
      <c r="H390" s="31">
        <f>Source!AV153</f>
        <v>1.0249999999999999</v>
      </c>
      <c r="I390" s="49">
        <f>Source!Q152</f>
        <v>0.04</v>
      </c>
      <c r="J390" s="31">
        <f>IF(Source!BB153&lt;&gt; 0, Source!BB153, 1)</f>
        <v>7.41</v>
      </c>
      <c r="K390" s="49">
        <f>Source!Q153</f>
        <v>0.27</v>
      </c>
    </row>
    <row r="391" spans="1:22" x14ac:dyDescent="0.2">
      <c r="A391" s="44"/>
      <c r="B391" s="45"/>
      <c r="C391" s="45" t="s">
        <v>977</v>
      </c>
      <c r="D391" s="46"/>
      <c r="E391" s="31"/>
      <c r="F391" s="47">
        <f>Source!AN152</f>
        <v>0.18</v>
      </c>
      <c r="G391" s="48" t="str">
        <f>Source!DF152</f>
        <v>)*1,15)*1,25</v>
      </c>
      <c r="H391" s="31">
        <f>Source!AV153</f>
        <v>1.0249999999999999</v>
      </c>
      <c r="I391" s="61">
        <f>Source!R152</f>
        <v>0.01</v>
      </c>
      <c r="J391" s="31">
        <f>IF(Source!BS153&lt;&gt; 0, Source!BS153, 1)</f>
        <v>1</v>
      </c>
      <c r="K391" s="61">
        <f>Source!R153</f>
        <v>0.01</v>
      </c>
    </row>
    <row r="392" spans="1:22" ht="36" x14ac:dyDescent="0.2">
      <c r="A392" s="44" t="str">
        <f>Source!E154</f>
        <v>34,1</v>
      </c>
      <c r="B392" s="45" t="str">
        <f>Source!F154</f>
        <v>1.1-1-2854</v>
      </c>
      <c r="C392" s="45" t="str">
        <f>Source!G154</f>
        <v>ГРУНТОВКА АКРИЛОВАЯ АДГЕЗИОННАЯ ДЛЯ ОБРАБОТКИ БЕТОННЫХ ОСНОВАНИЙ , МАРКА 'БЕТОКОНТАКТ'</v>
      </c>
      <c r="D392" s="46" t="str">
        <f>Source!H154</f>
        <v>кг</v>
      </c>
      <c r="E392" s="31">
        <f>Source!I154</f>
        <v>0.31929999999999997</v>
      </c>
      <c r="F392" s="47">
        <f>Source!AK154</f>
        <v>28.98</v>
      </c>
      <c r="G392" s="60" t="s">
        <v>3</v>
      </c>
      <c r="H392" s="31">
        <f>Source!AW155</f>
        <v>1</v>
      </c>
      <c r="I392" s="49">
        <f>Source!O154</f>
        <v>9.25</v>
      </c>
      <c r="J392" s="31">
        <f>IF(Source!BC155&lt;&gt; 0, Source!BC155, 1)</f>
        <v>1.19</v>
      </c>
      <c r="K392" s="49">
        <f>Source!O155</f>
        <v>11.01</v>
      </c>
      <c r="Q392">
        <f>Source!X154</f>
        <v>0</v>
      </c>
      <c r="R392">
        <f>Source!X155</f>
        <v>0</v>
      </c>
      <c r="S392">
        <f>Source!Y154</f>
        <v>0</v>
      </c>
      <c r="T392">
        <f>Source!Y155</f>
        <v>0</v>
      </c>
      <c r="U392">
        <f>ROUND((175/100)*ROUND(Source!R154, 2), 2)</f>
        <v>0</v>
      </c>
      <c r="V392">
        <f>ROUND((168/100)*ROUND(Source!R155, 2), 2)</f>
        <v>0</v>
      </c>
    </row>
    <row r="393" spans="1:22" x14ac:dyDescent="0.2">
      <c r="A393" s="44"/>
      <c r="B393" s="45"/>
      <c r="C393" s="45" t="s">
        <v>969</v>
      </c>
      <c r="D393" s="46" t="s">
        <v>970</v>
      </c>
      <c r="E393" s="31">
        <f>Source!DN153</f>
        <v>100</v>
      </c>
      <c r="F393" s="47"/>
      <c r="G393" s="48"/>
      <c r="H393" s="31"/>
      <c r="I393" s="49">
        <f>SUM(Q387:Q392)</f>
        <v>0</v>
      </c>
      <c r="J393" s="31">
        <f>Source!BZ153</f>
        <v>86</v>
      </c>
      <c r="K393" s="49">
        <f>SUM(R387:R392)</f>
        <v>34.85</v>
      </c>
    </row>
    <row r="394" spans="1:22" x14ac:dyDescent="0.2">
      <c r="A394" s="44"/>
      <c r="B394" s="45"/>
      <c r="C394" s="45" t="s">
        <v>971</v>
      </c>
      <c r="D394" s="46" t="s">
        <v>970</v>
      </c>
      <c r="E394" s="31">
        <f>Source!DO153</f>
        <v>64</v>
      </c>
      <c r="F394" s="47"/>
      <c r="G394" s="48"/>
      <c r="H394" s="31"/>
      <c r="I394" s="49">
        <f>SUM(S387:S393)</f>
        <v>0</v>
      </c>
      <c r="J394" s="31">
        <f>Source!CA153</f>
        <v>44</v>
      </c>
      <c r="K394" s="49">
        <f>SUM(T387:T393)</f>
        <v>17.829999999999998</v>
      </c>
    </row>
    <row r="395" spans="1:22" x14ac:dyDescent="0.2">
      <c r="A395" s="44"/>
      <c r="B395" s="45"/>
      <c r="C395" s="45" t="s">
        <v>978</v>
      </c>
      <c r="D395" s="46" t="s">
        <v>970</v>
      </c>
      <c r="E395" s="31">
        <f>175</f>
        <v>175</v>
      </c>
      <c r="F395" s="47"/>
      <c r="G395" s="48"/>
      <c r="H395" s="31"/>
      <c r="I395" s="49">
        <f>SUM(U387:U394)</f>
        <v>0.02</v>
      </c>
      <c r="J395" s="31">
        <f>168</f>
        <v>168</v>
      </c>
      <c r="K395" s="49">
        <f>SUM(V387:V394)</f>
        <v>0.02</v>
      </c>
    </row>
    <row r="396" spans="1:22" x14ac:dyDescent="0.2">
      <c r="A396" s="51"/>
      <c r="B396" s="52"/>
      <c r="C396" s="52" t="s">
        <v>972</v>
      </c>
      <c r="D396" s="53" t="s">
        <v>973</v>
      </c>
      <c r="E396" s="54">
        <f>Source!AQ152</f>
        <v>4.6500000000000004</v>
      </c>
      <c r="F396" s="55"/>
      <c r="G396" s="56" t="str">
        <f>Source!DI152</f>
        <v>)*1,15)*1,15</v>
      </c>
      <c r="H396" s="54">
        <f>Source!AV153</f>
        <v>1.0249999999999999</v>
      </c>
      <c r="I396" s="57">
        <f>Source!U152</f>
        <v>0.19063837499999997</v>
      </c>
      <c r="J396" s="54"/>
      <c r="K396" s="57"/>
    </row>
    <row r="397" spans="1:22" x14ac:dyDescent="0.2">
      <c r="A397" s="58"/>
      <c r="B397" s="58"/>
      <c r="C397" s="59" t="s">
        <v>974</v>
      </c>
      <c r="D397" s="58"/>
      <c r="E397" s="58"/>
      <c r="F397" s="58"/>
      <c r="G397" s="58"/>
      <c r="H397" s="68">
        <f>I389+I390+I393+I394+I395+SUM(I392:I392)</f>
        <v>11.44</v>
      </c>
      <c r="I397" s="68"/>
      <c r="J397" s="68">
        <f>K389+K390+K393+K394+K395+SUM(K392:K392)</f>
        <v>104.50000000000001</v>
      </c>
      <c r="K397" s="68"/>
      <c r="O397" s="12">
        <f>I389+I390+I393+I394+I395+SUM(I392:I392)</f>
        <v>11.44</v>
      </c>
      <c r="P397" s="12">
        <f>K389+K390+K393+K394+K395+SUM(K392:K392)</f>
        <v>104.50000000000001</v>
      </c>
    </row>
    <row r="398" spans="1:22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</row>
    <row r="399" spans="1:22" ht="36" x14ac:dyDescent="0.2">
      <c r="A399" s="44" t="str">
        <f>Source!E156</f>
        <v>35</v>
      </c>
      <c r="B399" s="45" t="str">
        <f>Source!F156</f>
        <v>3.11-10-7</v>
      </c>
      <c r="C399" s="45" t="str">
        <f>Source!G156</f>
        <v>УСТРОЙСТВО СТЯЖЕК ПОЛИМЕРЦЕМЕНТНОПЕСЧАНЫХ ТОЛЩИНОЙ 15 ММ</v>
      </c>
      <c r="D399" s="46" t="str">
        <f>Source!H156</f>
        <v>100 м2</v>
      </c>
      <c r="E399" s="31">
        <f>Source!I156</f>
        <v>3.1E-2</v>
      </c>
      <c r="F399" s="47"/>
      <c r="G399" s="48"/>
      <c r="H399" s="31"/>
      <c r="I399" s="49"/>
      <c r="J399" s="31"/>
      <c r="K399" s="49"/>
      <c r="Q399">
        <f>Source!X156</f>
        <v>0</v>
      </c>
      <c r="R399">
        <f>Source!X157</f>
        <v>714.62</v>
      </c>
      <c r="S399">
        <f>Source!Y156</f>
        <v>0</v>
      </c>
      <c r="T399">
        <f>Source!Y157</f>
        <v>349.37</v>
      </c>
      <c r="U399">
        <f>ROUND((175/100)*ROUND(Source!R156, 2), 2)</f>
        <v>1.1599999999999999</v>
      </c>
      <c r="V399">
        <f>ROUND((168/100)*ROUND(Source!R157, 2), 2)</f>
        <v>1.1599999999999999</v>
      </c>
    </row>
    <row r="400" spans="1:22" x14ac:dyDescent="0.2">
      <c r="A400" s="11"/>
      <c r="B400" s="11"/>
      <c r="C400" s="50" t="str">
        <f>"Объем: "&amp;Source!I156&amp;"=3,1/"&amp;"100"</f>
        <v>Объем: 0,031=3,1/100</v>
      </c>
      <c r="D400" s="11"/>
      <c r="E400" s="11"/>
      <c r="F400" s="11"/>
      <c r="G400" s="11"/>
      <c r="H400" s="11"/>
      <c r="I400" s="11"/>
      <c r="J400" s="11"/>
      <c r="K400" s="11"/>
    </row>
    <row r="401" spans="1:22" x14ac:dyDescent="0.2">
      <c r="A401" s="44"/>
      <c r="B401" s="45"/>
      <c r="C401" s="45" t="s">
        <v>968</v>
      </c>
      <c r="D401" s="46"/>
      <c r="E401" s="31"/>
      <c r="F401" s="47">
        <f>Source!AO156</f>
        <v>997.2</v>
      </c>
      <c r="G401" s="48" t="str">
        <f>Source!DG156</f>
        <v>)*1,15)*1,15</v>
      </c>
      <c r="H401" s="31">
        <f>Source!AV157</f>
        <v>1.0469999999999999</v>
      </c>
      <c r="I401" s="49">
        <f>Source!S156</f>
        <v>40.880000000000003</v>
      </c>
      <c r="J401" s="31">
        <f>IF(Source!BA157&lt;&gt; 0, Source!BA157, 1)</f>
        <v>18.55</v>
      </c>
      <c r="K401" s="49">
        <f>Source!S157</f>
        <v>794.02</v>
      </c>
    </row>
    <row r="402" spans="1:22" x14ac:dyDescent="0.2">
      <c r="A402" s="44"/>
      <c r="B402" s="45"/>
      <c r="C402" s="45" t="s">
        <v>976</v>
      </c>
      <c r="D402" s="46"/>
      <c r="E402" s="31"/>
      <c r="F402" s="47">
        <f>Source!AM156</f>
        <v>60.48</v>
      </c>
      <c r="G402" s="48" t="str">
        <f>Source!DE156</f>
        <v>)*1,15)*1,25</v>
      </c>
      <c r="H402" s="31">
        <f>Source!AV157</f>
        <v>1.0469999999999999</v>
      </c>
      <c r="I402" s="49">
        <f>Source!Q156</f>
        <v>2.7</v>
      </c>
      <c r="J402" s="31">
        <f>IF(Source!BB157&lt;&gt; 0, Source!BB157, 1)</f>
        <v>8.64</v>
      </c>
      <c r="K402" s="49">
        <f>Source!Q157</f>
        <v>24.38</v>
      </c>
    </row>
    <row r="403" spans="1:22" x14ac:dyDescent="0.2">
      <c r="A403" s="44"/>
      <c r="B403" s="45"/>
      <c r="C403" s="45" t="s">
        <v>977</v>
      </c>
      <c r="D403" s="46"/>
      <c r="E403" s="31"/>
      <c r="F403" s="47">
        <f>Source!AN156</f>
        <v>14.87</v>
      </c>
      <c r="G403" s="48" t="str">
        <f>Source!DF156</f>
        <v>)*1,15)*1,25</v>
      </c>
      <c r="H403" s="31">
        <f>Source!AV157</f>
        <v>1.0469999999999999</v>
      </c>
      <c r="I403" s="61">
        <f>Source!R156</f>
        <v>0.66</v>
      </c>
      <c r="J403" s="31">
        <f>IF(Source!BS157&lt;&gt; 0, Source!BS157, 1)</f>
        <v>1</v>
      </c>
      <c r="K403" s="61">
        <f>Source!R157</f>
        <v>0.69</v>
      </c>
    </row>
    <row r="404" spans="1:22" x14ac:dyDescent="0.2">
      <c r="A404" s="44"/>
      <c r="B404" s="45"/>
      <c r="C404" s="45" t="s">
        <v>975</v>
      </c>
      <c r="D404" s="46"/>
      <c r="E404" s="31"/>
      <c r="F404" s="47">
        <f>Source!AL156</f>
        <v>547.23</v>
      </c>
      <c r="G404" s="48" t="str">
        <f>Source!DD156</f>
        <v/>
      </c>
      <c r="H404" s="31">
        <f>Source!AW157</f>
        <v>1</v>
      </c>
      <c r="I404" s="49">
        <f>Source!P156</f>
        <v>16.96</v>
      </c>
      <c r="J404" s="31">
        <f>IF(Source!BC157&lt;&gt; 0, Source!BC157, 1)</f>
        <v>1.64</v>
      </c>
      <c r="K404" s="49">
        <f>Source!P157</f>
        <v>27.82</v>
      </c>
    </row>
    <row r="405" spans="1:22" ht="36" x14ac:dyDescent="0.2">
      <c r="A405" s="44" t="str">
        <f>Source!E158</f>
        <v>35,1</v>
      </c>
      <c r="B405" s="45" t="str">
        <f>Source!F158</f>
        <v>1.3-2-129</v>
      </c>
      <c r="C405" s="45" t="str">
        <f>Source!G158</f>
        <v>СМЕСИ СУХИЕ КЛЕЕВЫЕ НА ЦЕМЕНТНОМ ВЯЖУЩЕМ С ПОЛИМЕРНЫМИ ДОБАВКАМИ, МАРКА 'ИНФОТЕРМ - К'</v>
      </c>
      <c r="D405" s="46" t="str">
        <f>Source!H158</f>
        <v>т</v>
      </c>
      <c r="E405" s="31">
        <f>Source!I158</f>
        <v>6.5100000000000005E-2</v>
      </c>
      <c r="F405" s="47">
        <f>Source!AK158</f>
        <v>12334.98</v>
      </c>
      <c r="G405" s="60" t="s">
        <v>3</v>
      </c>
      <c r="H405" s="31">
        <f>Source!AW159</f>
        <v>1</v>
      </c>
      <c r="I405" s="49">
        <f>Source!O158</f>
        <v>803.01</v>
      </c>
      <c r="J405" s="31">
        <f>IF(Source!BC159&lt;&gt; 0, Source!BC159, 1)</f>
        <v>1.34</v>
      </c>
      <c r="K405" s="49">
        <f>Source!O159</f>
        <v>1076.03</v>
      </c>
      <c r="Q405">
        <f>Source!X158</f>
        <v>0</v>
      </c>
      <c r="R405">
        <f>Source!X159</f>
        <v>0</v>
      </c>
      <c r="S405">
        <f>Source!Y158</f>
        <v>0</v>
      </c>
      <c r="T405">
        <f>Source!Y159</f>
        <v>0</v>
      </c>
      <c r="U405">
        <f>ROUND((175/100)*ROUND(Source!R158, 2), 2)</f>
        <v>0</v>
      </c>
      <c r="V405">
        <f>ROUND((168/100)*ROUND(Source!R159, 2), 2)</f>
        <v>0</v>
      </c>
    </row>
    <row r="406" spans="1:22" x14ac:dyDescent="0.2">
      <c r="A406" s="44"/>
      <c r="B406" s="45"/>
      <c r="C406" s="45" t="s">
        <v>969</v>
      </c>
      <c r="D406" s="46" t="s">
        <v>970</v>
      </c>
      <c r="E406" s="31">
        <f>Source!DN157</f>
        <v>104</v>
      </c>
      <c r="F406" s="47"/>
      <c r="G406" s="48"/>
      <c r="H406" s="31"/>
      <c r="I406" s="49">
        <f>SUM(Q399:Q405)</f>
        <v>0</v>
      </c>
      <c r="J406" s="31">
        <f>Source!BZ157</f>
        <v>90</v>
      </c>
      <c r="K406" s="49">
        <f>SUM(R399:R405)</f>
        <v>714.62</v>
      </c>
    </row>
    <row r="407" spans="1:22" x14ac:dyDescent="0.2">
      <c r="A407" s="44"/>
      <c r="B407" s="45"/>
      <c r="C407" s="45" t="s">
        <v>971</v>
      </c>
      <c r="D407" s="46" t="s">
        <v>970</v>
      </c>
      <c r="E407" s="31">
        <f>Source!DO157</f>
        <v>70</v>
      </c>
      <c r="F407" s="47"/>
      <c r="G407" s="48"/>
      <c r="H407" s="31"/>
      <c r="I407" s="49">
        <f>SUM(S399:S406)</f>
        <v>0</v>
      </c>
      <c r="J407" s="31">
        <f>Source!CA157</f>
        <v>44</v>
      </c>
      <c r="K407" s="49">
        <f>SUM(T399:T406)</f>
        <v>349.37</v>
      </c>
    </row>
    <row r="408" spans="1:22" x14ac:dyDescent="0.2">
      <c r="A408" s="44"/>
      <c r="B408" s="45"/>
      <c r="C408" s="45" t="s">
        <v>978</v>
      </c>
      <c r="D408" s="46" t="s">
        <v>970</v>
      </c>
      <c r="E408" s="31">
        <f>175</f>
        <v>175</v>
      </c>
      <c r="F408" s="47"/>
      <c r="G408" s="48"/>
      <c r="H408" s="31"/>
      <c r="I408" s="49">
        <f>SUM(U399:U407)</f>
        <v>1.1599999999999999</v>
      </c>
      <c r="J408" s="31">
        <f>168</f>
        <v>168</v>
      </c>
      <c r="K408" s="49">
        <f>SUM(V399:V407)</f>
        <v>1.1599999999999999</v>
      </c>
    </row>
    <row r="409" spans="1:22" x14ac:dyDescent="0.2">
      <c r="A409" s="51"/>
      <c r="B409" s="52"/>
      <c r="C409" s="52" t="s">
        <v>972</v>
      </c>
      <c r="D409" s="53" t="s">
        <v>973</v>
      </c>
      <c r="E409" s="54">
        <f>Source!AQ156</f>
        <v>90</v>
      </c>
      <c r="F409" s="55"/>
      <c r="G409" s="56" t="str">
        <f>Source!DI156</f>
        <v>)*1,15)*1,15</v>
      </c>
      <c r="H409" s="54">
        <f>Source!AV157</f>
        <v>1.0469999999999999</v>
      </c>
      <c r="I409" s="57">
        <f>Source!U156</f>
        <v>3.6897749999999991</v>
      </c>
      <c r="J409" s="54"/>
      <c r="K409" s="57"/>
    </row>
    <row r="410" spans="1:22" x14ac:dyDescent="0.2">
      <c r="A410" s="58"/>
      <c r="B410" s="58"/>
      <c r="C410" s="59" t="s">
        <v>974</v>
      </c>
      <c r="D410" s="58"/>
      <c r="E410" s="58"/>
      <c r="F410" s="58"/>
      <c r="G410" s="58"/>
      <c r="H410" s="68">
        <f>I401+I402+I404+I406+I407+I408+SUM(I405:I405)</f>
        <v>864.71</v>
      </c>
      <c r="I410" s="68"/>
      <c r="J410" s="68">
        <f>K401+K402+K404+K406+K407+K408+SUM(K405:K405)</f>
        <v>2987.4</v>
      </c>
      <c r="K410" s="68"/>
      <c r="O410" s="12">
        <f>I401+I402+I404+I406+I407+I408+SUM(I405:I405)</f>
        <v>864.71</v>
      </c>
      <c r="P410" s="12">
        <f>K401+K402+K404+K406+K407+K408+SUM(K405:K405)</f>
        <v>2987.4</v>
      </c>
    </row>
    <row r="411" spans="1:22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</row>
    <row r="412" spans="1:22" ht="48" x14ac:dyDescent="0.2">
      <c r="A412" s="44" t="str">
        <f>Source!E160</f>
        <v>36</v>
      </c>
      <c r="B412" s="45" t="str">
        <f>Source!F160</f>
        <v>3.11-36-1</v>
      </c>
      <c r="C412" s="45" t="str">
        <f>Source!G160</f>
        <v>УСТРОЙСТВО ПОЛОВ ИЗ КЕРАМИЧЕСКИХ КРУПНОРАЗМЕРНЫХ ПЛИТОК ТИПА КЕРАМОГРАНИТ НА КЛЕЕ ИЗ СУХИХ СМЕСЕЙ ТОЛЩИНОЙ СЛОЯ 4 ММ С ЗАТИРКОЙ ШВОВ</v>
      </c>
      <c r="D412" s="46" t="str">
        <f>Source!H160</f>
        <v>100 м2</v>
      </c>
      <c r="E412" s="31">
        <f>Source!I160</f>
        <v>3.1E-2</v>
      </c>
      <c r="F412" s="47"/>
      <c r="G412" s="48"/>
      <c r="H412" s="31"/>
      <c r="I412" s="49"/>
      <c r="J412" s="31"/>
      <c r="K412" s="49"/>
      <c r="Q412">
        <f>Source!X160</f>
        <v>0</v>
      </c>
      <c r="R412">
        <f>Source!X161</f>
        <v>707.29</v>
      </c>
      <c r="S412">
        <f>Source!Y160</f>
        <v>0</v>
      </c>
      <c r="T412">
        <f>Source!Y161</f>
        <v>345.79</v>
      </c>
      <c r="U412">
        <f>ROUND((175/100)*ROUND(Source!R160, 2), 2)</f>
        <v>0.98</v>
      </c>
      <c r="V412">
        <f>ROUND((168/100)*ROUND(Source!R161, 2), 2)</f>
        <v>0.97</v>
      </c>
    </row>
    <row r="413" spans="1:22" x14ac:dyDescent="0.2">
      <c r="A413" s="11"/>
      <c r="B413" s="11"/>
      <c r="C413" s="50" t="str">
        <f>"Объем: "&amp;Source!I160&amp;"=3,1/"&amp;"100"</f>
        <v>Объем: 0,031=3,1/100</v>
      </c>
      <c r="D413" s="11"/>
      <c r="E413" s="11"/>
      <c r="F413" s="11"/>
      <c r="G413" s="11"/>
      <c r="H413" s="11"/>
      <c r="I413" s="11"/>
      <c r="J413" s="11"/>
      <c r="K413" s="11"/>
    </row>
    <row r="414" spans="1:22" x14ac:dyDescent="0.2">
      <c r="A414" s="44"/>
      <c r="B414" s="45"/>
      <c r="C414" s="45" t="s">
        <v>968</v>
      </c>
      <c r="D414" s="46"/>
      <c r="E414" s="31"/>
      <c r="F414" s="47">
        <f>Source!AO160</f>
        <v>986.98</v>
      </c>
      <c r="G414" s="48" t="str">
        <f>Source!DG160</f>
        <v>)*1,15)*1,15</v>
      </c>
      <c r="H414" s="31">
        <f>Source!AV161</f>
        <v>1.0469999999999999</v>
      </c>
      <c r="I414" s="49">
        <f>Source!S160</f>
        <v>40.46</v>
      </c>
      <c r="J414" s="31">
        <f>IF(Source!BA161&lt;&gt; 0, Source!BA161, 1)</f>
        <v>18.55</v>
      </c>
      <c r="K414" s="49">
        <f>Source!S161</f>
        <v>785.88</v>
      </c>
    </row>
    <row r="415" spans="1:22" x14ac:dyDescent="0.2">
      <c r="A415" s="44"/>
      <c r="B415" s="45"/>
      <c r="C415" s="45" t="s">
        <v>976</v>
      </c>
      <c r="D415" s="46"/>
      <c r="E415" s="31"/>
      <c r="F415" s="47">
        <f>Source!AM160</f>
        <v>99.77</v>
      </c>
      <c r="G415" s="48" t="str">
        <f>Source!DE160</f>
        <v>)*1,25)*1,15</v>
      </c>
      <c r="H415" s="31">
        <f>Source!AV161</f>
        <v>1.0469999999999999</v>
      </c>
      <c r="I415" s="49">
        <f>Source!Q160</f>
        <v>4.45</v>
      </c>
      <c r="J415" s="31">
        <f>IF(Source!BB161&lt;&gt; 0, Source!BB161, 1)</f>
        <v>10.210000000000001</v>
      </c>
      <c r="K415" s="49">
        <f>Source!Q161</f>
        <v>47.53</v>
      </c>
    </row>
    <row r="416" spans="1:22" x14ac:dyDescent="0.2">
      <c r="A416" s="44"/>
      <c r="B416" s="45"/>
      <c r="C416" s="45" t="s">
        <v>977</v>
      </c>
      <c r="D416" s="46"/>
      <c r="E416" s="31"/>
      <c r="F416" s="47">
        <f>Source!AN160</f>
        <v>12.51</v>
      </c>
      <c r="G416" s="48" t="str">
        <f>Source!DF160</f>
        <v>)*1,25)*1,15</v>
      </c>
      <c r="H416" s="31">
        <f>Source!AV161</f>
        <v>1.0469999999999999</v>
      </c>
      <c r="I416" s="61">
        <f>Source!R160</f>
        <v>0.56000000000000005</v>
      </c>
      <c r="J416" s="31">
        <f>IF(Source!BS161&lt;&gt; 0, Source!BS161, 1)</f>
        <v>1</v>
      </c>
      <c r="K416" s="61">
        <f>Source!R161</f>
        <v>0.57999999999999996</v>
      </c>
    </row>
    <row r="417" spans="1:22" x14ac:dyDescent="0.2">
      <c r="A417" s="44"/>
      <c r="B417" s="45"/>
      <c r="C417" s="45" t="s">
        <v>975</v>
      </c>
      <c r="D417" s="46"/>
      <c r="E417" s="31"/>
      <c r="F417" s="47">
        <f>Source!AL160</f>
        <v>699.78</v>
      </c>
      <c r="G417" s="48" t="str">
        <f>Source!DD160</f>
        <v/>
      </c>
      <c r="H417" s="31">
        <f>Source!AW161</f>
        <v>1</v>
      </c>
      <c r="I417" s="49">
        <f>Source!P160</f>
        <v>21.69</v>
      </c>
      <c r="J417" s="31">
        <f>IF(Source!BC161&lt;&gt; 0, Source!BC161, 1)</f>
        <v>1.52</v>
      </c>
      <c r="K417" s="49">
        <f>Source!P161</f>
        <v>32.97</v>
      </c>
    </row>
    <row r="418" spans="1:22" ht="24" x14ac:dyDescent="0.2">
      <c r="A418" s="44" t="str">
        <f>Source!E162</f>
        <v>36,1</v>
      </c>
      <c r="B418" s="45" t="str">
        <f>Source!F162</f>
        <v>1.3-2-138</v>
      </c>
      <c r="C418" s="45" t="str">
        <f>Source!G162</f>
        <v>СМЕСИ СУХИЕ ДЛЯ ЗАПОЛНЕНИЯ ШВОВ МЕЖДУ ПЛИТКАМИ, ЦВЕТНЫЕ</v>
      </c>
      <c r="D418" s="46" t="str">
        <f>Source!H162</f>
        <v>т</v>
      </c>
      <c r="E418" s="31">
        <f>Source!I162</f>
        <v>2.2130000000000001E-3</v>
      </c>
      <c r="F418" s="47">
        <f>Source!AK162</f>
        <v>27362.67</v>
      </c>
      <c r="G418" s="60" t="s">
        <v>3</v>
      </c>
      <c r="H418" s="31">
        <f>Source!AW163</f>
        <v>1</v>
      </c>
      <c r="I418" s="49">
        <f>Source!O162</f>
        <v>60.55</v>
      </c>
      <c r="J418" s="31">
        <f>IF(Source!BC163&lt;&gt; 0, Source!BC163, 1)</f>
        <v>0.95</v>
      </c>
      <c r="K418" s="49">
        <f>Source!O163</f>
        <v>57.53</v>
      </c>
      <c r="Q418">
        <f>Source!X162</f>
        <v>0</v>
      </c>
      <c r="R418">
        <f>Source!X163</f>
        <v>0</v>
      </c>
      <c r="S418">
        <f>Source!Y162</f>
        <v>0</v>
      </c>
      <c r="T418">
        <f>Source!Y163</f>
        <v>0</v>
      </c>
      <c r="U418">
        <f>ROUND((175/100)*ROUND(Source!R162, 2), 2)</f>
        <v>0</v>
      </c>
      <c r="V418">
        <f>ROUND((168/100)*ROUND(Source!R163, 2), 2)</f>
        <v>0</v>
      </c>
    </row>
    <row r="419" spans="1:22" ht="60" x14ac:dyDescent="0.2">
      <c r="A419" s="44" t="str">
        <f>Source!E164</f>
        <v>36,2</v>
      </c>
      <c r="B419" s="45" t="str">
        <f>Source!F164</f>
        <v>1.3-2-139</v>
      </c>
      <c r="C419" s="45" t="str">
        <f>Source!G164</f>
        <v>СМЕСИ СУХИЕ (КЛЕИ) ВОДОСТОЙКИЕ ДЛЯ УКЛАДКИ НАПОЛЬНОЙ И НАСТЕННОЙ ПЛИТКИ ИЗ КЕРАМИКИ, НАТУРАЛЬНОГО И ИСКУССТВЕННОГО КАМНЯ, МАРКА 'КЕРАТЭКС' К12</v>
      </c>
      <c r="D419" s="46" t="str">
        <f>Source!H164</f>
        <v>т</v>
      </c>
      <c r="E419" s="31">
        <f>Source!I164</f>
        <v>1.457E-2</v>
      </c>
      <c r="F419" s="47">
        <f>Source!AK164</f>
        <v>3368.88</v>
      </c>
      <c r="G419" s="60" t="s">
        <v>3</v>
      </c>
      <c r="H419" s="31">
        <f>Source!AW165</f>
        <v>1</v>
      </c>
      <c r="I419" s="49">
        <f>Source!O164</f>
        <v>49.08</v>
      </c>
      <c r="J419" s="31">
        <f>IF(Source!BC165&lt;&gt; 0, Source!BC165, 1)</f>
        <v>2.84</v>
      </c>
      <c r="K419" s="49">
        <f>Source!O165</f>
        <v>139.4</v>
      </c>
      <c r="Q419">
        <f>Source!X164</f>
        <v>0</v>
      </c>
      <c r="R419">
        <f>Source!X165</f>
        <v>0</v>
      </c>
      <c r="S419">
        <f>Source!Y164</f>
        <v>0</v>
      </c>
      <c r="T419">
        <f>Source!Y165</f>
        <v>0</v>
      </c>
      <c r="U419">
        <f>ROUND((175/100)*ROUND(Source!R164, 2), 2)</f>
        <v>0</v>
      </c>
      <c r="V419">
        <f>ROUND((168/100)*ROUND(Source!R165, 2), 2)</f>
        <v>0</v>
      </c>
    </row>
    <row r="420" spans="1:22" ht="48" x14ac:dyDescent="0.2">
      <c r="A420" s="44" t="str">
        <f>Source!E166</f>
        <v>36,3</v>
      </c>
      <c r="B420" s="45" t="str">
        <f>Source!F166</f>
        <v>1.1-1-2401</v>
      </c>
      <c r="C420" s="45" t="str">
        <f>Source!G166</f>
        <v>ПЛИТКА КЕРАМИЧЕСКАЯ, ТИПА КЕРАМОГРАНИТ, ПОЛИРОВАННАЯ, РАЗМЕР 30Х30 СМ, ТОЛЩИНА 8 ММ, ЦВЕТА: ЗЕЛЕНЫЙ, ВИШНЕВЫЙ, ГОЛУБОЙ, ЧЕРНЫЙ</v>
      </c>
      <c r="D420" s="46" t="str">
        <f>Source!H166</f>
        <v>м2</v>
      </c>
      <c r="E420" s="31">
        <f>Source!I166</f>
        <v>3.1619999999999999</v>
      </c>
      <c r="F420" s="47">
        <f>Source!AK166</f>
        <v>186.49</v>
      </c>
      <c r="G420" s="60" t="s">
        <v>3</v>
      </c>
      <c r="H420" s="31">
        <f>Source!AW167</f>
        <v>1</v>
      </c>
      <c r="I420" s="49">
        <f>Source!O166</f>
        <v>589.67999999999995</v>
      </c>
      <c r="J420" s="31">
        <f>IF(Source!BC167&lt;&gt; 0, Source!BC167, 1)</f>
        <v>3.93</v>
      </c>
      <c r="K420" s="49">
        <f>Source!O167</f>
        <v>2317.4499999999998</v>
      </c>
      <c r="Q420">
        <f>Source!X166</f>
        <v>0</v>
      </c>
      <c r="R420">
        <f>Source!X167</f>
        <v>0</v>
      </c>
      <c r="S420">
        <f>Source!Y166</f>
        <v>0</v>
      </c>
      <c r="T420">
        <f>Source!Y167</f>
        <v>0</v>
      </c>
      <c r="U420">
        <f>ROUND((175/100)*ROUND(Source!R166, 2), 2)</f>
        <v>0</v>
      </c>
      <c r="V420">
        <f>ROUND((168/100)*ROUND(Source!R167, 2), 2)</f>
        <v>0</v>
      </c>
    </row>
    <row r="421" spans="1:22" x14ac:dyDescent="0.2">
      <c r="A421" s="44"/>
      <c r="B421" s="45"/>
      <c r="C421" s="45" t="s">
        <v>969</v>
      </c>
      <c r="D421" s="46" t="s">
        <v>970</v>
      </c>
      <c r="E421" s="31">
        <f>Source!DN161</f>
        <v>104</v>
      </c>
      <c r="F421" s="47"/>
      <c r="G421" s="48"/>
      <c r="H421" s="31"/>
      <c r="I421" s="49">
        <f>SUM(Q412:Q420)</f>
        <v>0</v>
      </c>
      <c r="J421" s="31">
        <f>Source!BZ161</f>
        <v>90</v>
      </c>
      <c r="K421" s="49">
        <f>SUM(R412:R420)</f>
        <v>707.29</v>
      </c>
    </row>
    <row r="422" spans="1:22" x14ac:dyDescent="0.2">
      <c r="A422" s="44"/>
      <c r="B422" s="45"/>
      <c r="C422" s="45" t="s">
        <v>971</v>
      </c>
      <c r="D422" s="46" t="s">
        <v>970</v>
      </c>
      <c r="E422" s="31">
        <f>Source!DO161</f>
        <v>70</v>
      </c>
      <c r="F422" s="47"/>
      <c r="G422" s="48"/>
      <c r="H422" s="31"/>
      <c r="I422" s="49">
        <f>SUM(S412:S421)</f>
        <v>0</v>
      </c>
      <c r="J422" s="31">
        <f>Source!CA161</f>
        <v>44</v>
      </c>
      <c r="K422" s="49">
        <f>SUM(T412:T421)</f>
        <v>345.79</v>
      </c>
    </row>
    <row r="423" spans="1:22" x14ac:dyDescent="0.2">
      <c r="A423" s="44"/>
      <c r="B423" s="45"/>
      <c r="C423" s="45" t="s">
        <v>978</v>
      </c>
      <c r="D423" s="46" t="s">
        <v>970</v>
      </c>
      <c r="E423" s="31">
        <f>175</f>
        <v>175</v>
      </c>
      <c r="F423" s="47"/>
      <c r="G423" s="48"/>
      <c r="H423" s="31"/>
      <c r="I423" s="49">
        <f>SUM(U412:U422)</f>
        <v>0.98</v>
      </c>
      <c r="J423" s="31">
        <f>168</f>
        <v>168</v>
      </c>
      <c r="K423" s="49">
        <f>SUM(V412:V422)</f>
        <v>0.97</v>
      </c>
    </row>
    <row r="424" spans="1:22" x14ac:dyDescent="0.2">
      <c r="A424" s="51"/>
      <c r="B424" s="52"/>
      <c r="C424" s="52" t="s">
        <v>972</v>
      </c>
      <c r="D424" s="53" t="s">
        <v>973</v>
      </c>
      <c r="E424" s="54">
        <f>Source!AQ160</f>
        <v>84.08</v>
      </c>
      <c r="F424" s="55"/>
      <c r="G424" s="56" t="str">
        <f>Source!DI160</f>
        <v>)*1,15)*1,15</v>
      </c>
      <c r="H424" s="54">
        <f>Source!AV161</f>
        <v>1.0469999999999999</v>
      </c>
      <c r="I424" s="57">
        <f>Source!U160</f>
        <v>3.4470697999999991</v>
      </c>
      <c r="J424" s="54"/>
      <c r="K424" s="57"/>
    </row>
    <row r="425" spans="1:22" x14ac:dyDescent="0.2">
      <c r="A425" s="58"/>
      <c r="B425" s="58"/>
      <c r="C425" s="59" t="s">
        <v>974</v>
      </c>
      <c r="D425" s="58"/>
      <c r="E425" s="58"/>
      <c r="F425" s="58"/>
      <c r="G425" s="58"/>
      <c r="H425" s="68">
        <f>I414+I415+I417+I421+I422+I423+SUM(I418:I420)</f>
        <v>766.89</v>
      </c>
      <c r="I425" s="68"/>
      <c r="J425" s="68">
        <f>K414+K415+K417+K421+K422+K423+SUM(K418:K420)</f>
        <v>4434.8099999999995</v>
      </c>
      <c r="K425" s="68"/>
      <c r="O425" s="12">
        <f>I414+I415+I417+I421+I422+I423+SUM(I418:I420)</f>
        <v>766.89</v>
      </c>
      <c r="P425" s="12">
        <f>K414+K415+K417+K421+K422+K423+SUM(K418:K420)</f>
        <v>4434.8099999999995</v>
      </c>
    </row>
    <row r="426" spans="1:22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</row>
    <row r="427" spans="1:22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</row>
    <row r="428" spans="1:22" x14ac:dyDescent="0.2">
      <c r="A428" s="67" t="str">
        <f>CONCATENATE("Итого по подразделу: ",IF(Source!G169&lt;&gt;"Новый подраздел", Source!G169, ""))</f>
        <v>Итого по подразделу: Общестроительные работы</v>
      </c>
      <c r="B428" s="67"/>
      <c r="C428" s="67"/>
      <c r="D428" s="67"/>
      <c r="E428" s="67"/>
      <c r="F428" s="67"/>
      <c r="G428" s="67"/>
      <c r="H428" s="65">
        <f>SUM(O36:O427)</f>
        <v>15269.490000000002</v>
      </c>
      <c r="I428" s="66"/>
      <c r="J428" s="65">
        <f>SUM(P36:P427)</f>
        <v>165333.93999999994</v>
      </c>
      <c r="K428" s="66"/>
    </row>
    <row r="429" spans="1:22" hidden="1" x14ac:dyDescent="0.2">
      <c r="A429" s="67" t="s">
        <v>979</v>
      </c>
      <c r="B429" s="67"/>
      <c r="C429" s="67"/>
      <c r="D429" s="67"/>
      <c r="E429" s="67"/>
      <c r="F429" s="67"/>
      <c r="G429" s="67"/>
      <c r="H429" s="65">
        <f>SUM(W36:W428)</f>
        <v>0</v>
      </c>
      <c r="I429" s="66"/>
      <c r="J429" s="65">
        <f>SUM(X36:X428)</f>
        <v>0</v>
      </c>
      <c r="K429" s="66"/>
    </row>
    <row r="430" spans="1:22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</row>
    <row r="431" spans="1:22" x14ac:dyDescent="0.2">
      <c r="A431" s="69" t="str">
        <f>CONCATENATE("Подраздел: ",IF(Source!G198&lt;&gt;"Новый подраздел", Source!G198, ""))</f>
        <v>Подраздел: Прочие работы</v>
      </c>
      <c r="B431" s="69"/>
      <c r="C431" s="69"/>
      <c r="D431" s="69"/>
      <c r="E431" s="69"/>
      <c r="F431" s="69"/>
      <c r="G431" s="69"/>
      <c r="H431" s="69"/>
      <c r="I431" s="69"/>
      <c r="J431" s="69"/>
      <c r="K431" s="69"/>
    </row>
    <row r="432" spans="1:22" ht="72" x14ac:dyDescent="0.2">
      <c r="A432" s="44" t="str">
        <f>Source!E202</f>
        <v>1</v>
      </c>
      <c r="B432" s="45" t="str">
        <f>Source!F202</f>
        <v>6.69-24-11</v>
      </c>
      <c r="C432" s="45" t="str">
        <f>Source!G202</f>
        <v>СВЕРЛЕНИЕ СКВОЗНЫХ ОТВЕРСТИЙ В ЖЕЛЕЗОБЕТОННЫХ СТЕНАХ И ПОЛАХ ЭЛЕКТРОПЕРФОРАТОРОМ, ДИАМЕТР ОТВЕРСТИЯ ДО 30 ММ, ГЛУБИНА СВЕРЛЕНИЯ 100 ММ-ДЛЯ ПОРУЧНЕЙ,ОТКИДНОГО СТУЛА</v>
      </c>
      <c r="D432" s="46" t="str">
        <f>Source!H202</f>
        <v>100 отверстий</v>
      </c>
      <c r="E432" s="31">
        <f>Source!I202</f>
        <v>0.4</v>
      </c>
      <c r="F432" s="47"/>
      <c r="G432" s="48"/>
      <c r="H432" s="31"/>
      <c r="I432" s="49"/>
      <c r="J432" s="31"/>
      <c r="K432" s="49"/>
      <c r="Q432">
        <f>Source!X202</f>
        <v>0</v>
      </c>
      <c r="R432">
        <f>Source!X203</f>
        <v>849.1</v>
      </c>
      <c r="S432">
        <f>Source!Y202</f>
        <v>0</v>
      </c>
      <c r="T432">
        <f>Source!Y203</f>
        <v>485.2</v>
      </c>
      <c r="U432">
        <f>ROUND((175/100)*ROUND(Source!R202, 2), 2)</f>
        <v>0.81</v>
      </c>
      <c r="V432">
        <f>ROUND((168/100)*ROUND(Source!R203, 2), 2)</f>
        <v>0.81</v>
      </c>
    </row>
    <row r="433" spans="1:22" x14ac:dyDescent="0.2">
      <c r="A433" s="11"/>
      <c r="B433" s="11"/>
      <c r="C433" s="50" t="str">
        <f>"Объем: "&amp;Source!I202&amp;"=40/"&amp;"100"</f>
        <v>Объем: 0,4=40/100</v>
      </c>
      <c r="D433" s="11"/>
      <c r="E433" s="11"/>
      <c r="F433" s="11"/>
      <c r="G433" s="11"/>
      <c r="H433" s="11"/>
      <c r="I433" s="11"/>
      <c r="J433" s="11"/>
      <c r="K433" s="11"/>
    </row>
    <row r="434" spans="1:22" x14ac:dyDescent="0.2">
      <c r="A434" s="44"/>
      <c r="B434" s="45"/>
      <c r="C434" s="45" t="s">
        <v>968</v>
      </c>
      <c r="D434" s="46"/>
      <c r="E434" s="31"/>
      <c r="F434" s="47">
        <f>Source!AO202</f>
        <v>123.43</v>
      </c>
      <c r="G434" s="48" t="str">
        <f>Source!DG202</f>
        <v>)*1,15</v>
      </c>
      <c r="H434" s="31">
        <f>Source!AV203</f>
        <v>1.0469999999999999</v>
      </c>
      <c r="I434" s="49">
        <f>Source!S202</f>
        <v>56.78</v>
      </c>
      <c r="J434" s="31">
        <f>IF(Source!BA203&lt;&gt; 0, Source!BA203, 1)</f>
        <v>18.55</v>
      </c>
      <c r="K434" s="49">
        <f>Source!S203</f>
        <v>1102.73</v>
      </c>
    </row>
    <row r="435" spans="1:22" x14ac:dyDescent="0.2">
      <c r="A435" s="44"/>
      <c r="B435" s="45"/>
      <c r="C435" s="45" t="s">
        <v>976</v>
      </c>
      <c r="D435" s="46"/>
      <c r="E435" s="31"/>
      <c r="F435" s="47">
        <f>Source!AM202</f>
        <v>17.55</v>
      </c>
      <c r="G435" s="48" t="str">
        <f>Source!DE202</f>
        <v>)*1,15</v>
      </c>
      <c r="H435" s="31">
        <f>Source!AV203</f>
        <v>1.0469999999999999</v>
      </c>
      <c r="I435" s="49">
        <f>Source!Q202</f>
        <v>8.07</v>
      </c>
      <c r="J435" s="31">
        <f>IF(Source!BB203&lt;&gt; 0, Source!BB203, 1)</f>
        <v>3.21</v>
      </c>
      <c r="K435" s="49">
        <f>Source!Q203</f>
        <v>27.13</v>
      </c>
    </row>
    <row r="436" spans="1:22" x14ac:dyDescent="0.2">
      <c r="A436" s="44"/>
      <c r="B436" s="45"/>
      <c r="C436" s="45" t="s">
        <v>977</v>
      </c>
      <c r="D436" s="46"/>
      <c r="E436" s="31"/>
      <c r="F436" s="47">
        <f>Source!AN202</f>
        <v>0.99</v>
      </c>
      <c r="G436" s="48" t="str">
        <f>Source!DF202</f>
        <v>)*1,15</v>
      </c>
      <c r="H436" s="31">
        <f>Source!AV203</f>
        <v>1.0469999999999999</v>
      </c>
      <c r="I436" s="61">
        <f>Source!R202</f>
        <v>0.46</v>
      </c>
      <c r="J436" s="31">
        <f>IF(Source!BS203&lt;&gt; 0, Source!BS203, 1)</f>
        <v>1</v>
      </c>
      <c r="K436" s="61">
        <f>Source!R203</f>
        <v>0.48</v>
      </c>
    </row>
    <row r="437" spans="1:22" ht="24" x14ac:dyDescent="0.2">
      <c r="A437" s="44" t="str">
        <f>Source!E204</f>
        <v>1,1</v>
      </c>
      <c r="B437" s="45" t="str">
        <f>Source!F204</f>
        <v>1.7-3-27</v>
      </c>
      <c r="C437" s="45" t="str">
        <f>Source!G204</f>
        <v>СВЕРЛО ПОБЕДИТОВОЕ, ДИАМЕТР 32 ММ, ДЛИНА 450 ММ</v>
      </c>
      <c r="D437" s="46" t="str">
        <f>Source!H204</f>
        <v>шт.</v>
      </c>
      <c r="E437" s="31">
        <f>Source!I204</f>
        <v>2</v>
      </c>
      <c r="F437" s="47">
        <f>Source!AK204</f>
        <v>528.77</v>
      </c>
      <c r="G437" s="60" t="s">
        <v>3</v>
      </c>
      <c r="H437" s="31">
        <f>Source!AW205</f>
        <v>1.002</v>
      </c>
      <c r="I437" s="49">
        <f>Source!O204</f>
        <v>1057.54</v>
      </c>
      <c r="J437" s="31">
        <f>IF(Source!BC205&lt;&gt; 0, Source!BC205, 1)</f>
        <v>5.55</v>
      </c>
      <c r="K437" s="49">
        <f>Source!O205</f>
        <v>5881.09</v>
      </c>
      <c r="Q437">
        <f>Source!X204</f>
        <v>0</v>
      </c>
      <c r="R437">
        <f>Source!X205</f>
        <v>0</v>
      </c>
      <c r="S437">
        <f>Source!Y204</f>
        <v>0</v>
      </c>
      <c r="T437">
        <f>Source!Y205</f>
        <v>0</v>
      </c>
      <c r="U437">
        <f>ROUND((175/100)*ROUND(Source!R204, 2), 2)</f>
        <v>0</v>
      </c>
      <c r="V437">
        <f>ROUND((168/100)*ROUND(Source!R205, 2), 2)</f>
        <v>0</v>
      </c>
    </row>
    <row r="438" spans="1:22" x14ac:dyDescent="0.2">
      <c r="A438" s="44"/>
      <c r="B438" s="45"/>
      <c r="C438" s="45" t="s">
        <v>969</v>
      </c>
      <c r="D438" s="46" t="s">
        <v>970</v>
      </c>
      <c r="E438" s="31">
        <f>Source!DN203</f>
        <v>91</v>
      </c>
      <c r="F438" s="47"/>
      <c r="G438" s="48"/>
      <c r="H438" s="31"/>
      <c r="I438" s="49">
        <f>SUM(Q432:Q437)</f>
        <v>0</v>
      </c>
      <c r="J438" s="31">
        <f>Source!BZ203</f>
        <v>77</v>
      </c>
      <c r="K438" s="49">
        <f>SUM(R432:R437)</f>
        <v>849.1</v>
      </c>
    </row>
    <row r="439" spans="1:22" x14ac:dyDescent="0.2">
      <c r="A439" s="44"/>
      <c r="B439" s="45"/>
      <c r="C439" s="45" t="s">
        <v>971</v>
      </c>
      <c r="D439" s="46" t="s">
        <v>970</v>
      </c>
      <c r="E439" s="31">
        <f>Source!DO203</f>
        <v>70</v>
      </c>
      <c r="F439" s="47"/>
      <c r="G439" s="48"/>
      <c r="H439" s="31"/>
      <c r="I439" s="49">
        <f>SUM(S432:S438)</f>
        <v>0</v>
      </c>
      <c r="J439" s="31">
        <f>Source!CA203</f>
        <v>44</v>
      </c>
      <c r="K439" s="49">
        <f>SUM(T432:T438)</f>
        <v>485.2</v>
      </c>
    </row>
    <row r="440" spans="1:22" x14ac:dyDescent="0.2">
      <c r="A440" s="44"/>
      <c r="B440" s="45"/>
      <c r="C440" s="45" t="s">
        <v>978</v>
      </c>
      <c r="D440" s="46" t="s">
        <v>970</v>
      </c>
      <c r="E440" s="31">
        <f>175</f>
        <v>175</v>
      </c>
      <c r="F440" s="47"/>
      <c r="G440" s="48"/>
      <c r="H440" s="31"/>
      <c r="I440" s="49">
        <f>SUM(U432:U439)</f>
        <v>0.81</v>
      </c>
      <c r="J440" s="31">
        <f>168</f>
        <v>168</v>
      </c>
      <c r="K440" s="49">
        <f>SUM(V432:V439)</f>
        <v>0.81</v>
      </c>
    </row>
    <row r="441" spans="1:22" x14ac:dyDescent="0.2">
      <c r="A441" s="51"/>
      <c r="B441" s="52"/>
      <c r="C441" s="52" t="s">
        <v>972</v>
      </c>
      <c r="D441" s="53" t="s">
        <v>973</v>
      </c>
      <c r="E441" s="54">
        <f>Source!AQ202</f>
        <v>11.04</v>
      </c>
      <c r="F441" s="55"/>
      <c r="G441" s="56" t="str">
        <f>Source!DI202</f>
        <v>)*1,15</v>
      </c>
      <c r="H441" s="54">
        <f>Source!AV203</f>
        <v>1.0469999999999999</v>
      </c>
      <c r="I441" s="57">
        <f>Source!U202</f>
        <v>5.0783999999999994</v>
      </c>
      <c r="J441" s="54"/>
      <c r="K441" s="57"/>
    </row>
    <row r="442" spans="1:22" x14ac:dyDescent="0.2">
      <c r="A442" s="58"/>
      <c r="B442" s="58"/>
      <c r="C442" s="59" t="s">
        <v>974</v>
      </c>
      <c r="D442" s="58"/>
      <c r="E442" s="58"/>
      <c r="F442" s="58"/>
      <c r="G442" s="58"/>
      <c r="H442" s="68">
        <f>I434+I435+I438+I439+I440+SUM(I437:I437)</f>
        <v>1123.2</v>
      </c>
      <c r="I442" s="68"/>
      <c r="J442" s="68">
        <f>K434+K435+K438+K439+K440+SUM(K437:K437)</f>
        <v>8346.06</v>
      </c>
      <c r="K442" s="68"/>
      <c r="O442" s="12">
        <f>I434+I435+I438+I439+I440+SUM(I437:I437)</f>
        <v>1123.2</v>
      </c>
      <c r="P442" s="12">
        <f>K434+K435+K438+K439+K440+SUM(K437:K437)</f>
        <v>8346.06</v>
      </c>
    </row>
    <row r="443" spans="1:22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</row>
    <row r="444" spans="1:22" ht="24" x14ac:dyDescent="0.2">
      <c r="A444" s="44" t="str">
        <f>Source!E206</f>
        <v>2</v>
      </c>
      <c r="B444" s="45" t="str">
        <f>Source!F206</f>
        <v>3.9-72-2</v>
      </c>
      <c r="C444" s="45" t="str">
        <f>Source!G206</f>
        <v>УСТАНОВКА РАСПОРНЫХ АНКЕРОВ В ГОТОВЫЕ ОТВЕРСТИЯ</v>
      </c>
      <c r="D444" s="46" t="str">
        <f>Source!H206</f>
        <v>100 шт.</v>
      </c>
      <c r="E444" s="31">
        <f>Source!I206</f>
        <v>0.4</v>
      </c>
      <c r="F444" s="47"/>
      <c r="G444" s="48"/>
      <c r="H444" s="31"/>
      <c r="I444" s="49"/>
      <c r="J444" s="31"/>
      <c r="K444" s="49"/>
      <c r="Q444">
        <f>Source!X206</f>
        <v>0</v>
      </c>
      <c r="R444">
        <f>Source!X207</f>
        <v>1495.99</v>
      </c>
      <c r="S444">
        <f>Source!Y206</f>
        <v>0</v>
      </c>
      <c r="T444">
        <f>Source!Y207</f>
        <v>914.21</v>
      </c>
      <c r="U444">
        <f>ROUND((175/100)*ROUND(Source!R206, 2), 2)</f>
        <v>0.05</v>
      </c>
      <c r="V444">
        <f>ROUND((168/100)*ROUND(Source!R207, 2), 2)</f>
        <v>7.0000000000000007E-2</v>
      </c>
    </row>
    <row r="445" spans="1:22" x14ac:dyDescent="0.2">
      <c r="A445" s="11"/>
      <c r="B445" s="11"/>
      <c r="C445" s="50" t="str">
        <f>"Объем: "&amp;Source!I206&amp;"=40/"&amp;"100"</f>
        <v>Объем: 0,4=40/100</v>
      </c>
      <c r="D445" s="11"/>
      <c r="E445" s="11"/>
      <c r="F445" s="11"/>
      <c r="G445" s="11"/>
      <c r="H445" s="11"/>
      <c r="I445" s="11"/>
      <c r="J445" s="11"/>
      <c r="K445" s="11"/>
    </row>
    <row r="446" spans="1:22" x14ac:dyDescent="0.2">
      <c r="A446" s="44"/>
      <c r="B446" s="45"/>
      <c r="C446" s="45" t="s">
        <v>968</v>
      </c>
      <c r="D446" s="46"/>
      <c r="E446" s="31"/>
      <c r="F446" s="47">
        <f>Source!AO206</f>
        <v>194.79</v>
      </c>
      <c r="G446" s="48" t="str">
        <f>Source!DG206</f>
        <v>)*1,15)*1,15</v>
      </c>
      <c r="H446" s="31">
        <f>Source!AV207</f>
        <v>1.087</v>
      </c>
      <c r="I446" s="49">
        <f>Source!S206</f>
        <v>103.04</v>
      </c>
      <c r="J446" s="31">
        <f>IF(Source!BA207&lt;&gt; 0, Source!BA207, 1)</f>
        <v>18.55</v>
      </c>
      <c r="K446" s="49">
        <f>Source!S207</f>
        <v>2077.7600000000002</v>
      </c>
    </row>
    <row r="447" spans="1:22" x14ac:dyDescent="0.2">
      <c r="A447" s="44"/>
      <c r="B447" s="45"/>
      <c r="C447" s="45" t="s">
        <v>976</v>
      </c>
      <c r="D447" s="46"/>
      <c r="E447" s="31"/>
      <c r="F447" s="47">
        <f>Source!AM206</f>
        <v>0.3</v>
      </c>
      <c r="G447" s="48" t="str">
        <f>Source!DE206</f>
        <v>)*1,15)*1,25</v>
      </c>
      <c r="H447" s="31">
        <f>Source!AV207</f>
        <v>1.087</v>
      </c>
      <c r="I447" s="49">
        <f>Source!Q206</f>
        <v>0.17</v>
      </c>
      <c r="J447" s="31">
        <f>IF(Source!BB207&lt;&gt; 0, Source!BB207, 1)</f>
        <v>8.0299999999999994</v>
      </c>
      <c r="K447" s="49">
        <f>Source!Q207</f>
        <v>1.51</v>
      </c>
    </row>
    <row r="448" spans="1:22" x14ac:dyDescent="0.2">
      <c r="A448" s="44"/>
      <c r="B448" s="45"/>
      <c r="C448" s="45" t="s">
        <v>977</v>
      </c>
      <c r="D448" s="46"/>
      <c r="E448" s="31"/>
      <c r="F448" s="47">
        <f>Source!AN206</f>
        <v>0.06</v>
      </c>
      <c r="G448" s="48" t="str">
        <f>Source!DF206</f>
        <v>)*1,15)*1,25</v>
      </c>
      <c r="H448" s="31">
        <f>Source!AV207</f>
        <v>1.087</v>
      </c>
      <c r="I448" s="61">
        <f>Source!R206</f>
        <v>0.03</v>
      </c>
      <c r="J448" s="31">
        <f>IF(Source!BS207&lt;&gt; 0, Source!BS207, 1)</f>
        <v>1</v>
      </c>
      <c r="K448" s="61">
        <f>Source!R207</f>
        <v>0.04</v>
      </c>
    </row>
    <row r="449" spans="1:22" ht="24" x14ac:dyDescent="0.2">
      <c r="A449" s="44" t="str">
        <f>Source!E208</f>
        <v>2,1</v>
      </c>
      <c r="B449" s="45" t="str">
        <f>Source!F208</f>
        <v>1.7-5-231</v>
      </c>
      <c r="C449" s="45" t="str">
        <f>Source!G208</f>
        <v>АНКЕР-БОЛТ ЗАБИВНОЙ РАСПОРНЫЙ, ИЗ НЕРЖАВЕЮЩЕЙ СТАЛИ, М2R M8X80</v>
      </c>
      <c r="D449" s="46" t="str">
        <f>Source!H208</f>
        <v>100 шт.</v>
      </c>
      <c r="E449" s="31">
        <f>Source!I208</f>
        <v>0.4</v>
      </c>
      <c r="F449" s="47">
        <f>Source!AK208</f>
        <v>1062.9000000000001</v>
      </c>
      <c r="G449" s="60" t="s">
        <v>3</v>
      </c>
      <c r="H449" s="31">
        <f>Source!AW209</f>
        <v>1</v>
      </c>
      <c r="I449" s="49">
        <f>Source!O208</f>
        <v>425.16</v>
      </c>
      <c r="J449" s="31">
        <f>IF(Source!BC209&lt;&gt; 0, Source!BC209, 1)</f>
        <v>9.11</v>
      </c>
      <c r="K449" s="49">
        <f>Source!O209</f>
        <v>3873.21</v>
      </c>
      <c r="Q449">
        <f>Source!X208</f>
        <v>0</v>
      </c>
      <c r="R449">
        <f>Source!X209</f>
        <v>0</v>
      </c>
      <c r="S449">
        <f>Source!Y208</f>
        <v>0</v>
      </c>
      <c r="T449">
        <f>Source!Y209</f>
        <v>0</v>
      </c>
      <c r="U449">
        <f>ROUND((175/100)*ROUND(Source!R208, 2), 2)</f>
        <v>0</v>
      </c>
      <c r="V449">
        <f>ROUND((168/100)*ROUND(Source!R209, 2), 2)</f>
        <v>0</v>
      </c>
    </row>
    <row r="450" spans="1:22" x14ac:dyDescent="0.2">
      <c r="A450" s="44"/>
      <c r="B450" s="45"/>
      <c r="C450" s="45" t="s">
        <v>969</v>
      </c>
      <c r="D450" s="46" t="s">
        <v>970</v>
      </c>
      <c r="E450" s="31">
        <f>Source!DN207</f>
        <v>85</v>
      </c>
      <c r="F450" s="47"/>
      <c r="G450" s="48"/>
      <c r="H450" s="31"/>
      <c r="I450" s="49">
        <f>SUM(Q444:Q449)</f>
        <v>0</v>
      </c>
      <c r="J450" s="31">
        <f>Source!BZ207</f>
        <v>72</v>
      </c>
      <c r="K450" s="49">
        <f>SUM(R444:R449)</f>
        <v>1495.99</v>
      </c>
    </row>
    <row r="451" spans="1:22" x14ac:dyDescent="0.2">
      <c r="A451" s="44"/>
      <c r="B451" s="45"/>
      <c r="C451" s="45" t="s">
        <v>971</v>
      </c>
      <c r="D451" s="46" t="s">
        <v>970</v>
      </c>
      <c r="E451" s="31">
        <f>Source!DO207</f>
        <v>70</v>
      </c>
      <c r="F451" s="47"/>
      <c r="G451" s="48"/>
      <c r="H451" s="31"/>
      <c r="I451" s="49">
        <f>SUM(S444:S450)</f>
        <v>0</v>
      </c>
      <c r="J451" s="31">
        <f>Source!CA207</f>
        <v>44</v>
      </c>
      <c r="K451" s="49">
        <f>SUM(T444:T450)</f>
        <v>914.21</v>
      </c>
    </row>
    <row r="452" spans="1:22" x14ac:dyDescent="0.2">
      <c r="A452" s="44"/>
      <c r="B452" s="45"/>
      <c r="C452" s="45" t="s">
        <v>978</v>
      </c>
      <c r="D452" s="46" t="s">
        <v>970</v>
      </c>
      <c r="E452" s="31">
        <f>175</f>
        <v>175</v>
      </c>
      <c r="F452" s="47"/>
      <c r="G452" s="48"/>
      <c r="H452" s="31"/>
      <c r="I452" s="49">
        <f>SUM(U444:U451)</f>
        <v>0.05</v>
      </c>
      <c r="J452" s="31">
        <f>168</f>
        <v>168</v>
      </c>
      <c r="K452" s="49">
        <f>SUM(V444:V451)</f>
        <v>7.0000000000000007E-2</v>
      </c>
    </row>
    <row r="453" spans="1:22" x14ac:dyDescent="0.2">
      <c r="A453" s="51"/>
      <c r="B453" s="52"/>
      <c r="C453" s="52" t="s">
        <v>972</v>
      </c>
      <c r="D453" s="53" t="s">
        <v>973</v>
      </c>
      <c r="E453" s="54">
        <f>Source!AQ206</f>
        <v>13.4</v>
      </c>
      <c r="F453" s="55"/>
      <c r="G453" s="56" t="str">
        <f>Source!DI206</f>
        <v>)*1,15)*1,15</v>
      </c>
      <c r="H453" s="54">
        <f>Source!AV207</f>
        <v>1.087</v>
      </c>
      <c r="I453" s="57">
        <f>Source!U206</f>
        <v>7.0885999999999987</v>
      </c>
      <c r="J453" s="54"/>
      <c r="K453" s="57"/>
    </row>
    <row r="454" spans="1:22" x14ac:dyDescent="0.2">
      <c r="A454" s="58"/>
      <c r="B454" s="58"/>
      <c r="C454" s="59" t="s">
        <v>974</v>
      </c>
      <c r="D454" s="58"/>
      <c r="E454" s="58"/>
      <c r="F454" s="58"/>
      <c r="G454" s="58"/>
      <c r="H454" s="68">
        <f>I446+I447+I450+I451+I452+SUM(I449:I449)</f>
        <v>528.42000000000007</v>
      </c>
      <c r="I454" s="68"/>
      <c r="J454" s="68">
        <f>K446+K447+K450+K451+K452+SUM(K449:K449)</f>
        <v>8362.75</v>
      </c>
      <c r="K454" s="68"/>
      <c r="O454" s="12">
        <f>I446+I447+I450+I451+I452+SUM(I449:I449)</f>
        <v>528.42000000000007</v>
      </c>
      <c r="P454" s="12">
        <f>K446+K447+K450+K451+K452+SUM(K449:K449)</f>
        <v>8362.75</v>
      </c>
    </row>
    <row r="455" spans="1:22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</row>
    <row r="456" spans="1:22" ht="36" x14ac:dyDescent="0.2">
      <c r="A456" s="44" t="str">
        <f>Source!E210</f>
        <v>3</v>
      </c>
      <c r="B456" s="45" t="str">
        <f>Source!F210</f>
        <v>3.9-35-1</v>
      </c>
      <c r="C456" s="45" t="str">
        <f>Source!G210</f>
        <v>МОНТАЖ МЕЛКИХ КОНСТРУКЦИЙ ИЗ СТАЛИ РАЗЛИЧНОГО ПРОФИЛЯ МАССОЙ ДО 20 КГ-ПОРУЧНИ</v>
      </c>
      <c r="D456" s="46" t="str">
        <f>Source!H210</f>
        <v>т</v>
      </c>
      <c r="E456" s="31">
        <f>Source!I210</f>
        <v>2.5000000000000001E-2</v>
      </c>
      <c r="F456" s="47"/>
      <c r="G456" s="48"/>
      <c r="H456" s="31"/>
      <c r="I456" s="49"/>
      <c r="J456" s="31"/>
      <c r="K456" s="49"/>
      <c r="Q456">
        <f>Source!X210</f>
        <v>0</v>
      </c>
      <c r="R456">
        <f>Source!X211</f>
        <v>734.98</v>
      </c>
      <c r="S456">
        <f>Source!Y210</f>
        <v>0</v>
      </c>
      <c r="T456">
        <f>Source!Y211</f>
        <v>449.15</v>
      </c>
      <c r="U456">
        <f>ROUND((175/100)*ROUND(Source!R210, 2), 2)</f>
        <v>0.28000000000000003</v>
      </c>
      <c r="V456">
        <f>ROUND((168/100)*ROUND(Source!R211, 2), 2)</f>
        <v>0.28999999999999998</v>
      </c>
    </row>
    <row r="457" spans="1:22" x14ac:dyDescent="0.2">
      <c r="A457" s="44"/>
      <c r="B457" s="45"/>
      <c r="C457" s="45" t="s">
        <v>968</v>
      </c>
      <c r="D457" s="46"/>
      <c r="E457" s="31"/>
      <c r="F457" s="47">
        <f>Source!AO210</f>
        <v>1531.2</v>
      </c>
      <c r="G457" s="48" t="str">
        <f>Source!DG210</f>
        <v>)*1,15)*1,15</v>
      </c>
      <c r="H457" s="31">
        <f>Source!AV211</f>
        <v>1.087</v>
      </c>
      <c r="I457" s="49">
        <f>Source!S210</f>
        <v>50.63</v>
      </c>
      <c r="J457" s="31">
        <f>IF(Source!BA211&lt;&gt; 0, Source!BA211, 1)</f>
        <v>18.55</v>
      </c>
      <c r="K457" s="49">
        <f>Source!S211</f>
        <v>1020.8</v>
      </c>
    </row>
    <row r="458" spans="1:22" x14ac:dyDescent="0.2">
      <c r="A458" s="44"/>
      <c r="B458" s="45"/>
      <c r="C458" s="45" t="s">
        <v>976</v>
      </c>
      <c r="D458" s="46"/>
      <c r="E458" s="31"/>
      <c r="F458" s="47">
        <f>Source!AM210</f>
        <v>64.5</v>
      </c>
      <c r="G458" s="48" t="str">
        <f>Source!DE210</f>
        <v>)*1,15)*1,25</v>
      </c>
      <c r="H458" s="31">
        <f>Source!AV211</f>
        <v>1.087</v>
      </c>
      <c r="I458" s="49">
        <f>Source!Q210</f>
        <v>2.3199999999999998</v>
      </c>
      <c r="J458" s="31">
        <f>IF(Source!BB211&lt;&gt; 0, Source!BB211, 1)</f>
        <v>4.0999999999999996</v>
      </c>
      <c r="K458" s="49">
        <f>Source!Q211</f>
        <v>10.33</v>
      </c>
    </row>
    <row r="459" spans="1:22" x14ac:dyDescent="0.2">
      <c r="A459" s="44"/>
      <c r="B459" s="45"/>
      <c r="C459" s="45" t="s">
        <v>977</v>
      </c>
      <c r="D459" s="46"/>
      <c r="E459" s="31"/>
      <c r="F459" s="47">
        <f>Source!AN210</f>
        <v>4.41</v>
      </c>
      <c r="G459" s="48" t="str">
        <f>Source!DF210</f>
        <v>)*1,15)*1,25</v>
      </c>
      <c r="H459" s="31">
        <f>Source!AV211</f>
        <v>1.087</v>
      </c>
      <c r="I459" s="61">
        <f>Source!R210</f>
        <v>0.16</v>
      </c>
      <c r="J459" s="31">
        <f>IF(Source!BS211&lt;&gt; 0, Source!BS211, 1)</f>
        <v>1</v>
      </c>
      <c r="K459" s="61">
        <f>Source!R211</f>
        <v>0.17</v>
      </c>
    </row>
    <row r="460" spans="1:22" x14ac:dyDescent="0.2">
      <c r="A460" s="44"/>
      <c r="B460" s="45"/>
      <c r="C460" s="45" t="s">
        <v>975</v>
      </c>
      <c r="D460" s="46"/>
      <c r="E460" s="31"/>
      <c r="F460" s="47">
        <f>Source!AL210</f>
        <v>61.06</v>
      </c>
      <c r="G460" s="48" t="str">
        <f>Source!DD210</f>
        <v/>
      </c>
      <c r="H460" s="31">
        <f>Source!AW211</f>
        <v>1</v>
      </c>
      <c r="I460" s="49">
        <f>Source!P210</f>
        <v>1.53</v>
      </c>
      <c r="J460" s="31">
        <f>IF(Source!BC211&lt;&gt; 0, Source!BC211, 1)</f>
        <v>7.62</v>
      </c>
      <c r="K460" s="49">
        <f>Source!P211</f>
        <v>11.63</v>
      </c>
    </row>
    <row r="461" spans="1:22" ht="36" x14ac:dyDescent="0.2">
      <c r="A461" s="44" t="str">
        <f>Source!E212</f>
        <v>3,1</v>
      </c>
      <c r="B461" s="45" t="str">
        <f>Source!F212</f>
        <v>1.1-1-1617</v>
      </c>
      <c r="C461" s="45" t="str">
        <f>Source!G212</f>
        <v>БОЛТЫ АНКЕРНЫЕ ИЗ ПРЯМЫХ ИЛИ ГНУТЫХ КРУГЛЫХ СТЕРЖНЕЙ С РЕЗЬБОЙ В КОМПЛЕКТЕ С ГАЙКАМИ И ШАЙБАМИ</v>
      </c>
      <c r="D461" s="46" t="str">
        <f>Source!H212</f>
        <v>т</v>
      </c>
      <c r="E461" s="31">
        <f>Source!I212</f>
        <v>2.5000000000000001E-2</v>
      </c>
      <c r="F461" s="47">
        <f>Source!AK212</f>
        <v>21387.71</v>
      </c>
      <c r="G461" s="60" t="s">
        <v>3</v>
      </c>
      <c r="H461" s="31">
        <f>Source!AW213</f>
        <v>1</v>
      </c>
      <c r="I461" s="49">
        <f>Source!O212</f>
        <v>534.69000000000005</v>
      </c>
      <c r="J461" s="31">
        <f>IF(Source!BC213&lt;&gt; 0, Source!BC213, 1)</f>
        <v>4.88</v>
      </c>
      <c r="K461" s="49">
        <f>Source!O213</f>
        <v>2609.3000000000002</v>
      </c>
      <c r="Q461">
        <f>Source!X212</f>
        <v>0</v>
      </c>
      <c r="R461">
        <f>Source!X213</f>
        <v>0</v>
      </c>
      <c r="S461">
        <f>Source!Y212</f>
        <v>0</v>
      </c>
      <c r="T461">
        <f>Source!Y213</f>
        <v>0</v>
      </c>
      <c r="U461">
        <f>ROUND((175/100)*ROUND(Source!R212, 2), 2)</f>
        <v>0</v>
      </c>
      <c r="V461">
        <f>ROUND((168/100)*ROUND(Source!R213, 2), 2)</f>
        <v>0</v>
      </c>
    </row>
    <row r="462" spans="1:22" ht="36" x14ac:dyDescent="0.2">
      <c r="A462" s="44" t="str">
        <f>Source!E214</f>
        <v>3,2</v>
      </c>
      <c r="B462" s="45" t="str">
        <f>Source!F214</f>
        <v>1.1-1-2034</v>
      </c>
      <c r="C462" s="45" t="str">
        <f>Source!G214</f>
        <v>КЛЕЙ ЭПОКСИДНЫЙ ДЛЯ КРЕПЛЕНИЯ АРМАТУРНЫХ СТЕРЖНЕЙ В СТРОИТЕЛЬНЫХ КОНСТРУКЦИЯХ, МАРКА 'ХЕМФИКС'</v>
      </c>
      <c r="D462" s="46" t="str">
        <f>Source!H214</f>
        <v>кг</v>
      </c>
      <c r="E462" s="31">
        <f>Source!I214</f>
        <v>0.8</v>
      </c>
      <c r="F462" s="47">
        <f>Source!AK214</f>
        <v>727.44</v>
      </c>
      <c r="G462" s="60" t="s">
        <v>3</v>
      </c>
      <c r="H462" s="31">
        <f>Source!AW215</f>
        <v>1</v>
      </c>
      <c r="I462" s="49">
        <f>Source!O214</f>
        <v>581.95000000000005</v>
      </c>
      <c r="J462" s="31">
        <f>IF(Source!BC215&lt;&gt; 0, Source!BC215, 1)</f>
        <v>2.94</v>
      </c>
      <c r="K462" s="49">
        <f>Source!O215</f>
        <v>1710.94</v>
      </c>
      <c r="Q462">
        <f>Source!X214</f>
        <v>0</v>
      </c>
      <c r="R462">
        <f>Source!X215</f>
        <v>0</v>
      </c>
      <c r="S462">
        <f>Source!Y214</f>
        <v>0</v>
      </c>
      <c r="T462">
        <f>Source!Y215</f>
        <v>0</v>
      </c>
      <c r="U462">
        <f>ROUND((175/100)*ROUND(Source!R214, 2), 2)</f>
        <v>0</v>
      </c>
      <c r="V462">
        <f>ROUND((168/100)*ROUND(Source!R215, 2), 2)</f>
        <v>0</v>
      </c>
    </row>
    <row r="463" spans="1:22" ht="24" x14ac:dyDescent="0.2">
      <c r="A463" s="44" t="str">
        <f>Source!E216</f>
        <v>3,3</v>
      </c>
      <c r="B463" s="45" t="str">
        <f>Source!F216</f>
        <v>1.1-1-2467</v>
      </c>
      <c r="C463" s="45" t="str">
        <f>Source!G216</f>
        <v>СТАЛЬ КРУГЛАЯ НЕРЖАВЕЮЩАЯ, ДИАМЕТР 8 ММ</v>
      </c>
      <c r="D463" s="46" t="str">
        <f>Source!H216</f>
        <v>т</v>
      </c>
      <c r="E463" s="31">
        <f>Source!I216</f>
        <v>2.5000000000000001E-2</v>
      </c>
      <c r="F463" s="47">
        <f>Source!AK216</f>
        <v>39311.160000000003</v>
      </c>
      <c r="G463" s="60" t="s">
        <v>3</v>
      </c>
      <c r="H463" s="31">
        <f>Source!AW217</f>
        <v>1</v>
      </c>
      <c r="I463" s="49">
        <f>Source!O216</f>
        <v>982.78</v>
      </c>
      <c r="J463" s="31">
        <f>IF(Source!BC217&lt;&gt; 0, Source!BC217, 1)</f>
        <v>4.2</v>
      </c>
      <c r="K463" s="49">
        <f>Source!O217</f>
        <v>4127.67</v>
      </c>
      <c r="Q463">
        <f>Source!X216</f>
        <v>0</v>
      </c>
      <c r="R463">
        <f>Source!X217</f>
        <v>0</v>
      </c>
      <c r="S463">
        <f>Source!Y216</f>
        <v>0</v>
      </c>
      <c r="T463">
        <f>Source!Y217</f>
        <v>0</v>
      </c>
      <c r="U463">
        <f>ROUND((175/100)*ROUND(Source!R216, 2), 2)</f>
        <v>0</v>
      </c>
      <c r="V463">
        <f>ROUND((168/100)*ROUND(Source!R217, 2), 2)</f>
        <v>0</v>
      </c>
    </row>
    <row r="464" spans="1:22" ht="36" x14ac:dyDescent="0.2">
      <c r="A464" s="44" t="str">
        <f>Source!E218</f>
        <v>3,4</v>
      </c>
      <c r="B464" s="45" t="str">
        <f>Source!F218</f>
        <v>1.1-1-2687</v>
      </c>
      <c r="C464" s="45" t="str">
        <f>Source!G218</f>
        <v>ШУРУПЫ ОЦИНКОВАННЫЕ S-MD 53Z 5,5Х63, ДЛЯ КРЕПЛЕНИЯ МЕТАЛЛИЧЕСКИХ КОНСТРУКЦИЙ, (ФИРМА 'HILTI')</v>
      </c>
      <c r="D464" s="46" t="str">
        <f>Source!H218</f>
        <v>100 шт.</v>
      </c>
      <c r="E464" s="31">
        <f>Source!I218</f>
        <v>0.3</v>
      </c>
      <c r="F464" s="47">
        <f>Source!AK218</f>
        <v>212.66</v>
      </c>
      <c r="G464" s="60" t="s">
        <v>3</v>
      </c>
      <c r="H464" s="31">
        <f>Source!AW219</f>
        <v>1</v>
      </c>
      <c r="I464" s="49">
        <f>Source!O218</f>
        <v>63.8</v>
      </c>
      <c r="J464" s="31">
        <f>IF(Source!BC219&lt;&gt; 0, Source!BC219, 1)</f>
        <v>5.9</v>
      </c>
      <c r="K464" s="49">
        <f>Source!O219</f>
        <v>376.41</v>
      </c>
      <c r="Q464">
        <f>Source!X218</f>
        <v>0</v>
      </c>
      <c r="R464">
        <f>Source!X219</f>
        <v>0</v>
      </c>
      <c r="S464">
        <f>Source!Y218</f>
        <v>0</v>
      </c>
      <c r="T464">
        <f>Source!Y219</f>
        <v>0</v>
      </c>
      <c r="U464">
        <f>ROUND((175/100)*ROUND(Source!R218, 2), 2)</f>
        <v>0</v>
      </c>
      <c r="V464">
        <f>ROUND((168/100)*ROUND(Source!R219, 2), 2)</f>
        <v>0</v>
      </c>
    </row>
    <row r="465" spans="1:22" ht="48" x14ac:dyDescent="0.2">
      <c r="A465" s="44" t="str">
        <f>Source!E220</f>
        <v>3,5</v>
      </c>
      <c r="B465" s="45" t="str">
        <f>Source!F220</f>
        <v>1.6-1-269</v>
      </c>
      <c r="C465" s="45" t="str">
        <f>Source!G220</f>
        <v>ОТДЕЛЬНЫЕ КОНСТРУКТИВНЫЕ ЭЛЕМЕНТЫ С ПРЕОБЛАДАНИЕМ ГОРЯЧЕКАТАНЫХ ПРОФИЛЕЙ, СРЕДНЯЯ МАССА СБОРОЧНОЙ ЕДИНИЦЫ ДО 0,05 Т</v>
      </c>
      <c r="D465" s="46" t="str">
        <f>Source!H220</f>
        <v>т</v>
      </c>
      <c r="E465" s="31">
        <f>Source!I220</f>
        <v>2E-3</v>
      </c>
      <c r="F465" s="47">
        <f>Source!AK220</f>
        <v>12416.1</v>
      </c>
      <c r="G465" s="60" t="s">
        <v>3</v>
      </c>
      <c r="H465" s="31">
        <f>Source!AW221</f>
        <v>1</v>
      </c>
      <c r="I465" s="49">
        <f>Source!O220</f>
        <v>24.83</v>
      </c>
      <c r="J465" s="31">
        <f>IF(Source!BC221&lt;&gt; 0, Source!BC221, 1)</f>
        <v>6.4</v>
      </c>
      <c r="K465" s="49">
        <f>Source!O221</f>
        <v>158.93</v>
      </c>
      <c r="Q465">
        <f>Source!X220</f>
        <v>0</v>
      </c>
      <c r="R465">
        <f>Source!X221</f>
        <v>0</v>
      </c>
      <c r="S465">
        <f>Source!Y220</f>
        <v>0</v>
      </c>
      <c r="T465">
        <f>Source!Y221</f>
        <v>0</v>
      </c>
      <c r="U465">
        <f>ROUND((175/100)*ROUND(Source!R220, 2), 2)</f>
        <v>0</v>
      </c>
      <c r="V465">
        <f>ROUND((168/100)*ROUND(Source!R221, 2), 2)</f>
        <v>0</v>
      </c>
    </row>
    <row r="466" spans="1:22" x14ac:dyDescent="0.2">
      <c r="A466" s="44"/>
      <c r="B466" s="45"/>
      <c r="C466" s="45" t="s">
        <v>969</v>
      </c>
      <c r="D466" s="46" t="s">
        <v>970</v>
      </c>
      <c r="E466" s="31">
        <f>Source!DN211</f>
        <v>85</v>
      </c>
      <c r="F466" s="47"/>
      <c r="G466" s="48"/>
      <c r="H466" s="31"/>
      <c r="I466" s="49">
        <f>SUM(Q456:Q465)</f>
        <v>0</v>
      </c>
      <c r="J466" s="31">
        <f>Source!BZ211</f>
        <v>72</v>
      </c>
      <c r="K466" s="49">
        <f>SUM(R456:R465)</f>
        <v>734.98</v>
      </c>
    </row>
    <row r="467" spans="1:22" x14ac:dyDescent="0.2">
      <c r="A467" s="44"/>
      <c r="B467" s="45"/>
      <c r="C467" s="45" t="s">
        <v>971</v>
      </c>
      <c r="D467" s="46" t="s">
        <v>970</v>
      </c>
      <c r="E467" s="31">
        <f>Source!DO211</f>
        <v>70</v>
      </c>
      <c r="F467" s="47"/>
      <c r="G467" s="48"/>
      <c r="H467" s="31"/>
      <c r="I467" s="49">
        <f>SUM(S456:S466)</f>
        <v>0</v>
      </c>
      <c r="J467" s="31">
        <f>Source!CA211</f>
        <v>44</v>
      </c>
      <c r="K467" s="49">
        <f>SUM(T456:T466)</f>
        <v>449.15</v>
      </c>
    </row>
    <row r="468" spans="1:22" x14ac:dyDescent="0.2">
      <c r="A468" s="44"/>
      <c r="B468" s="45"/>
      <c r="C468" s="45" t="s">
        <v>978</v>
      </c>
      <c r="D468" s="46" t="s">
        <v>970</v>
      </c>
      <c r="E468" s="31">
        <f>175</f>
        <v>175</v>
      </c>
      <c r="F468" s="47"/>
      <c r="G468" s="48"/>
      <c r="H468" s="31"/>
      <c r="I468" s="49">
        <f>SUM(U456:U467)</f>
        <v>0.28000000000000003</v>
      </c>
      <c r="J468" s="31">
        <f>168</f>
        <v>168</v>
      </c>
      <c r="K468" s="49">
        <f>SUM(V456:V467)</f>
        <v>0.28999999999999998</v>
      </c>
    </row>
    <row r="469" spans="1:22" x14ac:dyDescent="0.2">
      <c r="A469" s="51"/>
      <c r="B469" s="52"/>
      <c r="C469" s="52" t="s">
        <v>972</v>
      </c>
      <c r="D469" s="53" t="s">
        <v>973</v>
      </c>
      <c r="E469" s="54">
        <f>Source!AQ210</f>
        <v>116</v>
      </c>
      <c r="F469" s="55"/>
      <c r="G469" s="56" t="str">
        <f>Source!DI210</f>
        <v>)*1,15)*1,15</v>
      </c>
      <c r="H469" s="54">
        <f>Source!AV211</f>
        <v>1.087</v>
      </c>
      <c r="I469" s="57">
        <f>Source!U210</f>
        <v>3.8352499999999994</v>
      </c>
      <c r="J469" s="54"/>
      <c r="K469" s="57"/>
    </row>
    <row r="470" spans="1:22" x14ac:dyDescent="0.2">
      <c r="A470" s="58"/>
      <c r="B470" s="58"/>
      <c r="C470" s="59" t="s">
        <v>974</v>
      </c>
      <c r="D470" s="58"/>
      <c r="E470" s="58"/>
      <c r="F470" s="58"/>
      <c r="G470" s="58"/>
      <c r="H470" s="68">
        <f>I457+I458+I460+I466+I467+I468+SUM(I461:I465)</f>
        <v>2242.8100000000004</v>
      </c>
      <c r="I470" s="68"/>
      <c r="J470" s="68">
        <f>K457+K458+K460+K466+K467+K468+SUM(K461:K465)</f>
        <v>11210.43</v>
      </c>
      <c r="K470" s="68"/>
      <c r="O470" s="12">
        <f>I457+I458+I460+I466+I467+I468+SUM(I461:I465)</f>
        <v>2242.8100000000004</v>
      </c>
      <c r="P470" s="12">
        <f>K457+K458+K460+K466+K467+K468+SUM(K461:K465)</f>
        <v>11210.43</v>
      </c>
    </row>
    <row r="471" spans="1:22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</row>
    <row r="472" spans="1:22" ht="24" x14ac:dyDescent="0.2">
      <c r="A472" s="44" t="str">
        <f>Source!E222</f>
        <v>4</v>
      </c>
      <c r="B472" s="45" t="str">
        <f>Source!F222</f>
        <v>4.37-4-1</v>
      </c>
      <c r="C472" s="45" t="str">
        <f>Source!G222</f>
        <v>МОНТАЖ ОБОРУДОВАНИЯ В ПОМЕЩЕНИИ, МАССА ОБОРУДОВАНИЯ 0.03 Т</v>
      </c>
      <c r="D472" s="46" t="str">
        <f>Source!H222</f>
        <v>шт.</v>
      </c>
      <c r="E472" s="31">
        <f>Source!I222</f>
        <v>1</v>
      </c>
      <c r="F472" s="47"/>
      <c r="G472" s="48"/>
      <c r="H472" s="31"/>
      <c r="I472" s="49"/>
      <c r="J472" s="31"/>
      <c r="K472" s="49"/>
      <c r="Q472">
        <f>Source!X222</f>
        <v>0</v>
      </c>
      <c r="R472">
        <f>Source!X223</f>
        <v>5577.13</v>
      </c>
      <c r="S472">
        <f>Source!Y222</f>
        <v>0</v>
      </c>
      <c r="T472">
        <f>Source!Y223</f>
        <v>3408.24</v>
      </c>
      <c r="U472">
        <f>ROUND((175/100)*ROUND(Source!R222, 2), 2)</f>
        <v>129.96</v>
      </c>
      <c r="V472">
        <f>ROUND((168/100)*ROUND(Source!R223, 2), 2)</f>
        <v>133.12</v>
      </c>
    </row>
    <row r="473" spans="1:22" x14ac:dyDescent="0.2">
      <c r="A473" s="44"/>
      <c r="B473" s="45"/>
      <c r="C473" s="45" t="s">
        <v>968</v>
      </c>
      <c r="D473" s="46"/>
      <c r="E473" s="31"/>
      <c r="F473" s="47">
        <f>Source!AO222</f>
        <v>295.92</v>
      </c>
      <c r="G473" s="48" t="str">
        <f>Source!DG222</f>
        <v>)*1,15)*1,15</v>
      </c>
      <c r="H473" s="31">
        <f>Source!AV223</f>
        <v>1.0669999999999999</v>
      </c>
      <c r="I473" s="49">
        <f>Source!S222</f>
        <v>391.35</v>
      </c>
      <c r="J473" s="31">
        <f>IF(Source!BA223&lt;&gt; 0, Source!BA223, 1)</f>
        <v>18.55</v>
      </c>
      <c r="K473" s="49">
        <f>Source!S223</f>
        <v>7746.01</v>
      </c>
    </row>
    <row r="474" spans="1:22" x14ac:dyDescent="0.2">
      <c r="A474" s="44"/>
      <c r="B474" s="45"/>
      <c r="C474" s="45" t="s">
        <v>976</v>
      </c>
      <c r="D474" s="46"/>
      <c r="E474" s="31"/>
      <c r="F474" s="47">
        <f>Source!AM222</f>
        <v>352.66</v>
      </c>
      <c r="G474" s="48" t="str">
        <f>Source!DE222</f>
        <v>)*1,25)*1,15</v>
      </c>
      <c r="H474" s="31">
        <f>Source!AV223</f>
        <v>1.0669999999999999</v>
      </c>
      <c r="I474" s="49">
        <f>Source!Q222</f>
        <v>506.95</v>
      </c>
      <c r="J474" s="31">
        <f>IF(Source!BB223&lt;&gt; 0, Source!BB223, 1)</f>
        <v>7.33</v>
      </c>
      <c r="K474" s="49">
        <f>Source!Q223</f>
        <v>3964.9</v>
      </c>
    </row>
    <row r="475" spans="1:22" x14ac:dyDescent="0.2">
      <c r="A475" s="44"/>
      <c r="B475" s="45"/>
      <c r="C475" s="45" t="s">
        <v>977</v>
      </c>
      <c r="D475" s="46"/>
      <c r="E475" s="31"/>
      <c r="F475" s="47">
        <f>Source!AN222</f>
        <v>51.66</v>
      </c>
      <c r="G475" s="48" t="str">
        <f>Source!DF222</f>
        <v>)*1,25)*1,15</v>
      </c>
      <c r="H475" s="31">
        <f>Source!AV223</f>
        <v>1.0669999999999999</v>
      </c>
      <c r="I475" s="61">
        <f>Source!R222</f>
        <v>74.260000000000005</v>
      </c>
      <c r="J475" s="31">
        <f>IF(Source!BS223&lt;&gt; 0, Source!BS223, 1)</f>
        <v>1</v>
      </c>
      <c r="K475" s="61">
        <f>Source!R223</f>
        <v>79.239999999999995</v>
      </c>
    </row>
    <row r="476" spans="1:22" x14ac:dyDescent="0.2">
      <c r="A476" s="44"/>
      <c r="B476" s="45"/>
      <c r="C476" s="45" t="s">
        <v>975</v>
      </c>
      <c r="D476" s="46"/>
      <c r="E476" s="31"/>
      <c r="F476" s="47">
        <f>Source!AL222</f>
        <v>54.74</v>
      </c>
      <c r="G476" s="48" t="str">
        <f>Source!DD222</f>
        <v/>
      </c>
      <c r="H476" s="31">
        <f>Source!AW223</f>
        <v>1.028</v>
      </c>
      <c r="I476" s="49">
        <f>Source!P222</f>
        <v>54.74</v>
      </c>
      <c r="J476" s="31">
        <f>IF(Source!BC223&lt;&gt; 0, Source!BC223, 1)</f>
        <v>5.23</v>
      </c>
      <c r="K476" s="49">
        <f>Source!P223</f>
        <v>294.31</v>
      </c>
    </row>
    <row r="477" spans="1:22" x14ac:dyDescent="0.2">
      <c r="A477" s="44" t="str">
        <f>Source!E224</f>
        <v>4,1</v>
      </c>
      <c r="B477" s="45" t="str">
        <f>Source!F224</f>
        <v>1.7-7-188</v>
      </c>
      <c r="C477" s="45" t="str">
        <f>Source!G224</f>
        <v>ПРИСПОСОБЛЕНИЯ ДЛЯ ИНВАЛИДА-ПРИМ.</v>
      </c>
      <c r="D477" s="46" t="str">
        <f>Source!H224</f>
        <v>шт.</v>
      </c>
      <c r="E477" s="31">
        <f>Source!I224</f>
        <v>1</v>
      </c>
      <c r="F477" s="47">
        <f>Source!AK224</f>
        <v>1339.37</v>
      </c>
      <c r="G477" s="60" t="s">
        <v>3</v>
      </c>
      <c r="H477" s="31">
        <f>Source!AW225</f>
        <v>1.028</v>
      </c>
      <c r="I477" s="49">
        <f>Source!O224</f>
        <v>1339.37</v>
      </c>
      <c r="J477" s="31">
        <f>IF(Source!BC225&lt;&gt; 0, Source!BC225, 1)</f>
        <v>4.3499999999999996</v>
      </c>
      <c r="K477" s="49">
        <f>Source!O225</f>
        <v>5989.39</v>
      </c>
      <c r="Q477">
        <f>Source!X224</f>
        <v>0</v>
      </c>
      <c r="R477">
        <f>Source!X225</f>
        <v>0</v>
      </c>
      <c r="S477">
        <f>Source!Y224</f>
        <v>0</v>
      </c>
      <c r="T477">
        <f>Source!Y225</f>
        <v>0</v>
      </c>
      <c r="U477">
        <f>ROUND((175/100)*ROUND(Source!R224, 2), 2)</f>
        <v>0</v>
      </c>
      <c r="V477">
        <f>ROUND((168/100)*ROUND(Source!R225, 2), 2)</f>
        <v>0</v>
      </c>
    </row>
    <row r="478" spans="1:22" x14ac:dyDescent="0.2">
      <c r="A478" s="44"/>
      <c r="B478" s="45"/>
      <c r="C478" s="45" t="s">
        <v>969</v>
      </c>
      <c r="D478" s="46" t="s">
        <v>970</v>
      </c>
      <c r="E478" s="31">
        <f>Source!DN223</f>
        <v>67</v>
      </c>
      <c r="F478" s="47"/>
      <c r="G478" s="48"/>
      <c r="H478" s="31"/>
      <c r="I478" s="49">
        <f>SUM(Q472:Q477)</f>
        <v>0</v>
      </c>
      <c r="J478" s="31">
        <f>Source!BZ223</f>
        <v>72</v>
      </c>
      <c r="K478" s="49">
        <f>SUM(R472:R477)</f>
        <v>5577.13</v>
      </c>
    </row>
    <row r="479" spans="1:22" x14ac:dyDescent="0.2">
      <c r="A479" s="44"/>
      <c r="B479" s="45"/>
      <c r="C479" s="45" t="s">
        <v>971</v>
      </c>
      <c r="D479" s="46" t="s">
        <v>970</v>
      </c>
      <c r="E479" s="31">
        <f>Source!DO223</f>
        <v>67</v>
      </c>
      <c r="F479" s="47"/>
      <c r="G479" s="48"/>
      <c r="H479" s="31"/>
      <c r="I479" s="49">
        <f>SUM(S472:S478)</f>
        <v>0</v>
      </c>
      <c r="J479" s="31">
        <f>Source!CA223</f>
        <v>44</v>
      </c>
      <c r="K479" s="49">
        <f>SUM(T472:T478)</f>
        <v>3408.24</v>
      </c>
    </row>
    <row r="480" spans="1:22" x14ac:dyDescent="0.2">
      <c r="A480" s="44"/>
      <c r="B480" s="45"/>
      <c r="C480" s="45" t="s">
        <v>978</v>
      </c>
      <c r="D480" s="46" t="s">
        <v>970</v>
      </c>
      <c r="E480" s="31">
        <f>175</f>
        <v>175</v>
      </c>
      <c r="F480" s="47"/>
      <c r="G480" s="48"/>
      <c r="H480" s="31"/>
      <c r="I480" s="49">
        <f>SUM(U472:U479)</f>
        <v>129.96</v>
      </c>
      <c r="J480" s="31">
        <f>168</f>
        <v>168</v>
      </c>
      <c r="K480" s="49">
        <f>SUM(V472:V479)</f>
        <v>133.12</v>
      </c>
    </row>
    <row r="481" spans="1:22" x14ac:dyDescent="0.2">
      <c r="A481" s="51"/>
      <c r="B481" s="52"/>
      <c r="C481" s="52" t="s">
        <v>972</v>
      </c>
      <c r="D481" s="53" t="s">
        <v>973</v>
      </c>
      <c r="E481" s="54">
        <f>Source!AQ222</f>
        <v>24</v>
      </c>
      <c r="F481" s="55"/>
      <c r="G481" s="56" t="str">
        <f>Source!DI222</f>
        <v>)*1,15)*1,15</v>
      </c>
      <c r="H481" s="54">
        <f>Source!AV223</f>
        <v>1.0669999999999999</v>
      </c>
      <c r="I481" s="57">
        <f>Source!U222</f>
        <v>31.739999999999995</v>
      </c>
      <c r="J481" s="54"/>
      <c r="K481" s="57"/>
    </row>
    <row r="482" spans="1:22" x14ac:dyDescent="0.2">
      <c r="A482" s="58"/>
      <c r="B482" s="58"/>
      <c r="C482" s="59" t="s">
        <v>974</v>
      </c>
      <c r="D482" s="58"/>
      <c r="E482" s="58"/>
      <c r="F482" s="58"/>
      <c r="G482" s="58"/>
      <c r="H482" s="68">
        <f>I473+I474+I476+I478+I479+I480+SUM(I477:I477)</f>
        <v>2422.37</v>
      </c>
      <c r="I482" s="68"/>
      <c r="J482" s="68">
        <f>K473+K474+K476+K478+K479+K480+SUM(K477:K477)</f>
        <v>27113.099999999995</v>
      </c>
      <c r="K482" s="68"/>
      <c r="O482" s="12">
        <f>I473+I474+I476+I478+I479+I480+SUM(I477:I477)</f>
        <v>2422.37</v>
      </c>
      <c r="P482" s="12">
        <f>K473+K474+K476+K478+K479+K480+SUM(K477:K477)</f>
        <v>27113.099999999995</v>
      </c>
    </row>
    <row r="483" spans="1:22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</row>
    <row r="484" spans="1:22" ht="36" x14ac:dyDescent="0.2">
      <c r="A484" s="44" t="str">
        <f>Source!E226</f>
        <v>5</v>
      </c>
      <c r="B484" s="45" t="str">
        <f>Source!F226</f>
        <v>6.69-43-1</v>
      </c>
      <c r="C484" s="45" t="str">
        <f>Source!G226</f>
        <v>ПОКРЫТИЕ ПОЛИЭТИЛЕНОВОЙ ПЛЕНКОЙ ПОВЕРХНОСТИ ШКАФОВ, ДВЕРНЫХ БЛОКОВ, ОФИСНОЙ МЕБЕЛИ, ОБОРУДОВАНИЯ И Т.П.</v>
      </c>
      <c r="D484" s="46" t="str">
        <f>Source!H226</f>
        <v>100 м2</v>
      </c>
      <c r="E484" s="31">
        <f>Source!I226</f>
        <v>0.2</v>
      </c>
      <c r="F484" s="47"/>
      <c r="G484" s="48"/>
      <c r="H484" s="31"/>
      <c r="I484" s="49"/>
      <c r="J484" s="31"/>
      <c r="K484" s="49"/>
      <c r="Q484">
        <f>Source!X226</f>
        <v>0</v>
      </c>
      <c r="R484">
        <f>Source!X227</f>
        <v>127.61</v>
      </c>
      <c r="S484">
        <f>Source!Y226</f>
        <v>0</v>
      </c>
      <c r="T484">
        <f>Source!Y227</f>
        <v>72.92</v>
      </c>
      <c r="U484">
        <f>ROUND((175/100)*ROUND(Source!R226, 2), 2)</f>
        <v>0.04</v>
      </c>
      <c r="V484">
        <f>ROUND((168/100)*ROUND(Source!R227, 2), 2)</f>
        <v>0.03</v>
      </c>
    </row>
    <row r="485" spans="1:22" x14ac:dyDescent="0.2">
      <c r="A485" s="11"/>
      <c r="B485" s="11"/>
      <c r="C485" s="50" t="str">
        <f>"Объем: "&amp;Source!I226&amp;"=20/"&amp;"100"</f>
        <v>Объем: 0,2=20/100</v>
      </c>
      <c r="D485" s="11"/>
      <c r="E485" s="11"/>
      <c r="F485" s="11"/>
      <c r="G485" s="11"/>
      <c r="H485" s="11"/>
      <c r="I485" s="11"/>
      <c r="J485" s="11"/>
      <c r="K485" s="11"/>
    </row>
    <row r="486" spans="1:22" x14ac:dyDescent="0.2">
      <c r="A486" s="44"/>
      <c r="B486" s="45"/>
      <c r="C486" s="45" t="s">
        <v>968</v>
      </c>
      <c r="D486" s="46"/>
      <c r="E486" s="31"/>
      <c r="F486" s="47">
        <f>Source!AO226</f>
        <v>37.1</v>
      </c>
      <c r="G486" s="48" t="str">
        <f>Source!DG226</f>
        <v>)*1,15</v>
      </c>
      <c r="H486" s="31">
        <f>Source!AV227</f>
        <v>1.0469999999999999</v>
      </c>
      <c r="I486" s="49">
        <f>Source!S226</f>
        <v>8.5299999999999994</v>
      </c>
      <c r="J486" s="31">
        <f>IF(Source!BA227&lt;&gt; 0, Source!BA227, 1)</f>
        <v>18.55</v>
      </c>
      <c r="K486" s="49">
        <f>Source!S227</f>
        <v>165.73</v>
      </c>
    </row>
    <row r="487" spans="1:22" x14ac:dyDescent="0.2">
      <c r="A487" s="44"/>
      <c r="B487" s="45"/>
      <c r="C487" s="45" t="s">
        <v>976</v>
      </c>
      <c r="D487" s="46"/>
      <c r="E487" s="31"/>
      <c r="F487" s="47">
        <f>Source!AM226</f>
        <v>0.37</v>
      </c>
      <c r="G487" s="48" t="str">
        <f>Source!DE226</f>
        <v>)*1,15</v>
      </c>
      <c r="H487" s="31">
        <f>Source!AV227</f>
        <v>1.0469999999999999</v>
      </c>
      <c r="I487" s="49">
        <f>Source!Q226</f>
        <v>0.09</v>
      </c>
      <c r="J487" s="31">
        <f>IF(Source!BB227&lt;&gt; 0, Source!BB227, 1)</f>
        <v>7.89</v>
      </c>
      <c r="K487" s="49">
        <f>Source!Q227</f>
        <v>0.7</v>
      </c>
    </row>
    <row r="488" spans="1:22" x14ac:dyDescent="0.2">
      <c r="A488" s="44"/>
      <c r="B488" s="45"/>
      <c r="C488" s="45" t="s">
        <v>977</v>
      </c>
      <c r="D488" s="46"/>
      <c r="E488" s="31"/>
      <c r="F488" s="47">
        <f>Source!AN226</f>
        <v>7.0000000000000007E-2</v>
      </c>
      <c r="G488" s="48" t="str">
        <f>Source!DF226</f>
        <v>)*1,15</v>
      </c>
      <c r="H488" s="31">
        <f>Source!AV227</f>
        <v>1.0469999999999999</v>
      </c>
      <c r="I488" s="61">
        <f>Source!R226</f>
        <v>0.02</v>
      </c>
      <c r="J488" s="31">
        <f>IF(Source!BS227&lt;&gt; 0, Source!BS227, 1)</f>
        <v>1</v>
      </c>
      <c r="K488" s="61">
        <f>Source!R227</f>
        <v>0.02</v>
      </c>
    </row>
    <row r="489" spans="1:22" x14ac:dyDescent="0.2">
      <c r="A489" s="44"/>
      <c r="B489" s="45"/>
      <c r="C489" s="45" t="s">
        <v>975</v>
      </c>
      <c r="D489" s="46"/>
      <c r="E489" s="31"/>
      <c r="F489" s="47">
        <f>Source!AL226</f>
        <v>289.63</v>
      </c>
      <c r="G489" s="48" t="str">
        <f>Source!DD226</f>
        <v/>
      </c>
      <c r="H489" s="31">
        <f>Source!AW227</f>
        <v>1.002</v>
      </c>
      <c r="I489" s="49">
        <f>Source!P226</f>
        <v>57.93</v>
      </c>
      <c r="J489" s="31">
        <f>IF(Source!BC227&lt;&gt; 0, Source!BC227, 1)</f>
        <v>2.97</v>
      </c>
      <c r="K489" s="49">
        <f>Source!P227</f>
        <v>172.38</v>
      </c>
    </row>
    <row r="490" spans="1:22" x14ac:dyDescent="0.2">
      <c r="A490" s="44"/>
      <c r="B490" s="45"/>
      <c r="C490" s="45" t="s">
        <v>969</v>
      </c>
      <c r="D490" s="46" t="s">
        <v>970</v>
      </c>
      <c r="E490" s="31">
        <f>Source!DN227</f>
        <v>91</v>
      </c>
      <c r="F490" s="47"/>
      <c r="G490" s="48"/>
      <c r="H490" s="31"/>
      <c r="I490" s="49">
        <f>SUM(Q484:Q489)</f>
        <v>0</v>
      </c>
      <c r="J490" s="31">
        <f>Source!BZ227</f>
        <v>77</v>
      </c>
      <c r="K490" s="49">
        <f>SUM(R484:R489)</f>
        <v>127.61</v>
      </c>
    </row>
    <row r="491" spans="1:22" x14ac:dyDescent="0.2">
      <c r="A491" s="44"/>
      <c r="B491" s="45"/>
      <c r="C491" s="45" t="s">
        <v>971</v>
      </c>
      <c r="D491" s="46" t="s">
        <v>970</v>
      </c>
      <c r="E491" s="31">
        <f>Source!DO227</f>
        <v>70</v>
      </c>
      <c r="F491" s="47"/>
      <c r="G491" s="48"/>
      <c r="H491" s="31"/>
      <c r="I491" s="49">
        <f>SUM(S484:S490)</f>
        <v>0</v>
      </c>
      <c r="J491" s="31">
        <f>Source!CA227</f>
        <v>44</v>
      </c>
      <c r="K491" s="49">
        <f>SUM(T484:T490)</f>
        <v>72.92</v>
      </c>
    </row>
    <row r="492" spans="1:22" x14ac:dyDescent="0.2">
      <c r="A492" s="44"/>
      <c r="B492" s="45"/>
      <c r="C492" s="45" t="s">
        <v>978</v>
      </c>
      <c r="D492" s="46" t="s">
        <v>970</v>
      </c>
      <c r="E492" s="31">
        <f>175</f>
        <v>175</v>
      </c>
      <c r="F492" s="47"/>
      <c r="G492" s="48"/>
      <c r="H492" s="31"/>
      <c r="I492" s="49">
        <f>SUM(U484:U491)</f>
        <v>0.04</v>
      </c>
      <c r="J492" s="31">
        <f>168</f>
        <v>168</v>
      </c>
      <c r="K492" s="49">
        <f>SUM(V484:V491)</f>
        <v>0.03</v>
      </c>
    </row>
    <row r="493" spans="1:22" x14ac:dyDescent="0.2">
      <c r="A493" s="51"/>
      <c r="B493" s="52"/>
      <c r="C493" s="52" t="s">
        <v>972</v>
      </c>
      <c r="D493" s="53" t="s">
        <v>973</v>
      </c>
      <c r="E493" s="54">
        <f>Source!AQ226</f>
        <v>3.63</v>
      </c>
      <c r="F493" s="55"/>
      <c r="G493" s="56" t="str">
        <f>Source!DI226</f>
        <v>)*1,15</v>
      </c>
      <c r="H493" s="54">
        <f>Source!AV227</f>
        <v>1.0469999999999999</v>
      </c>
      <c r="I493" s="57">
        <f>Source!U226</f>
        <v>0.83489999999999986</v>
      </c>
      <c r="J493" s="54"/>
      <c r="K493" s="57"/>
    </row>
    <row r="494" spans="1:22" x14ac:dyDescent="0.2">
      <c r="A494" s="58"/>
      <c r="B494" s="58"/>
      <c r="C494" s="59" t="s">
        <v>974</v>
      </c>
      <c r="D494" s="58"/>
      <c r="E494" s="58"/>
      <c r="F494" s="58"/>
      <c r="G494" s="58"/>
      <c r="H494" s="68">
        <f>I486+I487+I489+I490+I491+I492</f>
        <v>66.59</v>
      </c>
      <c r="I494" s="68"/>
      <c r="J494" s="68">
        <f>K486+K487+K489+K490+K491+K492</f>
        <v>539.36999999999989</v>
      </c>
      <c r="K494" s="68"/>
      <c r="O494" s="12">
        <f>I486+I487+I489+I490+I491+I492</f>
        <v>66.59</v>
      </c>
      <c r="P494" s="12">
        <f>K486+K487+K489+K490+K491+K492</f>
        <v>539.36999999999989</v>
      </c>
    </row>
    <row r="495" spans="1:22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</row>
    <row r="496" spans="1:22" ht="36" x14ac:dyDescent="0.2">
      <c r="A496" s="44" t="str">
        <f>Source!E228</f>
        <v>6</v>
      </c>
      <c r="B496" s="45" t="str">
        <f>Source!F228</f>
        <v>6.69-44-1</v>
      </c>
      <c r="C496" s="45" t="str">
        <f>Source!G228</f>
        <v>СНЯТИЕ ПОЛИЭТИЛЕНОВОЙ ПЛЕНКИ С ПОВЕРХНОСТИ ШКАФОВ, ДВЕРНЫХ БЛОКОВ, ОФИСНОЙ МЕБЕЛИ, ОБОРУДОВАНИЯ И Т.П.</v>
      </c>
      <c r="D496" s="46" t="str">
        <f>Source!H228</f>
        <v>100 м2</v>
      </c>
      <c r="E496" s="31">
        <f>Source!I228</f>
        <v>0.2</v>
      </c>
      <c r="F496" s="47"/>
      <c r="G496" s="48"/>
      <c r="H496" s="31"/>
      <c r="I496" s="49"/>
      <c r="J496" s="31"/>
      <c r="K496" s="49"/>
      <c r="Q496">
        <f>Source!X228</f>
        <v>0</v>
      </c>
      <c r="R496">
        <f>Source!X229</f>
        <v>129.02000000000001</v>
      </c>
      <c r="S496">
        <f>Source!Y228</f>
        <v>0</v>
      </c>
      <c r="T496">
        <f>Source!Y229</f>
        <v>73.73</v>
      </c>
      <c r="U496">
        <f>ROUND((175/100)*ROUND(Source!R228, 2), 2)</f>
        <v>0</v>
      </c>
      <c r="V496">
        <f>ROUND((168/100)*ROUND(Source!R229, 2), 2)</f>
        <v>0</v>
      </c>
    </row>
    <row r="497" spans="1:22" x14ac:dyDescent="0.2">
      <c r="A497" s="11"/>
      <c r="B497" s="11"/>
      <c r="C497" s="50" t="str">
        <f>"Объем: "&amp;Source!I228&amp;"=20/"&amp;"100"</f>
        <v>Объем: 0,2=20/100</v>
      </c>
      <c r="D497" s="11"/>
      <c r="E497" s="11"/>
      <c r="F497" s="11"/>
      <c r="G497" s="11"/>
      <c r="H497" s="11"/>
      <c r="I497" s="11"/>
      <c r="J497" s="11"/>
      <c r="K497" s="11"/>
    </row>
    <row r="498" spans="1:22" x14ac:dyDescent="0.2">
      <c r="A498" s="44"/>
      <c r="B498" s="45"/>
      <c r="C498" s="45" t="s">
        <v>968</v>
      </c>
      <c r="D498" s="46"/>
      <c r="E498" s="31"/>
      <c r="F498" s="47">
        <f>Source!AO228</f>
        <v>37.51</v>
      </c>
      <c r="G498" s="48" t="str">
        <f>Source!DG228</f>
        <v>)*1,15</v>
      </c>
      <c r="H498" s="31">
        <f>Source!AV229</f>
        <v>1.0469999999999999</v>
      </c>
      <c r="I498" s="49">
        <f>Source!S228</f>
        <v>8.6300000000000008</v>
      </c>
      <c r="J498" s="31">
        <f>IF(Source!BA229&lt;&gt; 0, Source!BA229, 1)</f>
        <v>18.55</v>
      </c>
      <c r="K498" s="49">
        <f>Source!S229</f>
        <v>167.56</v>
      </c>
    </row>
    <row r="499" spans="1:22" x14ac:dyDescent="0.2">
      <c r="A499" s="44"/>
      <c r="B499" s="45"/>
      <c r="C499" s="45" t="s">
        <v>969</v>
      </c>
      <c r="D499" s="46" t="s">
        <v>970</v>
      </c>
      <c r="E499" s="31">
        <f>Source!DN229</f>
        <v>91</v>
      </c>
      <c r="F499" s="47"/>
      <c r="G499" s="48"/>
      <c r="H499" s="31"/>
      <c r="I499" s="49">
        <f>SUM(Q496:Q498)</f>
        <v>0</v>
      </c>
      <c r="J499" s="31">
        <f>Source!BZ229</f>
        <v>77</v>
      </c>
      <c r="K499" s="49">
        <f>SUM(R496:R498)</f>
        <v>129.02000000000001</v>
      </c>
    </row>
    <row r="500" spans="1:22" x14ac:dyDescent="0.2">
      <c r="A500" s="44"/>
      <c r="B500" s="45"/>
      <c r="C500" s="45" t="s">
        <v>971</v>
      </c>
      <c r="D500" s="46" t="s">
        <v>970</v>
      </c>
      <c r="E500" s="31">
        <f>Source!DO229</f>
        <v>70</v>
      </c>
      <c r="F500" s="47"/>
      <c r="G500" s="48"/>
      <c r="H500" s="31"/>
      <c r="I500" s="49">
        <f>SUM(S496:S499)</f>
        <v>0</v>
      </c>
      <c r="J500" s="31">
        <f>Source!CA229</f>
        <v>44</v>
      </c>
      <c r="K500" s="49">
        <f>SUM(T496:T499)</f>
        <v>73.73</v>
      </c>
    </row>
    <row r="501" spans="1:22" x14ac:dyDescent="0.2">
      <c r="A501" s="51"/>
      <c r="B501" s="52"/>
      <c r="C501" s="52" t="s">
        <v>972</v>
      </c>
      <c r="D501" s="53" t="s">
        <v>973</v>
      </c>
      <c r="E501" s="54">
        <f>Source!AQ228</f>
        <v>3.67</v>
      </c>
      <c r="F501" s="55"/>
      <c r="G501" s="56" t="str">
        <f>Source!DI228</f>
        <v>)*1,15</v>
      </c>
      <c r="H501" s="54">
        <f>Source!AV229</f>
        <v>1.0469999999999999</v>
      </c>
      <c r="I501" s="57">
        <f>Source!U228</f>
        <v>0.84409999999999996</v>
      </c>
      <c r="J501" s="54"/>
      <c r="K501" s="57"/>
    </row>
    <row r="502" spans="1:22" x14ac:dyDescent="0.2">
      <c r="A502" s="58"/>
      <c r="B502" s="58"/>
      <c r="C502" s="59" t="s">
        <v>974</v>
      </c>
      <c r="D502" s="58"/>
      <c r="E502" s="58"/>
      <c r="F502" s="58"/>
      <c r="G502" s="58"/>
      <c r="H502" s="68">
        <f>I498+I499+I500</f>
        <v>8.6300000000000008</v>
      </c>
      <c r="I502" s="68"/>
      <c r="J502" s="68">
        <f>K498+K499+K500</f>
        <v>370.31000000000006</v>
      </c>
      <c r="K502" s="68"/>
      <c r="O502" s="12">
        <f>I498+I499+I500</f>
        <v>8.6300000000000008</v>
      </c>
      <c r="P502" s="12">
        <f>K498+K499+K500</f>
        <v>370.31000000000006</v>
      </c>
    </row>
    <row r="503" spans="1:22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</row>
    <row r="504" spans="1:22" ht="24" x14ac:dyDescent="0.2">
      <c r="A504" s="44" t="str">
        <f>Source!E230</f>
        <v>7</v>
      </c>
      <c r="B504" s="45" t="str">
        <f>Source!F230</f>
        <v>6.69-43-2</v>
      </c>
      <c r="C504" s="45" t="str">
        <f>Source!G230</f>
        <v>ПОКРЫТИЕ ПОЛИЭТИЛЕНОВОЙ ПЛЕНКОЙ ПОВЕРХНОСТИ ПОЛОВ</v>
      </c>
      <c r="D504" s="46" t="str">
        <f>Source!H230</f>
        <v>100 м2</v>
      </c>
      <c r="E504" s="31">
        <f>Source!I230</f>
        <v>0.3</v>
      </c>
      <c r="F504" s="47"/>
      <c r="G504" s="48"/>
      <c r="H504" s="31"/>
      <c r="I504" s="49"/>
      <c r="J504" s="31"/>
      <c r="K504" s="49"/>
      <c r="Q504">
        <f>Source!X230</f>
        <v>0</v>
      </c>
      <c r="R504">
        <f>Source!X231</f>
        <v>158.69999999999999</v>
      </c>
      <c r="S504">
        <f>Source!Y230</f>
        <v>0</v>
      </c>
      <c r="T504">
        <f>Source!Y231</f>
        <v>90.69</v>
      </c>
      <c r="U504">
        <f>ROUND((175/100)*ROUND(Source!R230, 2), 2)</f>
        <v>0.04</v>
      </c>
      <c r="V504">
        <f>ROUND((168/100)*ROUND(Source!R231, 2), 2)</f>
        <v>0.05</v>
      </c>
    </row>
    <row r="505" spans="1:22" x14ac:dyDescent="0.2">
      <c r="A505" s="11"/>
      <c r="B505" s="11"/>
      <c r="C505" s="50" t="str">
        <f>"Объем: "&amp;Source!I230&amp;"=30/"&amp;"100"</f>
        <v>Объем: 0,3=30/100</v>
      </c>
      <c r="D505" s="11"/>
      <c r="E505" s="11"/>
      <c r="F505" s="11"/>
      <c r="G505" s="11"/>
      <c r="H505" s="11"/>
      <c r="I505" s="11"/>
      <c r="J505" s="11"/>
      <c r="K505" s="11"/>
    </row>
    <row r="506" spans="1:22" x14ac:dyDescent="0.2">
      <c r="A506" s="44"/>
      <c r="B506" s="45"/>
      <c r="C506" s="45" t="s">
        <v>968</v>
      </c>
      <c r="D506" s="46"/>
      <c r="E506" s="31"/>
      <c r="F506" s="47">
        <f>Source!AO230</f>
        <v>30.76</v>
      </c>
      <c r="G506" s="48" t="str">
        <f>Source!DG230</f>
        <v>)*1,15</v>
      </c>
      <c r="H506" s="31">
        <f>Source!AV231</f>
        <v>1.0469999999999999</v>
      </c>
      <c r="I506" s="49">
        <f>Source!S230</f>
        <v>10.61</v>
      </c>
      <c r="J506" s="31">
        <f>IF(Source!BA231&lt;&gt; 0, Source!BA231, 1)</f>
        <v>18.55</v>
      </c>
      <c r="K506" s="49">
        <f>Source!S231</f>
        <v>206.11</v>
      </c>
    </row>
    <row r="507" spans="1:22" x14ac:dyDescent="0.2">
      <c r="A507" s="44"/>
      <c r="B507" s="45"/>
      <c r="C507" s="45" t="s">
        <v>976</v>
      </c>
      <c r="D507" s="46"/>
      <c r="E507" s="31"/>
      <c r="F507" s="47">
        <f>Source!AM230</f>
        <v>0.37</v>
      </c>
      <c r="G507" s="48" t="str">
        <f>Source!DE230</f>
        <v>)*1,15</v>
      </c>
      <c r="H507" s="31">
        <f>Source!AV231</f>
        <v>1.0469999999999999</v>
      </c>
      <c r="I507" s="49">
        <f>Source!Q230</f>
        <v>0.13</v>
      </c>
      <c r="J507" s="31">
        <f>IF(Source!BB231&lt;&gt; 0, Source!BB231, 1)</f>
        <v>7.89</v>
      </c>
      <c r="K507" s="49">
        <f>Source!Q231</f>
        <v>1.05</v>
      </c>
    </row>
    <row r="508" spans="1:22" x14ac:dyDescent="0.2">
      <c r="A508" s="44"/>
      <c r="B508" s="45"/>
      <c r="C508" s="45" t="s">
        <v>977</v>
      </c>
      <c r="D508" s="46"/>
      <c r="E508" s="31"/>
      <c r="F508" s="47">
        <f>Source!AN230</f>
        <v>7.0000000000000007E-2</v>
      </c>
      <c r="G508" s="48" t="str">
        <f>Source!DF230</f>
        <v>)*1,15</v>
      </c>
      <c r="H508" s="31">
        <f>Source!AV231</f>
        <v>1.0469999999999999</v>
      </c>
      <c r="I508" s="61">
        <f>Source!R230</f>
        <v>0.02</v>
      </c>
      <c r="J508" s="31">
        <f>IF(Source!BS231&lt;&gt; 0, Source!BS231, 1)</f>
        <v>1</v>
      </c>
      <c r="K508" s="61">
        <f>Source!R231</f>
        <v>0.03</v>
      </c>
    </row>
    <row r="509" spans="1:22" x14ac:dyDescent="0.2">
      <c r="A509" s="44"/>
      <c r="B509" s="45"/>
      <c r="C509" s="45" t="s">
        <v>975</v>
      </c>
      <c r="D509" s="46"/>
      <c r="E509" s="31"/>
      <c r="F509" s="47">
        <f>Source!AL230</f>
        <v>289.63</v>
      </c>
      <c r="G509" s="48" t="str">
        <f>Source!DD230</f>
        <v/>
      </c>
      <c r="H509" s="31">
        <f>Source!AW231</f>
        <v>1.002</v>
      </c>
      <c r="I509" s="49">
        <f>Source!P230</f>
        <v>86.89</v>
      </c>
      <c r="J509" s="31">
        <f>IF(Source!BC231&lt;&gt; 0, Source!BC231, 1)</f>
        <v>2.97</v>
      </c>
      <c r="K509" s="49">
        <f>Source!P231</f>
        <v>258.58</v>
      </c>
    </row>
    <row r="510" spans="1:22" x14ac:dyDescent="0.2">
      <c r="A510" s="44"/>
      <c r="B510" s="45"/>
      <c r="C510" s="45" t="s">
        <v>969</v>
      </c>
      <c r="D510" s="46" t="s">
        <v>970</v>
      </c>
      <c r="E510" s="31">
        <f>Source!DN231</f>
        <v>91</v>
      </c>
      <c r="F510" s="47"/>
      <c r="G510" s="48"/>
      <c r="H510" s="31"/>
      <c r="I510" s="49">
        <f>SUM(Q504:Q509)</f>
        <v>0</v>
      </c>
      <c r="J510" s="31">
        <f>Source!BZ231</f>
        <v>77</v>
      </c>
      <c r="K510" s="49">
        <f>SUM(R504:R509)</f>
        <v>158.69999999999999</v>
      </c>
    </row>
    <row r="511" spans="1:22" x14ac:dyDescent="0.2">
      <c r="A511" s="44"/>
      <c r="B511" s="45"/>
      <c r="C511" s="45" t="s">
        <v>971</v>
      </c>
      <c r="D511" s="46" t="s">
        <v>970</v>
      </c>
      <c r="E511" s="31">
        <f>Source!DO231</f>
        <v>70</v>
      </c>
      <c r="F511" s="47"/>
      <c r="G511" s="48"/>
      <c r="H511" s="31"/>
      <c r="I511" s="49">
        <f>SUM(S504:S510)</f>
        <v>0</v>
      </c>
      <c r="J511" s="31">
        <f>Source!CA231</f>
        <v>44</v>
      </c>
      <c r="K511" s="49">
        <f>SUM(T504:T510)</f>
        <v>90.69</v>
      </c>
    </row>
    <row r="512" spans="1:22" x14ac:dyDescent="0.2">
      <c r="A512" s="44"/>
      <c r="B512" s="45"/>
      <c r="C512" s="45" t="s">
        <v>978</v>
      </c>
      <c r="D512" s="46" t="s">
        <v>970</v>
      </c>
      <c r="E512" s="31">
        <f>175</f>
        <v>175</v>
      </c>
      <c r="F512" s="47"/>
      <c r="G512" s="48"/>
      <c r="H512" s="31"/>
      <c r="I512" s="49">
        <f>SUM(U504:U511)</f>
        <v>0.04</v>
      </c>
      <c r="J512" s="31">
        <f>168</f>
        <v>168</v>
      </c>
      <c r="K512" s="49">
        <f>SUM(V504:V511)</f>
        <v>0.05</v>
      </c>
    </row>
    <row r="513" spans="1:22" x14ac:dyDescent="0.2">
      <c r="A513" s="51"/>
      <c r="B513" s="52"/>
      <c r="C513" s="52" t="s">
        <v>972</v>
      </c>
      <c r="D513" s="53" t="s">
        <v>973</v>
      </c>
      <c r="E513" s="54">
        <f>Source!AQ230</f>
        <v>3.01</v>
      </c>
      <c r="F513" s="55"/>
      <c r="G513" s="56" t="str">
        <f>Source!DI230</f>
        <v>)*1,15</v>
      </c>
      <c r="H513" s="54">
        <f>Source!AV231</f>
        <v>1.0469999999999999</v>
      </c>
      <c r="I513" s="57">
        <f>Source!U230</f>
        <v>1.0384499999999999</v>
      </c>
      <c r="J513" s="54"/>
      <c r="K513" s="57"/>
    </row>
    <row r="514" spans="1:22" x14ac:dyDescent="0.2">
      <c r="A514" s="58"/>
      <c r="B514" s="58"/>
      <c r="C514" s="59" t="s">
        <v>974</v>
      </c>
      <c r="D514" s="58"/>
      <c r="E514" s="58"/>
      <c r="F514" s="58"/>
      <c r="G514" s="58"/>
      <c r="H514" s="68">
        <f>I506+I507+I509+I510+I511+I512</f>
        <v>97.67</v>
      </c>
      <c r="I514" s="68"/>
      <c r="J514" s="68">
        <f>K506+K507+K509+K510+K511+K512</f>
        <v>715.18000000000006</v>
      </c>
      <c r="K514" s="68"/>
      <c r="O514" s="12">
        <f>I506+I507+I509+I510+I511+I512</f>
        <v>97.67</v>
      </c>
      <c r="P514" s="12">
        <f>K506+K507+K509+K510+K511+K512</f>
        <v>715.18000000000006</v>
      </c>
    </row>
    <row r="515" spans="1:22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</row>
    <row r="516" spans="1:22" ht="24" x14ac:dyDescent="0.2">
      <c r="A516" s="44" t="str">
        <f>Source!E232</f>
        <v>8</v>
      </c>
      <c r="B516" s="45" t="str">
        <f>Source!F232</f>
        <v>6.69-44-2</v>
      </c>
      <c r="C516" s="45" t="str">
        <f>Source!G232</f>
        <v>СНЯТИЕ ПОЛИЭТИЛЕНОВОЙ ПЛЕНКИ С ПОВЕРХНОСТИ ПОЛОВ</v>
      </c>
      <c r="D516" s="46" t="str">
        <f>Source!H232</f>
        <v>100 м2</v>
      </c>
      <c r="E516" s="31">
        <f>Source!I232</f>
        <v>0.3</v>
      </c>
      <c r="F516" s="47"/>
      <c r="G516" s="48"/>
      <c r="H516" s="31"/>
      <c r="I516" s="49"/>
      <c r="J516" s="31"/>
      <c r="K516" s="49"/>
      <c r="Q516">
        <f>Source!X232</f>
        <v>0</v>
      </c>
      <c r="R516">
        <f>Source!X233</f>
        <v>133.43</v>
      </c>
      <c r="S516">
        <f>Source!Y232</f>
        <v>0</v>
      </c>
      <c r="T516">
        <f>Source!Y233</f>
        <v>76.239999999999995</v>
      </c>
      <c r="U516">
        <f>ROUND((175/100)*ROUND(Source!R232, 2), 2)</f>
        <v>0</v>
      </c>
      <c r="V516">
        <f>ROUND((168/100)*ROUND(Source!R233, 2), 2)</f>
        <v>0</v>
      </c>
    </row>
    <row r="517" spans="1:22" x14ac:dyDescent="0.2">
      <c r="A517" s="11"/>
      <c r="B517" s="11"/>
      <c r="C517" s="50" t="str">
        <f>"Объем: "&amp;Source!I232&amp;"=30/"&amp;"100"</f>
        <v>Объем: 0,3=30/100</v>
      </c>
      <c r="D517" s="11"/>
      <c r="E517" s="11"/>
      <c r="F517" s="11"/>
      <c r="G517" s="11"/>
      <c r="H517" s="11"/>
      <c r="I517" s="11"/>
      <c r="J517" s="11"/>
      <c r="K517" s="11"/>
    </row>
    <row r="518" spans="1:22" x14ac:dyDescent="0.2">
      <c r="A518" s="44"/>
      <c r="B518" s="45"/>
      <c r="C518" s="45" t="s">
        <v>968</v>
      </c>
      <c r="D518" s="46"/>
      <c r="E518" s="31"/>
      <c r="F518" s="47">
        <f>Source!AO232</f>
        <v>25.86</v>
      </c>
      <c r="G518" s="48" t="str">
        <f>Source!DG232</f>
        <v>)*1,15</v>
      </c>
      <c r="H518" s="31">
        <f>Source!AV233</f>
        <v>1.0469999999999999</v>
      </c>
      <c r="I518" s="49">
        <f>Source!S232</f>
        <v>8.92</v>
      </c>
      <c r="J518" s="31">
        <f>IF(Source!BA233&lt;&gt; 0, Source!BA233, 1)</f>
        <v>18.55</v>
      </c>
      <c r="K518" s="49">
        <f>Source!S233</f>
        <v>173.28</v>
      </c>
    </row>
    <row r="519" spans="1:22" x14ac:dyDescent="0.2">
      <c r="A519" s="44"/>
      <c r="B519" s="45"/>
      <c r="C519" s="45" t="s">
        <v>969</v>
      </c>
      <c r="D519" s="46" t="s">
        <v>970</v>
      </c>
      <c r="E519" s="31">
        <f>Source!DN233</f>
        <v>91</v>
      </c>
      <c r="F519" s="47"/>
      <c r="G519" s="48"/>
      <c r="H519" s="31"/>
      <c r="I519" s="49">
        <f>SUM(Q516:Q518)</f>
        <v>0</v>
      </c>
      <c r="J519" s="31">
        <f>Source!BZ233</f>
        <v>77</v>
      </c>
      <c r="K519" s="49">
        <f>SUM(R516:R518)</f>
        <v>133.43</v>
      </c>
    </row>
    <row r="520" spans="1:22" x14ac:dyDescent="0.2">
      <c r="A520" s="44"/>
      <c r="B520" s="45"/>
      <c r="C520" s="45" t="s">
        <v>971</v>
      </c>
      <c r="D520" s="46" t="s">
        <v>970</v>
      </c>
      <c r="E520" s="31">
        <f>Source!DO233</f>
        <v>70</v>
      </c>
      <c r="F520" s="47"/>
      <c r="G520" s="48"/>
      <c r="H520" s="31"/>
      <c r="I520" s="49">
        <f>SUM(S516:S519)</f>
        <v>0</v>
      </c>
      <c r="J520" s="31">
        <f>Source!CA233</f>
        <v>44</v>
      </c>
      <c r="K520" s="49">
        <f>SUM(T516:T519)</f>
        <v>76.239999999999995</v>
      </c>
    </row>
    <row r="521" spans="1:22" x14ac:dyDescent="0.2">
      <c r="A521" s="51"/>
      <c r="B521" s="52"/>
      <c r="C521" s="52" t="s">
        <v>972</v>
      </c>
      <c r="D521" s="53" t="s">
        <v>973</v>
      </c>
      <c r="E521" s="54">
        <f>Source!AQ232</f>
        <v>2.5299999999999998</v>
      </c>
      <c r="F521" s="55"/>
      <c r="G521" s="56" t="str">
        <f>Source!DI232</f>
        <v>)*1,15</v>
      </c>
      <c r="H521" s="54">
        <f>Source!AV233</f>
        <v>1.0469999999999999</v>
      </c>
      <c r="I521" s="57">
        <f>Source!U232</f>
        <v>0.87284999999999979</v>
      </c>
      <c r="J521" s="54"/>
      <c r="K521" s="57"/>
    </row>
    <row r="522" spans="1:22" x14ac:dyDescent="0.2">
      <c r="A522" s="58"/>
      <c r="B522" s="58"/>
      <c r="C522" s="59" t="s">
        <v>974</v>
      </c>
      <c r="D522" s="58"/>
      <c r="E522" s="58"/>
      <c r="F522" s="58"/>
      <c r="G522" s="58"/>
      <c r="H522" s="68">
        <f>I518+I519+I520</f>
        <v>8.92</v>
      </c>
      <c r="I522" s="68"/>
      <c r="J522" s="68">
        <f>K518+K519+K520</f>
        <v>382.95000000000005</v>
      </c>
      <c r="K522" s="68"/>
      <c r="O522" s="12">
        <f>I518+I519+I520</f>
        <v>8.92</v>
      </c>
      <c r="P522" s="12">
        <f>K518+K519+K520</f>
        <v>382.95000000000005</v>
      </c>
    </row>
    <row r="523" spans="1:22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</row>
    <row r="524" spans="1:22" ht="24" x14ac:dyDescent="0.2">
      <c r="A524" s="44" t="str">
        <f>Source!E234</f>
        <v>9</v>
      </c>
      <c r="B524" s="45" t="str">
        <f>Source!F234</f>
        <v>6.69-31-1</v>
      </c>
      <c r="C524" s="45" t="str">
        <f>Source!G234</f>
        <v>ОЧИСТКА ПОМЕЩЕНИЯ ОТ ХОЗЯЙСТВЕННОГО МУСОРА</v>
      </c>
      <c r="D524" s="46" t="str">
        <f>Source!H234</f>
        <v>100 т</v>
      </c>
      <c r="E524" s="31">
        <f>Source!I234</f>
        <v>1.7999999999999999E-2</v>
      </c>
      <c r="F524" s="47"/>
      <c r="G524" s="48"/>
      <c r="H524" s="31"/>
      <c r="I524" s="49"/>
      <c r="J524" s="31"/>
      <c r="K524" s="49"/>
      <c r="Q524">
        <f>Source!X234</f>
        <v>0</v>
      </c>
      <c r="R524">
        <f>Source!X235</f>
        <v>552.88</v>
      </c>
      <c r="S524">
        <f>Source!Y234</f>
        <v>0</v>
      </c>
      <c r="T524">
        <f>Source!Y235</f>
        <v>315.93</v>
      </c>
      <c r="U524">
        <f>ROUND((175/100)*ROUND(Source!R234, 2), 2)</f>
        <v>0</v>
      </c>
      <c r="V524">
        <f>ROUND((168/100)*ROUND(Source!R235, 2), 2)</f>
        <v>0</v>
      </c>
    </row>
    <row r="525" spans="1:22" x14ac:dyDescent="0.2">
      <c r="A525" s="11"/>
      <c r="B525" s="11"/>
      <c r="C525" s="50" t="str">
        <f>"Объем: "&amp;Source!I234&amp;"=1,8/"&amp;"100"</f>
        <v>Объем: 0,018=1,8/100</v>
      </c>
      <c r="D525" s="11"/>
      <c r="E525" s="11"/>
      <c r="F525" s="11"/>
      <c r="G525" s="11"/>
      <c r="H525" s="11"/>
      <c r="I525" s="11"/>
      <c r="J525" s="11"/>
      <c r="K525" s="11"/>
    </row>
    <row r="526" spans="1:22" x14ac:dyDescent="0.2">
      <c r="A526" s="44"/>
      <c r="B526" s="45"/>
      <c r="C526" s="45" t="s">
        <v>968</v>
      </c>
      <c r="D526" s="46"/>
      <c r="E526" s="31"/>
      <c r="F526" s="47">
        <f>Source!AO234</f>
        <v>1786</v>
      </c>
      <c r="G526" s="48" t="str">
        <f>Source!DG234</f>
        <v>)*1,15</v>
      </c>
      <c r="H526" s="31">
        <f>Source!AV235</f>
        <v>1.0469999999999999</v>
      </c>
      <c r="I526" s="49">
        <f>Source!S234</f>
        <v>36.97</v>
      </c>
      <c r="J526" s="31">
        <f>IF(Source!BA235&lt;&gt; 0, Source!BA235, 1)</f>
        <v>18.55</v>
      </c>
      <c r="K526" s="49">
        <f>Source!S235</f>
        <v>718.03</v>
      </c>
    </row>
    <row r="527" spans="1:22" x14ac:dyDescent="0.2">
      <c r="A527" s="44"/>
      <c r="B527" s="45"/>
      <c r="C527" s="45" t="s">
        <v>969</v>
      </c>
      <c r="D527" s="46" t="s">
        <v>970</v>
      </c>
      <c r="E527" s="31">
        <f>Source!DN235</f>
        <v>91</v>
      </c>
      <c r="F527" s="47"/>
      <c r="G527" s="48"/>
      <c r="H527" s="31"/>
      <c r="I527" s="49">
        <f>SUM(Q524:Q526)</f>
        <v>0</v>
      </c>
      <c r="J527" s="31">
        <f>Source!BZ235</f>
        <v>77</v>
      </c>
      <c r="K527" s="49">
        <f>SUM(R524:R526)</f>
        <v>552.88</v>
      </c>
    </row>
    <row r="528" spans="1:22" x14ac:dyDescent="0.2">
      <c r="A528" s="44"/>
      <c r="B528" s="45"/>
      <c r="C528" s="45" t="s">
        <v>971</v>
      </c>
      <c r="D528" s="46" t="s">
        <v>970</v>
      </c>
      <c r="E528" s="31">
        <f>Source!DO235</f>
        <v>70</v>
      </c>
      <c r="F528" s="47"/>
      <c r="G528" s="48"/>
      <c r="H528" s="31"/>
      <c r="I528" s="49">
        <f>SUM(S524:S527)</f>
        <v>0</v>
      </c>
      <c r="J528" s="31">
        <f>Source!CA235</f>
        <v>44</v>
      </c>
      <c r="K528" s="49">
        <f>SUM(T524:T527)</f>
        <v>315.93</v>
      </c>
    </row>
    <row r="529" spans="1:22" x14ac:dyDescent="0.2">
      <c r="A529" s="51"/>
      <c r="B529" s="52"/>
      <c r="C529" s="52" t="s">
        <v>972</v>
      </c>
      <c r="D529" s="53" t="s">
        <v>973</v>
      </c>
      <c r="E529" s="54">
        <f>Source!AQ234</f>
        <v>188</v>
      </c>
      <c r="F529" s="55"/>
      <c r="G529" s="56" t="str">
        <f>Source!DI234</f>
        <v>)*1,15</v>
      </c>
      <c r="H529" s="54">
        <f>Source!AV235</f>
        <v>1.0469999999999999</v>
      </c>
      <c r="I529" s="57">
        <f>Source!U234</f>
        <v>3.8915999999999995</v>
      </c>
      <c r="J529" s="54"/>
      <c r="K529" s="57"/>
    </row>
    <row r="530" spans="1:22" x14ac:dyDescent="0.2">
      <c r="A530" s="58"/>
      <c r="B530" s="58"/>
      <c r="C530" s="59" t="s">
        <v>974</v>
      </c>
      <c r="D530" s="58"/>
      <c r="E530" s="58"/>
      <c r="F530" s="58"/>
      <c r="G530" s="58"/>
      <c r="H530" s="68">
        <f>I526+I527+I528</f>
        <v>36.97</v>
      </c>
      <c r="I530" s="68"/>
      <c r="J530" s="68">
        <f>K526+K527+K528</f>
        <v>1586.84</v>
      </c>
      <c r="K530" s="68"/>
      <c r="O530" s="12">
        <f>I526+I527+I528</f>
        <v>36.97</v>
      </c>
      <c r="P530" s="12">
        <f>K526+K527+K528</f>
        <v>1586.84</v>
      </c>
    </row>
    <row r="531" spans="1:22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</row>
    <row r="532" spans="1:22" ht="36" x14ac:dyDescent="0.2">
      <c r="A532" s="44" t="str">
        <f>Source!E236</f>
        <v>10</v>
      </c>
      <c r="B532" s="45" t="str">
        <f>Source!F236</f>
        <v>6.69-19-1</v>
      </c>
      <c r="C532" s="45" t="str">
        <f>Source!G236</f>
        <v>ПОГРУЗКА И ВЫГРУЗКА ВРУЧНУЮ СТРОИТЕЛЬНОГО МУСОРА НА ТРАНСПОРТНЫЕ СРЕДСТВА</v>
      </c>
      <c r="D532" s="46" t="str">
        <f>Source!H236</f>
        <v>т</v>
      </c>
      <c r="E532" s="31">
        <f>Source!I236</f>
        <v>1.8</v>
      </c>
      <c r="F532" s="47"/>
      <c r="G532" s="48"/>
      <c r="H532" s="31"/>
      <c r="I532" s="49"/>
      <c r="J532" s="31"/>
      <c r="K532" s="49"/>
      <c r="Q532">
        <f>Source!X236</f>
        <v>0</v>
      </c>
      <c r="R532">
        <f>Source!X237</f>
        <v>297.81</v>
      </c>
      <c r="S532">
        <f>Source!Y236</f>
        <v>0</v>
      </c>
      <c r="T532">
        <f>Source!Y237</f>
        <v>170.17</v>
      </c>
      <c r="U532">
        <f>ROUND((175/100)*ROUND(Source!R236, 2), 2)</f>
        <v>0</v>
      </c>
      <c r="V532">
        <f>ROUND((168/100)*ROUND(Source!R237, 2), 2)</f>
        <v>0</v>
      </c>
    </row>
    <row r="533" spans="1:22" x14ac:dyDescent="0.2">
      <c r="A533" s="44"/>
      <c r="B533" s="45"/>
      <c r="C533" s="45" t="s">
        <v>968</v>
      </c>
      <c r="D533" s="46"/>
      <c r="E533" s="31"/>
      <c r="F533" s="47">
        <f>Source!AO236</f>
        <v>9.6199999999999992</v>
      </c>
      <c r="G533" s="48" t="str">
        <f>Source!DG236</f>
        <v>)*1,15</v>
      </c>
      <c r="H533" s="31">
        <f>Source!AV237</f>
        <v>1.0469999999999999</v>
      </c>
      <c r="I533" s="49">
        <f>Source!S236</f>
        <v>19.91</v>
      </c>
      <c r="J533" s="31">
        <f>IF(Source!BA237&lt;&gt; 0, Source!BA237, 1)</f>
        <v>18.55</v>
      </c>
      <c r="K533" s="49">
        <f>Source!S237</f>
        <v>386.76</v>
      </c>
    </row>
    <row r="534" spans="1:22" x14ac:dyDescent="0.2">
      <c r="A534" s="44"/>
      <c r="B534" s="45"/>
      <c r="C534" s="45" t="s">
        <v>969</v>
      </c>
      <c r="D534" s="46" t="s">
        <v>970</v>
      </c>
      <c r="E534" s="31">
        <f>Source!DN237</f>
        <v>91</v>
      </c>
      <c r="F534" s="47"/>
      <c r="G534" s="48"/>
      <c r="H534" s="31"/>
      <c r="I534" s="49">
        <f>SUM(Q532:Q533)</f>
        <v>0</v>
      </c>
      <c r="J534" s="31">
        <f>Source!BZ237</f>
        <v>77</v>
      </c>
      <c r="K534" s="49">
        <f>SUM(R532:R533)</f>
        <v>297.81</v>
      </c>
    </row>
    <row r="535" spans="1:22" x14ac:dyDescent="0.2">
      <c r="A535" s="44"/>
      <c r="B535" s="45"/>
      <c r="C535" s="45" t="s">
        <v>971</v>
      </c>
      <c r="D535" s="46" t="s">
        <v>970</v>
      </c>
      <c r="E535" s="31">
        <f>Source!DO237</f>
        <v>70</v>
      </c>
      <c r="F535" s="47"/>
      <c r="G535" s="48"/>
      <c r="H535" s="31"/>
      <c r="I535" s="49">
        <f>SUM(S532:S534)</f>
        <v>0</v>
      </c>
      <c r="J535" s="31">
        <f>Source!CA237</f>
        <v>44</v>
      </c>
      <c r="K535" s="49">
        <f>SUM(T532:T534)</f>
        <v>170.17</v>
      </c>
    </row>
    <row r="536" spans="1:22" x14ac:dyDescent="0.2">
      <c r="A536" s="51"/>
      <c r="B536" s="52"/>
      <c r="C536" s="52" t="s">
        <v>972</v>
      </c>
      <c r="D536" s="53" t="s">
        <v>973</v>
      </c>
      <c r="E536" s="54">
        <f>Source!AQ236</f>
        <v>1.02</v>
      </c>
      <c r="F536" s="55"/>
      <c r="G536" s="56" t="str">
        <f>Source!DI236</f>
        <v>)*1,15</v>
      </c>
      <c r="H536" s="54">
        <f>Source!AV237</f>
        <v>1.0469999999999999</v>
      </c>
      <c r="I536" s="57">
        <f>Source!U236</f>
        <v>2.1113999999999997</v>
      </c>
      <c r="J536" s="54"/>
      <c r="K536" s="57"/>
    </row>
    <row r="537" spans="1:22" x14ac:dyDescent="0.2">
      <c r="A537" s="58"/>
      <c r="B537" s="58"/>
      <c r="C537" s="59" t="s">
        <v>974</v>
      </c>
      <c r="D537" s="58"/>
      <c r="E537" s="58"/>
      <c r="F537" s="58"/>
      <c r="G537" s="58"/>
      <c r="H537" s="68">
        <f>I533+I534+I535</f>
        <v>19.91</v>
      </c>
      <c r="I537" s="68"/>
      <c r="J537" s="68">
        <f>K533+K534+K535</f>
        <v>854.7399999999999</v>
      </c>
      <c r="K537" s="68"/>
      <c r="O537" s="12">
        <f>I533+I534+I535</f>
        <v>19.91</v>
      </c>
      <c r="P537" s="12">
        <f>K533+K534+K535</f>
        <v>854.7399999999999</v>
      </c>
    </row>
    <row r="538" spans="1:22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</row>
    <row r="539" spans="1:22" ht="48" x14ac:dyDescent="0.2">
      <c r="A539" s="44" t="str">
        <f>Source!E238</f>
        <v>11</v>
      </c>
      <c r="B539" s="45" t="str">
        <f>Source!F238</f>
        <v>6.69-18-1</v>
      </c>
      <c r="C539" s="45" t="str">
        <f>Source!G238</f>
        <v>ПЕРЕНОСКА МАТЕРИАЛОВ (ГРУЗОВ) ВРУЧНУЮ НА НОСИЛКАХ И ДРУГОЙ МАЛОЕМКОЙ ТАРЕ, КРОМЕ ПИЛОМАТЕРИАЛОВ НА ПЕРВЫЕ 10 М</v>
      </c>
      <c r="D539" s="46" t="str">
        <f>Source!H238</f>
        <v>т</v>
      </c>
      <c r="E539" s="31">
        <f>Source!I238</f>
        <v>2</v>
      </c>
      <c r="F539" s="47"/>
      <c r="G539" s="48"/>
      <c r="H539" s="31"/>
      <c r="I539" s="49"/>
      <c r="J539" s="31"/>
      <c r="K539" s="49"/>
      <c r="Q539">
        <f>Source!X238</f>
        <v>0</v>
      </c>
      <c r="R539">
        <f>Source!X239</f>
        <v>555.49</v>
      </c>
      <c r="S539">
        <f>Source!Y238</f>
        <v>0</v>
      </c>
      <c r="T539">
        <f>Source!Y239</f>
        <v>317.42</v>
      </c>
      <c r="U539">
        <f>ROUND((175/100)*ROUND(Source!R238, 2), 2)</f>
        <v>0</v>
      </c>
      <c r="V539">
        <f>ROUND((168/100)*ROUND(Source!R239, 2), 2)</f>
        <v>0</v>
      </c>
    </row>
    <row r="540" spans="1:22" x14ac:dyDescent="0.2">
      <c r="A540" s="44"/>
      <c r="B540" s="45"/>
      <c r="C540" s="45" t="s">
        <v>968</v>
      </c>
      <c r="D540" s="46"/>
      <c r="E540" s="31"/>
      <c r="F540" s="47">
        <f>Source!AO238</f>
        <v>16.149999999999999</v>
      </c>
      <c r="G540" s="48" t="str">
        <f>Source!DG238</f>
        <v>)*1,15</v>
      </c>
      <c r="H540" s="31">
        <f>Source!AV239</f>
        <v>1.0469999999999999</v>
      </c>
      <c r="I540" s="49">
        <f>Source!S238</f>
        <v>37.15</v>
      </c>
      <c r="J540" s="31">
        <f>IF(Source!BA239&lt;&gt; 0, Source!BA239, 1)</f>
        <v>18.55</v>
      </c>
      <c r="K540" s="49">
        <f>Source!S239</f>
        <v>721.42</v>
      </c>
    </row>
    <row r="541" spans="1:22" x14ac:dyDescent="0.2">
      <c r="A541" s="44"/>
      <c r="B541" s="45"/>
      <c r="C541" s="45" t="s">
        <v>969</v>
      </c>
      <c r="D541" s="46" t="s">
        <v>970</v>
      </c>
      <c r="E541" s="31">
        <f>Source!DN239</f>
        <v>91</v>
      </c>
      <c r="F541" s="47"/>
      <c r="G541" s="48"/>
      <c r="H541" s="31"/>
      <c r="I541" s="49">
        <f>SUM(Q539:Q540)</f>
        <v>0</v>
      </c>
      <c r="J541" s="31">
        <f>Source!BZ239</f>
        <v>77</v>
      </c>
      <c r="K541" s="49">
        <f>SUM(R539:R540)</f>
        <v>555.49</v>
      </c>
    </row>
    <row r="542" spans="1:22" x14ac:dyDescent="0.2">
      <c r="A542" s="44"/>
      <c r="B542" s="45"/>
      <c r="C542" s="45" t="s">
        <v>971</v>
      </c>
      <c r="D542" s="46" t="s">
        <v>970</v>
      </c>
      <c r="E542" s="31">
        <f>Source!DO239</f>
        <v>70</v>
      </c>
      <c r="F542" s="47"/>
      <c r="G542" s="48"/>
      <c r="H542" s="31"/>
      <c r="I542" s="49">
        <f>SUM(S539:S541)</f>
        <v>0</v>
      </c>
      <c r="J542" s="31">
        <f>Source!CA239</f>
        <v>44</v>
      </c>
      <c r="K542" s="49">
        <f>SUM(T539:T541)</f>
        <v>317.42</v>
      </c>
    </row>
    <row r="543" spans="1:22" x14ac:dyDescent="0.2">
      <c r="A543" s="51"/>
      <c r="B543" s="52"/>
      <c r="C543" s="52" t="s">
        <v>972</v>
      </c>
      <c r="D543" s="53" t="s">
        <v>973</v>
      </c>
      <c r="E543" s="54">
        <f>Source!AQ238</f>
        <v>1.58</v>
      </c>
      <c r="F543" s="55"/>
      <c r="G543" s="56" t="str">
        <f>Source!DI238</f>
        <v>)*1,15</v>
      </c>
      <c r="H543" s="54">
        <f>Source!AV239</f>
        <v>1.0469999999999999</v>
      </c>
      <c r="I543" s="57">
        <f>Source!U238</f>
        <v>3.6339999999999999</v>
      </c>
      <c r="J543" s="54"/>
      <c r="K543" s="57"/>
    </row>
    <row r="544" spans="1:22" x14ac:dyDescent="0.2">
      <c r="A544" s="58"/>
      <c r="B544" s="58"/>
      <c r="C544" s="59" t="s">
        <v>974</v>
      </c>
      <c r="D544" s="58"/>
      <c r="E544" s="58"/>
      <c r="F544" s="58"/>
      <c r="G544" s="58"/>
      <c r="H544" s="68">
        <f>I540+I541+I542</f>
        <v>37.15</v>
      </c>
      <c r="I544" s="68"/>
      <c r="J544" s="68">
        <f>K540+K541+K542</f>
        <v>1594.33</v>
      </c>
      <c r="K544" s="68"/>
      <c r="O544" s="12">
        <f>I540+I541+I542</f>
        <v>37.15</v>
      </c>
      <c r="P544" s="12">
        <f>K540+K541+K542</f>
        <v>1594.33</v>
      </c>
    </row>
    <row r="545" spans="1:22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</row>
    <row r="546" spans="1:22" ht="36" x14ac:dyDescent="0.2">
      <c r="A546" s="44" t="str">
        <f>Source!E240</f>
        <v>12</v>
      </c>
      <c r="B546" s="45" t="str">
        <f>Source!F240</f>
        <v>6.69-18-2</v>
      </c>
      <c r="C546" s="45" t="str">
        <f>Source!G240</f>
        <v>ПЕРЕНОСКА МАТЕРИАЛОВ (ГРУЗОВ) ВРУЧНУЮ, ДОБАВЛЯТЬ НА КАЖДЫЕ СЛЕДУЮЩИЕ 10 М К ПОЗ. 69-18-1</v>
      </c>
      <c r="D546" s="46" t="str">
        <f>Source!H240</f>
        <v>т</v>
      </c>
      <c r="E546" s="31">
        <f>Source!I240</f>
        <v>2</v>
      </c>
      <c r="F546" s="47"/>
      <c r="G546" s="48"/>
      <c r="H546" s="31"/>
      <c r="I546" s="49"/>
      <c r="J546" s="31"/>
      <c r="K546" s="49"/>
      <c r="Q546">
        <f>Source!X240</f>
        <v>0</v>
      </c>
      <c r="R546">
        <f>Source!X241</f>
        <v>1244.45</v>
      </c>
      <c r="S546">
        <f>Source!Y240</f>
        <v>0</v>
      </c>
      <c r="T546">
        <f>Source!Y241</f>
        <v>711.11</v>
      </c>
      <c r="U546">
        <f>ROUND((175/100)*ROUND(Source!R240, 2), 2)</f>
        <v>0</v>
      </c>
      <c r="V546">
        <f>ROUND((168/100)*ROUND(Source!R241, 2), 2)</f>
        <v>0</v>
      </c>
    </row>
    <row r="547" spans="1:22" x14ac:dyDescent="0.2">
      <c r="A547" s="44"/>
      <c r="B547" s="45"/>
      <c r="C547" s="45" t="s">
        <v>968</v>
      </c>
      <c r="D547" s="46"/>
      <c r="E547" s="31"/>
      <c r="F547" s="47">
        <f>Source!AO240</f>
        <v>6.03</v>
      </c>
      <c r="G547" s="48" t="str">
        <f>Source!DG240</f>
        <v>)*1,15*6</v>
      </c>
      <c r="H547" s="31">
        <f>Source!AV241</f>
        <v>1.0469999999999999</v>
      </c>
      <c r="I547" s="49">
        <f>Source!S240</f>
        <v>83.21</v>
      </c>
      <c r="J547" s="31">
        <f>IF(Source!BA241&lt;&gt; 0, Source!BA241, 1)</f>
        <v>18.55</v>
      </c>
      <c r="K547" s="49">
        <f>Source!S241</f>
        <v>1616.17</v>
      </c>
    </row>
    <row r="548" spans="1:22" x14ac:dyDescent="0.2">
      <c r="A548" s="44"/>
      <c r="B548" s="45"/>
      <c r="C548" s="45" t="s">
        <v>969</v>
      </c>
      <c r="D548" s="46" t="s">
        <v>970</v>
      </c>
      <c r="E548" s="31">
        <f>Source!DN241</f>
        <v>91</v>
      </c>
      <c r="F548" s="47"/>
      <c r="G548" s="48"/>
      <c r="H548" s="31"/>
      <c r="I548" s="49">
        <f>SUM(Q546:Q547)</f>
        <v>0</v>
      </c>
      <c r="J548" s="31">
        <f>Source!BZ241</f>
        <v>77</v>
      </c>
      <c r="K548" s="49">
        <f>SUM(R546:R547)</f>
        <v>1244.45</v>
      </c>
    </row>
    <row r="549" spans="1:22" x14ac:dyDescent="0.2">
      <c r="A549" s="44"/>
      <c r="B549" s="45"/>
      <c r="C549" s="45" t="s">
        <v>971</v>
      </c>
      <c r="D549" s="46" t="s">
        <v>970</v>
      </c>
      <c r="E549" s="31">
        <f>Source!DO241</f>
        <v>70</v>
      </c>
      <c r="F549" s="47"/>
      <c r="G549" s="48"/>
      <c r="H549" s="31"/>
      <c r="I549" s="49">
        <f>SUM(S546:S548)</f>
        <v>0</v>
      </c>
      <c r="J549" s="31">
        <f>Source!CA241</f>
        <v>44</v>
      </c>
      <c r="K549" s="49">
        <f>SUM(T546:T548)</f>
        <v>711.11</v>
      </c>
    </row>
    <row r="550" spans="1:22" x14ac:dyDescent="0.2">
      <c r="A550" s="51"/>
      <c r="B550" s="52"/>
      <c r="C550" s="52" t="s">
        <v>972</v>
      </c>
      <c r="D550" s="53" t="s">
        <v>973</v>
      </c>
      <c r="E550" s="54">
        <f>Source!AQ240</f>
        <v>0.59</v>
      </c>
      <c r="F550" s="55"/>
      <c r="G550" s="56" t="str">
        <f>Source!DI240</f>
        <v>)*1,15*6</v>
      </c>
      <c r="H550" s="54">
        <f>Source!AV241</f>
        <v>1.0469999999999999</v>
      </c>
      <c r="I550" s="57">
        <f>Source!U240</f>
        <v>8.1419999999999995</v>
      </c>
      <c r="J550" s="54"/>
      <c r="K550" s="57"/>
    </row>
    <row r="551" spans="1:22" x14ac:dyDescent="0.2">
      <c r="A551" s="58"/>
      <c r="B551" s="58"/>
      <c r="C551" s="59" t="s">
        <v>974</v>
      </c>
      <c r="D551" s="58"/>
      <c r="E551" s="58"/>
      <c r="F551" s="58"/>
      <c r="G551" s="58"/>
      <c r="H551" s="68">
        <f>I547+I548+I549</f>
        <v>83.21</v>
      </c>
      <c r="I551" s="68"/>
      <c r="J551" s="68">
        <f>K547+K548+K549</f>
        <v>3571.73</v>
      </c>
      <c r="K551" s="68"/>
      <c r="O551" s="12">
        <f>I547+I548+I549</f>
        <v>83.21</v>
      </c>
      <c r="P551" s="12">
        <f>K547+K548+K549</f>
        <v>3571.73</v>
      </c>
    </row>
    <row r="552" spans="1:22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</row>
    <row r="553" spans="1:22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</row>
    <row r="554" spans="1:22" x14ac:dyDescent="0.2">
      <c r="A554" s="67" t="str">
        <f>CONCATENATE("Итого по подразделу: ",IF(Source!G243&lt;&gt;"Новый подраздел", Source!G243, ""))</f>
        <v>Итого по подразделу: Прочие работы</v>
      </c>
      <c r="B554" s="67"/>
      <c r="C554" s="67"/>
      <c r="D554" s="67"/>
      <c r="E554" s="67"/>
      <c r="F554" s="67"/>
      <c r="G554" s="67"/>
      <c r="H554" s="65">
        <f>SUM(O431:O553)</f>
        <v>6675.85</v>
      </c>
      <c r="I554" s="66"/>
      <c r="J554" s="65">
        <f>SUM(P431:P553)</f>
        <v>64647.789999999994</v>
      </c>
      <c r="K554" s="66"/>
    </row>
    <row r="555" spans="1:22" hidden="1" x14ac:dyDescent="0.2">
      <c r="A555" s="67" t="s">
        <v>979</v>
      </c>
      <c r="B555" s="67"/>
      <c r="C555" s="67"/>
      <c r="D555" s="67"/>
      <c r="E555" s="67"/>
      <c r="F555" s="67"/>
      <c r="G555" s="67"/>
      <c r="H555" s="65">
        <f>SUM(W431:W554)</f>
        <v>0</v>
      </c>
      <c r="I555" s="66"/>
      <c r="J555" s="65">
        <f>SUM(X431:X554)</f>
        <v>0</v>
      </c>
      <c r="K555" s="66"/>
    </row>
    <row r="556" spans="1:22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</row>
    <row r="557" spans="1:22" x14ac:dyDescent="0.2">
      <c r="A557" s="69" t="str">
        <f>CONCATENATE("Подраздел: ",IF(Source!G272&lt;&gt;"Новый подраздел", Source!G272, ""))</f>
        <v>Подраздел: Сантехнические работы</v>
      </c>
      <c r="B557" s="69"/>
      <c r="C557" s="69"/>
      <c r="D557" s="69"/>
      <c r="E557" s="69"/>
      <c r="F557" s="69"/>
      <c r="G557" s="69"/>
      <c r="H557" s="69"/>
      <c r="I557" s="69"/>
      <c r="J557" s="69"/>
      <c r="K557" s="69"/>
    </row>
    <row r="558" spans="1:22" ht="48" x14ac:dyDescent="0.2">
      <c r="A558" s="44" t="str">
        <f>Source!E276</f>
        <v>1</v>
      </c>
      <c r="B558" s="45" t="str">
        <f>Source!F276</f>
        <v>6.65-41-5</v>
      </c>
      <c r="C558" s="45" t="str">
        <f>Source!G276</f>
        <v>РАСЧЕКАНКА РАСТРУБОВ ЧУГУННЫХ КАНАЛИЗАЦИОННЫХ ТРУБ С ВЫРУБКОЙ ЦЕМЕНТА И УДАЛЕНИЕМ ПРЯДИ ДИАМЕТРОМ 100 ММ</v>
      </c>
      <c r="D558" s="46" t="str">
        <f>Source!H276</f>
        <v>шт.</v>
      </c>
      <c r="E558" s="31">
        <f>Source!I276</f>
        <v>2</v>
      </c>
      <c r="F558" s="47"/>
      <c r="G558" s="48"/>
      <c r="H558" s="31"/>
      <c r="I558" s="49"/>
      <c r="J558" s="31"/>
      <c r="K558" s="49"/>
      <c r="Q558">
        <f>Source!X276</f>
        <v>0</v>
      </c>
      <c r="R558">
        <f>Source!X277</f>
        <v>154.91</v>
      </c>
      <c r="S558">
        <f>Source!Y276</f>
        <v>0</v>
      </c>
      <c r="T558">
        <f>Source!Y277</f>
        <v>72.510000000000005</v>
      </c>
      <c r="U558">
        <f>ROUND((175/100)*ROUND(Source!R276, 2), 2)</f>
        <v>0</v>
      </c>
      <c r="V558">
        <f>ROUND((168/100)*ROUND(Source!R277, 2), 2)</f>
        <v>0</v>
      </c>
    </row>
    <row r="559" spans="1:22" x14ac:dyDescent="0.2">
      <c r="A559" s="44"/>
      <c r="B559" s="45"/>
      <c r="C559" s="45" t="s">
        <v>968</v>
      </c>
      <c r="D559" s="46"/>
      <c r="E559" s="31"/>
      <c r="F559" s="47">
        <f>Source!AO276</f>
        <v>3.62</v>
      </c>
      <c r="G559" s="48" t="str">
        <f>Source!DG276</f>
        <v>)*1,15)</v>
      </c>
      <c r="H559" s="31">
        <f>Source!AV277</f>
        <v>1.0669999999999999</v>
      </c>
      <c r="I559" s="49">
        <f>Source!S276</f>
        <v>8.33</v>
      </c>
      <c r="J559" s="31">
        <f>IF(Source!BA277&lt;&gt; 0, Source!BA277, 1)</f>
        <v>18.55</v>
      </c>
      <c r="K559" s="49">
        <f>Source!S277</f>
        <v>164.8</v>
      </c>
    </row>
    <row r="560" spans="1:22" x14ac:dyDescent="0.2">
      <c r="A560" s="44"/>
      <c r="B560" s="45"/>
      <c r="C560" s="45" t="s">
        <v>969</v>
      </c>
      <c r="D560" s="46" t="s">
        <v>970</v>
      </c>
      <c r="E560" s="31">
        <f>Source!DN277</f>
        <v>110</v>
      </c>
      <c r="F560" s="47"/>
      <c r="G560" s="48"/>
      <c r="H560" s="31"/>
      <c r="I560" s="49">
        <f>SUM(Q558:Q559)</f>
        <v>0</v>
      </c>
      <c r="J560" s="31">
        <f>Source!BZ277</f>
        <v>94</v>
      </c>
      <c r="K560" s="49">
        <f>SUM(R558:R559)</f>
        <v>154.91</v>
      </c>
    </row>
    <row r="561" spans="1:22" x14ac:dyDescent="0.2">
      <c r="A561" s="44"/>
      <c r="B561" s="45"/>
      <c r="C561" s="45" t="s">
        <v>971</v>
      </c>
      <c r="D561" s="46" t="s">
        <v>970</v>
      </c>
      <c r="E561" s="31">
        <f>Source!DO277</f>
        <v>74</v>
      </c>
      <c r="F561" s="47"/>
      <c r="G561" s="48"/>
      <c r="H561" s="31"/>
      <c r="I561" s="49">
        <f>SUM(S558:S560)</f>
        <v>0</v>
      </c>
      <c r="J561" s="31">
        <f>Source!CA277</f>
        <v>44</v>
      </c>
      <c r="K561" s="49">
        <f>SUM(T558:T560)</f>
        <v>72.510000000000005</v>
      </c>
    </row>
    <row r="562" spans="1:22" x14ac:dyDescent="0.2">
      <c r="A562" s="51"/>
      <c r="B562" s="52"/>
      <c r="C562" s="52" t="s">
        <v>972</v>
      </c>
      <c r="D562" s="53" t="s">
        <v>973</v>
      </c>
      <c r="E562" s="54">
        <f>Source!AQ276</f>
        <v>0.32</v>
      </c>
      <c r="F562" s="55"/>
      <c r="G562" s="56" t="str">
        <f>Source!DI276</f>
        <v>)*1,15)</v>
      </c>
      <c r="H562" s="54">
        <f>Source!AV277</f>
        <v>1.0669999999999999</v>
      </c>
      <c r="I562" s="57">
        <f>Source!U276</f>
        <v>0.73599999999999999</v>
      </c>
      <c r="J562" s="54"/>
      <c r="K562" s="57"/>
    </row>
    <row r="563" spans="1:22" x14ac:dyDescent="0.2">
      <c r="A563" s="58"/>
      <c r="B563" s="58"/>
      <c r="C563" s="59" t="s">
        <v>974</v>
      </c>
      <c r="D563" s="58"/>
      <c r="E563" s="58"/>
      <c r="F563" s="58"/>
      <c r="G563" s="58"/>
      <c r="H563" s="68">
        <f>I559+I560+I561</f>
        <v>8.33</v>
      </c>
      <c r="I563" s="68"/>
      <c r="J563" s="68">
        <f>K559+K560+K561</f>
        <v>392.22</v>
      </c>
      <c r="K563" s="68"/>
      <c r="O563" s="12">
        <f>I559+I560+I561</f>
        <v>8.33</v>
      </c>
      <c r="P563" s="12">
        <f>K559+K560+K561</f>
        <v>392.22</v>
      </c>
    </row>
    <row r="564" spans="1:22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</row>
    <row r="565" spans="1:22" ht="24" x14ac:dyDescent="0.2">
      <c r="A565" s="44" t="str">
        <f>Source!E278</f>
        <v>2</v>
      </c>
      <c r="B565" s="45" t="str">
        <f>Source!F278</f>
        <v>6.65-51-9</v>
      </c>
      <c r="C565" s="45" t="str">
        <f>Source!G278</f>
        <v>СМЕНА САНИТАРНО-ТЕХНИЧЕСКИХ ПРИБОРОВ, СНЯТИЕ КРОНШТЕЙНОВ</v>
      </c>
      <c r="D565" s="46" t="str">
        <f>Source!H278</f>
        <v>100 шт.</v>
      </c>
      <c r="E565" s="31">
        <f>Source!I278</f>
        <v>0.02</v>
      </c>
      <c r="F565" s="47"/>
      <c r="G565" s="48"/>
      <c r="H565" s="31"/>
      <c r="I565" s="49"/>
      <c r="J565" s="31"/>
      <c r="K565" s="49"/>
      <c r="Q565">
        <f>Source!X278</f>
        <v>0</v>
      </c>
      <c r="R565">
        <f>Source!X279</f>
        <v>34.08</v>
      </c>
      <c r="S565">
        <f>Source!Y278</f>
        <v>0</v>
      </c>
      <c r="T565">
        <f>Source!Y279</f>
        <v>20.83</v>
      </c>
      <c r="U565">
        <f>ROUND((175/100)*ROUND(Source!R278, 2), 2)</f>
        <v>0</v>
      </c>
      <c r="V565">
        <f>ROUND((168/100)*ROUND(Source!R279, 2), 2)</f>
        <v>0</v>
      </c>
    </row>
    <row r="566" spans="1:22" x14ac:dyDescent="0.2">
      <c r="A566" s="44"/>
      <c r="B566" s="45"/>
      <c r="C566" s="45" t="s">
        <v>968</v>
      </c>
      <c r="D566" s="46"/>
      <c r="E566" s="31"/>
      <c r="F566" s="47">
        <f>Source!AO278</f>
        <v>103.99</v>
      </c>
      <c r="G566" s="48" t="str">
        <f>Source!DG278</f>
        <v>)*1,15</v>
      </c>
      <c r="H566" s="31">
        <f>Source!AV279</f>
        <v>1.0669999999999999</v>
      </c>
      <c r="I566" s="49">
        <f>Source!S278</f>
        <v>2.39</v>
      </c>
      <c r="J566" s="31">
        <f>IF(Source!BA279&lt;&gt; 0, Source!BA279, 1)</f>
        <v>18.55</v>
      </c>
      <c r="K566" s="49">
        <f>Source!S279</f>
        <v>47.34</v>
      </c>
    </row>
    <row r="567" spans="1:22" x14ac:dyDescent="0.2">
      <c r="A567" s="44"/>
      <c r="B567" s="45"/>
      <c r="C567" s="45" t="s">
        <v>969</v>
      </c>
      <c r="D567" s="46" t="s">
        <v>970</v>
      </c>
      <c r="E567" s="31">
        <f>Source!DN279</f>
        <v>80</v>
      </c>
      <c r="F567" s="47"/>
      <c r="G567" s="48"/>
      <c r="H567" s="31"/>
      <c r="I567" s="49">
        <f>SUM(Q565:Q566)</f>
        <v>0</v>
      </c>
      <c r="J567" s="31">
        <f>Source!BZ279</f>
        <v>72</v>
      </c>
      <c r="K567" s="49">
        <f>SUM(R565:R566)</f>
        <v>34.08</v>
      </c>
    </row>
    <row r="568" spans="1:22" x14ac:dyDescent="0.2">
      <c r="A568" s="44"/>
      <c r="B568" s="45"/>
      <c r="C568" s="45" t="s">
        <v>971</v>
      </c>
      <c r="D568" s="46" t="s">
        <v>970</v>
      </c>
      <c r="E568" s="31">
        <f>Source!DO279</f>
        <v>55</v>
      </c>
      <c r="F568" s="47"/>
      <c r="G568" s="48"/>
      <c r="H568" s="31"/>
      <c r="I568" s="49">
        <f>SUM(S565:S567)</f>
        <v>0</v>
      </c>
      <c r="J568" s="31">
        <f>Source!CA279</f>
        <v>44</v>
      </c>
      <c r="K568" s="49">
        <f>SUM(T565:T567)</f>
        <v>20.83</v>
      </c>
    </row>
    <row r="569" spans="1:22" x14ac:dyDescent="0.2">
      <c r="A569" s="51"/>
      <c r="B569" s="52"/>
      <c r="C569" s="52" t="s">
        <v>972</v>
      </c>
      <c r="D569" s="53" t="s">
        <v>973</v>
      </c>
      <c r="E569" s="54">
        <f>Source!AQ278</f>
        <v>8.24</v>
      </c>
      <c r="F569" s="55"/>
      <c r="G569" s="56" t="str">
        <f>Source!DI278</f>
        <v>)*1,15</v>
      </c>
      <c r="H569" s="54">
        <f>Source!AV279</f>
        <v>1.0669999999999999</v>
      </c>
      <c r="I569" s="57">
        <f>Source!U278</f>
        <v>0.18951999999999999</v>
      </c>
      <c r="J569" s="54"/>
      <c r="K569" s="57"/>
    </row>
    <row r="570" spans="1:22" x14ac:dyDescent="0.2">
      <c r="A570" s="58"/>
      <c r="B570" s="58"/>
      <c r="C570" s="59" t="s">
        <v>974</v>
      </c>
      <c r="D570" s="58"/>
      <c r="E570" s="58"/>
      <c r="F570" s="58"/>
      <c r="G570" s="58"/>
      <c r="H570" s="68">
        <f>I566+I567+I568</f>
        <v>2.39</v>
      </c>
      <c r="I570" s="68"/>
      <c r="J570" s="68">
        <f>K566+K567+K568</f>
        <v>102.25</v>
      </c>
      <c r="K570" s="68"/>
      <c r="O570" s="12">
        <f>I566+I567+I568</f>
        <v>2.39</v>
      </c>
      <c r="P570" s="12">
        <f>K566+K567+K568</f>
        <v>102.25</v>
      </c>
    </row>
    <row r="571" spans="1:22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</row>
    <row r="572" spans="1:22" ht="24" x14ac:dyDescent="0.2">
      <c r="A572" s="44" t="str">
        <f>Source!E280</f>
        <v>3</v>
      </c>
      <c r="B572" s="45" t="str">
        <f>Source!F280</f>
        <v>6.65-4-1</v>
      </c>
      <c r="C572" s="45" t="str">
        <f>Source!G280</f>
        <v>ДЕМОНТАЖ САНИТАРНО-ТЕХНИЧЕСКИХ ПРИБОРОВ УМЫВАЛЬНИКОВ ИЛИ РАКОВИН</v>
      </c>
      <c r="D572" s="46" t="str">
        <f>Source!H280</f>
        <v>100 компл.</v>
      </c>
      <c r="E572" s="31">
        <f>Source!I280</f>
        <v>0.01</v>
      </c>
      <c r="F572" s="47"/>
      <c r="G572" s="48"/>
      <c r="H572" s="31"/>
      <c r="I572" s="49"/>
      <c r="J572" s="31"/>
      <c r="K572" s="49"/>
      <c r="Q572">
        <f>Source!X280</f>
        <v>0</v>
      </c>
      <c r="R572">
        <f>Source!X281</f>
        <v>112.15</v>
      </c>
      <c r="S572">
        <f>Source!Y280</f>
        <v>0</v>
      </c>
      <c r="T572">
        <f>Source!Y281</f>
        <v>68.53</v>
      </c>
      <c r="U572">
        <f>ROUND((175/100)*ROUND(Source!R280, 2), 2)</f>
        <v>0</v>
      </c>
      <c r="V572">
        <f>ROUND((168/100)*ROUND(Source!R281, 2), 2)</f>
        <v>0</v>
      </c>
    </row>
    <row r="573" spans="1:22" x14ac:dyDescent="0.2">
      <c r="A573" s="44"/>
      <c r="B573" s="45"/>
      <c r="C573" s="45" t="s">
        <v>968</v>
      </c>
      <c r="D573" s="46"/>
      <c r="E573" s="31"/>
      <c r="F573" s="47">
        <f>Source!AO280</f>
        <v>697.38</v>
      </c>
      <c r="G573" s="48" t="str">
        <f>Source!DG280</f>
        <v>)*1,15</v>
      </c>
      <c r="H573" s="31">
        <f>Source!AV281</f>
        <v>1.0469999999999999</v>
      </c>
      <c r="I573" s="49">
        <f>Source!S280</f>
        <v>8.02</v>
      </c>
      <c r="J573" s="31">
        <f>IF(Source!BA281&lt;&gt; 0, Source!BA281, 1)</f>
        <v>18.55</v>
      </c>
      <c r="K573" s="49">
        <f>Source!S281</f>
        <v>155.76</v>
      </c>
    </row>
    <row r="574" spans="1:22" x14ac:dyDescent="0.2">
      <c r="A574" s="44"/>
      <c r="B574" s="45"/>
      <c r="C574" s="45" t="s">
        <v>969</v>
      </c>
      <c r="D574" s="46" t="s">
        <v>970</v>
      </c>
      <c r="E574" s="31">
        <f>Source!DN281</f>
        <v>80</v>
      </c>
      <c r="F574" s="47"/>
      <c r="G574" s="48"/>
      <c r="H574" s="31"/>
      <c r="I574" s="49">
        <f>SUM(Q572:Q573)</f>
        <v>0</v>
      </c>
      <c r="J574" s="31">
        <f>Source!BZ281</f>
        <v>72</v>
      </c>
      <c r="K574" s="49">
        <f>SUM(R572:R573)</f>
        <v>112.15</v>
      </c>
    </row>
    <row r="575" spans="1:22" x14ac:dyDescent="0.2">
      <c r="A575" s="44"/>
      <c r="B575" s="45"/>
      <c r="C575" s="45" t="s">
        <v>971</v>
      </c>
      <c r="D575" s="46" t="s">
        <v>970</v>
      </c>
      <c r="E575" s="31">
        <f>Source!DO281</f>
        <v>55</v>
      </c>
      <c r="F575" s="47"/>
      <c r="G575" s="48"/>
      <c r="H575" s="31"/>
      <c r="I575" s="49">
        <f>SUM(S572:S574)</f>
        <v>0</v>
      </c>
      <c r="J575" s="31">
        <f>Source!CA281</f>
        <v>44</v>
      </c>
      <c r="K575" s="49">
        <f>SUM(T572:T574)</f>
        <v>68.53</v>
      </c>
    </row>
    <row r="576" spans="1:22" x14ac:dyDescent="0.2">
      <c r="A576" s="51"/>
      <c r="B576" s="52"/>
      <c r="C576" s="52" t="s">
        <v>972</v>
      </c>
      <c r="D576" s="53" t="s">
        <v>973</v>
      </c>
      <c r="E576" s="54">
        <f>Source!AQ280</f>
        <v>60.8</v>
      </c>
      <c r="F576" s="55"/>
      <c r="G576" s="56" t="str">
        <f>Source!DI280</f>
        <v>)*1,15</v>
      </c>
      <c r="H576" s="54">
        <f>Source!AV281</f>
        <v>1.0469999999999999</v>
      </c>
      <c r="I576" s="57">
        <f>Source!U280</f>
        <v>0.69919999999999993</v>
      </c>
      <c r="J576" s="54"/>
      <c r="K576" s="57"/>
    </row>
    <row r="577" spans="1:22" x14ac:dyDescent="0.2">
      <c r="A577" s="58"/>
      <c r="B577" s="58"/>
      <c r="C577" s="59" t="s">
        <v>974</v>
      </c>
      <c r="D577" s="58"/>
      <c r="E577" s="58"/>
      <c r="F577" s="58"/>
      <c r="G577" s="58"/>
      <c r="H577" s="68">
        <f>I573+I574+I575</f>
        <v>8.02</v>
      </c>
      <c r="I577" s="68"/>
      <c r="J577" s="68">
        <f>K573+K574+K575</f>
        <v>336.43999999999994</v>
      </c>
      <c r="K577" s="68"/>
      <c r="O577" s="12">
        <f>I573+I574+I575</f>
        <v>8.02</v>
      </c>
      <c r="P577" s="12">
        <f>K573+K574+K575</f>
        <v>336.43999999999994</v>
      </c>
    </row>
    <row r="578" spans="1:22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</row>
    <row r="579" spans="1:22" ht="24" x14ac:dyDescent="0.2">
      <c r="A579" s="44" t="str">
        <f>Source!E282</f>
        <v>4</v>
      </c>
      <c r="B579" s="45" t="str">
        <f>Source!F282</f>
        <v>6.65-4-4</v>
      </c>
      <c r="C579" s="45" t="str">
        <f>Source!G282</f>
        <v>ДЕМОНТАЖ САНИТАРНО-ТЕХНИЧЕСКИХ ПРИБОРОВ ВАНН ЧУГУННЫХ</v>
      </c>
      <c r="D579" s="46" t="str">
        <f>Source!H282</f>
        <v>100 компл.</v>
      </c>
      <c r="E579" s="31">
        <f>Source!I282</f>
        <v>0.01</v>
      </c>
      <c r="F579" s="47"/>
      <c r="G579" s="48"/>
      <c r="H579" s="31"/>
      <c r="I579" s="49"/>
      <c r="J579" s="31"/>
      <c r="K579" s="49"/>
      <c r="Q579">
        <f>Source!X282</f>
        <v>0</v>
      </c>
      <c r="R579">
        <f>Source!X283</f>
        <v>517.51</v>
      </c>
      <c r="S579">
        <f>Source!Y282</f>
        <v>0</v>
      </c>
      <c r="T579">
        <f>Source!Y283</f>
        <v>316.26</v>
      </c>
      <c r="U579">
        <f>ROUND((175/100)*ROUND(Source!R282, 2), 2)</f>
        <v>0</v>
      </c>
      <c r="V579">
        <f>ROUND((168/100)*ROUND(Source!R283, 2), 2)</f>
        <v>0</v>
      </c>
    </row>
    <row r="580" spans="1:22" x14ac:dyDescent="0.2">
      <c r="A580" s="44"/>
      <c r="B580" s="45"/>
      <c r="C580" s="45" t="s">
        <v>968</v>
      </c>
      <c r="D580" s="46"/>
      <c r="E580" s="31"/>
      <c r="F580" s="47">
        <f>Source!AO282</f>
        <v>3218.13</v>
      </c>
      <c r="G580" s="48" t="str">
        <f>Source!DG282</f>
        <v>)*1,15</v>
      </c>
      <c r="H580" s="31">
        <f>Source!AV283</f>
        <v>1.0469999999999999</v>
      </c>
      <c r="I580" s="49">
        <f>Source!S282</f>
        <v>37.01</v>
      </c>
      <c r="J580" s="31">
        <f>IF(Source!BA283&lt;&gt; 0, Source!BA283, 1)</f>
        <v>18.55</v>
      </c>
      <c r="K580" s="49">
        <f>Source!S283</f>
        <v>718.77</v>
      </c>
    </row>
    <row r="581" spans="1:22" x14ac:dyDescent="0.2">
      <c r="A581" s="44"/>
      <c r="B581" s="45"/>
      <c r="C581" s="45" t="s">
        <v>969</v>
      </c>
      <c r="D581" s="46" t="s">
        <v>970</v>
      </c>
      <c r="E581" s="31">
        <f>Source!DN283</f>
        <v>80</v>
      </c>
      <c r="F581" s="47"/>
      <c r="G581" s="48"/>
      <c r="H581" s="31"/>
      <c r="I581" s="49">
        <f>SUM(Q579:Q580)</f>
        <v>0</v>
      </c>
      <c r="J581" s="31">
        <f>Source!BZ283</f>
        <v>72</v>
      </c>
      <c r="K581" s="49">
        <f>SUM(R579:R580)</f>
        <v>517.51</v>
      </c>
    </row>
    <row r="582" spans="1:22" x14ac:dyDescent="0.2">
      <c r="A582" s="44"/>
      <c r="B582" s="45"/>
      <c r="C582" s="45" t="s">
        <v>971</v>
      </c>
      <c r="D582" s="46" t="s">
        <v>970</v>
      </c>
      <c r="E582" s="31">
        <f>Source!DO283</f>
        <v>55</v>
      </c>
      <c r="F582" s="47"/>
      <c r="G582" s="48"/>
      <c r="H582" s="31"/>
      <c r="I582" s="49">
        <f>SUM(S579:S581)</f>
        <v>0</v>
      </c>
      <c r="J582" s="31">
        <f>Source!CA283</f>
        <v>44</v>
      </c>
      <c r="K582" s="49">
        <f>SUM(T579:T581)</f>
        <v>316.26</v>
      </c>
    </row>
    <row r="583" spans="1:22" x14ac:dyDescent="0.2">
      <c r="A583" s="51"/>
      <c r="B583" s="52"/>
      <c r="C583" s="52" t="s">
        <v>972</v>
      </c>
      <c r="D583" s="53" t="s">
        <v>973</v>
      </c>
      <c r="E583" s="54">
        <f>Source!AQ282</f>
        <v>261</v>
      </c>
      <c r="F583" s="55"/>
      <c r="G583" s="56" t="str">
        <f>Source!DI282</f>
        <v>)*1,15</v>
      </c>
      <c r="H583" s="54">
        <f>Source!AV283</f>
        <v>1.0469999999999999</v>
      </c>
      <c r="I583" s="57">
        <f>Source!U282</f>
        <v>3.0015000000000001</v>
      </c>
      <c r="J583" s="54"/>
      <c r="K583" s="57"/>
    </row>
    <row r="584" spans="1:22" x14ac:dyDescent="0.2">
      <c r="A584" s="58"/>
      <c r="B584" s="58"/>
      <c r="C584" s="59" t="s">
        <v>974</v>
      </c>
      <c r="D584" s="58"/>
      <c r="E584" s="58"/>
      <c r="F584" s="58"/>
      <c r="G584" s="58"/>
      <c r="H584" s="68">
        <f>I580+I581+I582</f>
        <v>37.01</v>
      </c>
      <c r="I584" s="68"/>
      <c r="J584" s="68">
        <f>K580+K581+K582</f>
        <v>1552.54</v>
      </c>
      <c r="K584" s="68"/>
      <c r="O584" s="12">
        <f>I580+I581+I582</f>
        <v>37.01</v>
      </c>
      <c r="P584" s="12">
        <f>K580+K581+K582</f>
        <v>1552.54</v>
      </c>
    </row>
    <row r="585" spans="1:22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</row>
    <row r="586" spans="1:22" ht="36" x14ac:dyDescent="0.2">
      <c r="A586" s="44" t="str">
        <f>Source!E284</f>
        <v>5</v>
      </c>
      <c r="B586" s="45" t="str">
        <f>Source!F284</f>
        <v>6.65-4-5</v>
      </c>
      <c r="C586" s="45" t="str">
        <f>Source!G284</f>
        <v>ДЕМОНТАЖ САНИТАРНО-ТЕХНИЧЕСКИХ ПРИБОРОВ СМЫВНЫХ ТРУБ И ЧУГУННЫХ ТРАПОВ</v>
      </c>
      <c r="D586" s="46" t="str">
        <f>Source!H284</f>
        <v>100 компл.</v>
      </c>
      <c r="E586" s="31">
        <f>Source!I284</f>
        <v>0.02</v>
      </c>
      <c r="F586" s="47"/>
      <c r="G586" s="48"/>
      <c r="H586" s="31"/>
      <c r="I586" s="49"/>
      <c r="J586" s="31"/>
      <c r="K586" s="49"/>
      <c r="Q586">
        <f>Source!X284</f>
        <v>0</v>
      </c>
      <c r="R586">
        <f>Source!X285</f>
        <v>188.36</v>
      </c>
      <c r="S586">
        <f>Source!Y284</f>
        <v>0</v>
      </c>
      <c r="T586">
        <f>Source!Y285</f>
        <v>115.11</v>
      </c>
      <c r="U586">
        <f>ROUND((175/100)*ROUND(Source!R284, 2), 2)</f>
        <v>0</v>
      </c>
      <c r="V586">
        <f>ROUND((168/100)*ROUND(Source!R285, 2), 2)</f>
        <v>0</v>
      </c>
    </row>
    <row r="587" spans="1:22" x14ac:dyDescent="0.2">
      <c r="A587" s="11"/>
      <c r="B587" s="11"/>
      <c r="C587" s="50" t="str">
        <f>"Объем: "&amp;Source!I284&amp;"=2/"&amp;"100"</f>
        <v>Объем: 0,02=2/100</v>
      </c>
      <c r="D587" s="11"/>
      <c r="E587" s="11"/>
      <c r="F587" s="11"/>
      <c r="G587" s="11"/>
      <c r="H587" s="11"/>
      <c r="I587" s="11"/>
      <c r="J587" s="11"/>
      <c r="K587" s="11"/>
    </row>
    <row r="588" spans="1:22" x14ac:dyDescent="0.2">
      <c r="A588" s="44"/>
      <c r="B588" s="45"/>
      <c r="C588" s="45" t="s">
        <v>968</v>
      </c>
      <c r="D588" s="46"/>
      <c r="E588" s="31"/>
      <c r="F588" s="47">
        <f>Source!AO284</f>
        <v>585.65</v>
      </c>
      <c r="G588" s="48" t="str">
        <f>Source!DG284</f>
        <v>)*1,15</v>
      </c>
      <c r="H588" s="31">
        <f>Source!AV285</f>
        <v>1.0469999999999999</v>
      </c>
      <c r="I588" s="49">
        <f>Source!S284</f>
        <v>13.47</v>
      </c>
      <c r="J588" s="31">
        <f>IF(Source!BA285&lt;&gt; 0, Source!BA285, 1)</f>
        <v>18.55</v>
      </c>
      <c r="K588" s="49">
        <f>Source!S285</f>
        <v>261.61</v>
      </c>
    </row>
    <row r="589" spans="1:22" x14ac:dyDescent="0.2">
      <c r="A589" s="44"/>
      <c r="B589" s="45"/>
      <c r="C589" s="45" t="s">
        <v>969</v>
      </c>
      <c r="D589" s="46" t="s">
        <v>970</v>
      </c>
      <c r="E589" s="31">
        <f>Source!DN285</f>
        <v>80</v>
      </c>
      <c r="F589" s="47"/>
      <c r="G589" s="48"/>
      <c r="H589" s="31"/>
      <c r="I589" s="49">
        <f>SUM(Q586:Q588)</f>
        <v>0</v>
      </c>
      <c r="J589" s="31">
        <f>Source!BZ285</f>
        <v>72</v>
      </c>
      <c r="K589" s="49">
        <f>SUM(R586:R588)</f>
        <v>188.36</v>
      </c>
    </row>
    <row r="590" spans="1:22" x14ac:dyDescent="0.2">
      <c r="A590" s="44"/>
      <c r="B590" s="45"/>
      <c r="C590" s="45" t="s">
        <v>971</v>
      </c>
      <c r="D590" s="46" t="s">
        <v>970</v>
      </c>
      <c r="E590" s="31">
        <f>Source!DO285</f>
        <v>55</v>
      </c>
      <c r="F590" s="47"/>
      <c r="G590" s="48"/>
      <c r="H590" s="31"/>
      <c r="I590" s="49">
        <f>SUM(S586:S589)</f>
        <v>0</v>
      </c>
      <c r="J590" s="31">
        <f>Source!CA285</f>
        <v>44</v>
      </c>
      <c r="K590" s="49">
        <f>SUM(T586:T589)</f>
        <v>115.11</v>
      </c>
    </row>
    <row r="591" spans="1:22" x14ac:dyDescent="0.2">
      <c r="A591" s="51"/>
      <c r="B591" s="52"/>
      <c r="C591" s="52" t="s">
        <v>972</v>
      </c>
      <c r="D591" s="53" t="s">
        <v>973</v>
      </c>
      <c r="E591" s="54">
        <f>Source!AQ284</f>
        <v>49.8</v>
      </c>
      <c r="F591" s="55"/>
      <c r="G591" s="56" t="str">
        <f>Source!DI284</f>
        <v>)*1,15</v>
      </c>
      <c r="H591" s="54">
        <f>Source!AV285</f>
        <v>1.0469999999999999</v>
      </c>
      <c r="I591" s="57">
        <f>Source!U284</f>
        <v>1.1453999999999998</v>
      </c>
      <c r="J591" s="54"/>
      <c r="K591" s="57"/>
    </row>
    <row r="592" spans="1:22" x14ac:dyDescent="0.2">
      <c r="A592" s="58"/>
      <c r="B592" s="58"/>
      <c r="C592" s="59" t="s">
        <v>974</v>
      </c>
      <c r="D592" s="58"/>
      <c r="E592" s="58"/>
      <c r="F592" s="58"/>
      <c r="G592" s="58"/>
      <c r="H592" s="68">
        <f>I588+I589+I590</f>
        <v>13.47</v>
      </c>
      <c r="I592" s="68"/>
      <c r="J592" s="68">
        <f>K588+K589+K590</f>
        <v>565.08000000000004</v>
      </c>
      <c r="K592" s="68"/>
      <c r="O592" s="12">
        <f>I588+I589+I590</f>
        <v>13.47</v>
      </c>
      <c r="P592" s="12">
        <f>K588+K589+K590</f>
        <v>565.08000000000004</v>
      </c>
    </row>
    <row r="593" spans="1:22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</row>
    <row r="594" spans="1:22" ht="36" x14ac:dyDescent="0.2">
      <c r="A594" s="44" t="str">
        <f>Source!E286</f>
        <v>6</v>
      </c>
      <c r="B594" s="45" t="str">
        <f>Source!F286</f>
        <v>6.65-2-1</v>
      </c>
      <c r="C594" s="45" t="str">
        <f>Source!G286</f>
        <v>РАЗБОРКА ТРУБОПРОВОДОВ ИЗ ЧУГУННЫХ КАНАЛИЗАЦИОННЫХ ТРУБ ДИАМЕТРОМ ДО 50 ММ</v>
      </c>
      <c r="D594" s="46" t="str">
        <f>Source!H286</f>
        <v>100 м</v>
      </c>
      <c r="E594" s="31">
        <f>Source!I286</f>
        <v>2.5000000000000001E-2</v>
      </c>
      <c r="F594" s="47"/>
      <c r="G594" s="48"/>
      <c r="H594" s="31"/>
      <c r="I594" s="49"/>
      <c r="J594" s="31"/>
      <c r="K594" s="49"/>
      <c r="Q594">
        <f>Source!X286</f>
        <v>0</v>
      </c>
      <c r="R594">
        <f>Source!X287</f>
        <v>332.75</v>
      </c>
      <c r="S594">
        <f>Source!Y286</f>
        <v>0</v>
      </c>
      <c r="T594">
        <f>Source!Y287</f>
        <v>203.35</v>
      </c>
      <c r="U594">
        <f>ROUND((175/100)*ROUND(Source!R286, 2), 2)</f>
        <v>0</v>
      </c>
      <c r="V594">
        <f>ROUND((168/100)*ROUND(Source!R287, 2), 2)</f>
        <v>0</v>
      </c>
    </row>
    <row r="595" spans="1:22" x14ac:dyDescent="0.2">
      <c r="A595" s="11"/>
      <c r="B595" s="11"/>
      <c r="C595" s="50" t="str">
        <f>"Объем: "&amp;Source!I286&amp;"=2,5/"&amp;"100"</f>
        <v>Объем: 0,025=2,5/100</v>
      </c>
      <c r="D595" s="11"/>
      <c r="E595" s="11"/>
      <c r="F595" s="11"/>
      <c r="G595" s="11"/>
      <c r="H595" s="11"/>
      <c r="I595" s="11"/>
      <c r="J595" s="11"/>
      <c r="K595" s="11"/>
    </row>
    <row r="596" spans="1:22" x14ac:dyDescent="0.2">
      <c r="A596" s="44"/>
      <c r="B596" s="45"/>
      <c r="C596" s="45" t="s">
        <v>968</v>
      </c>
      <c r="D596" s="46"/>
      <c r="E596" s="31"/>
      <c r="F596" s="47">
        <f>Source!AO286</f>
        <v>827.66</v>
      </c>
      <c r="G596" s="48" t="str">
        <f>Source!DG286</f>
        <v>)*1,15</v>
      </c>
      <c r="H596" s="31">
        <f>Source!AV287</f>
        <v>1.0469999999999999</v>
      </c>
      <c r="I596" s="49">
        <f>Source!S286</f>
        <v>23.8</v>
      </c>
      <c r="J596" s="31">
        <f>IF(Source!BA287&lt;&gt; 0, Source!BA287, 1)</f>
        <v>18.55</v>
      </c>
      <c r="K596" s="49">
        <f>Source!S287</f>
        <v>462.15</v>
      </c>
    </row>
    <row r="597" spans="1:22" x14ac:dyDescent="0.2">
      <c r="A597" s="44"/>
      <c r="B597" s="45"/>
      <c r="C597" s="45" t="s">
        <v>969</v>
      </c>
      <c r="D597" s="46" t="s">
        <v>970</v>
      </c>
      <c r="E597" s="31">
        <f>Source!DN287</f>
        <v>80</v>
      </c>
      <c r="F597" s="47"/>
      <c r="G597" s="48"/>
      <c r="H597" s="31"/>
      <c r="I597" s="49">
        <f>SUM(Q594:Q596)</f>
        <v>0</v>
      </c>
      <c r="J597" s="31">
        <f>Source!BZ287</f>
        <v>72</v>
      </c>
      <c r="K597" s="49">
        <f>SUM(R594:R596)</f>
        <v>332.75</v>
      </c>
    </row>
    <row r="598" spans="1:22" x14ac:dyDescent="0.2">
      <c r="A598" s="44"/>
      <c r="B598" s="45"/>
      <c r="C598" s="45" t="s">
        <v>971</v>
      </c>
      <c r="D598" s="46" t="s">
        <v>970</v>
      </c>
      <c r="E598" s="31">
        <f>Source!DO287</f>
        <v>55</v>
      </c>
      <c r="F598" s="47"/>
      <c r="G598" s="48"/>
      <c r="H598" s="31"/>
      <c r="I598" s="49">
        <f>SUM(S594:S597)</f>
        <v>0</v>
      </c>
      <c r="J598" s="31">
        <f>Source!CA287</f>
        <v>44</v>
      </c>
      <c r="K598" s="49">
        <f>SUM(T594:T597)</f>
        <v>203.35</v>
      </c>
    </row>
    <row r="599" spans="1:22" x14ac:dyDescent="0.2">
      <c r="A599" s="51"/>
      <c r="B599" s="52"/>
      <c r="C599" s="52" t="s">
        <v>972</v>
      </c>
      <c r="D599" s="53" t="s">
        <v>973</v>
      </c>
      <c r="E599" s="54">
        <f>Source!AQ286</f>
        <v>68.8</v>
      </c>
      <c r="F599" s="55"/>
      <c r="G599" s="56" t="str">
        <f>Source!DI286</f>
        <v>)*1,15</v>
      </c>
      <c r="H599" s="54">
        <f>Source!AV287</f>
        <v>1.0469999999999999</v>
      </c>
      <c r="I599" s="57">
        <f>Source!U286</f>
        <v>1.9779999999999998</v>
      </c>
      <c r="J599" s="54"/>
      <c r="K599" s="57"/>
    </row>
    <row r="600" spans="1:22" x14ac:dyDescent="0.2">
      <c r="A600" s="58"/>
      <c r="B600" s="58"/>
      <c r="C600" s="59" t="s">
        <v>974</v>
      </c>
      <c r="D600" s="58"/>
      <c r="E600" s="58"/>
      <c r="F600" s="58"/>
      <c r="G600" s="58"/>
      <c r="H600" s="68">
        <f>I596+I597+I598</f>
        <v>23.8</v>
      </c>
      <c r="I600" s="68"/>
      <c r="J600" s="68">
        <f>K596+K597+K598</f>
        <v>998.25</v>
      </c>
      <c r="K600" s="68"/>
      <c r="O600" s="12">
        <f>I596+I597+I598</f>
        <v>23.8</v>
      </c>
      <c r="P600" s="12">
        <f>K596+K597+K598</f>
        <v>998.25</v>
      </c>
    </row>
    <row r="601" spans="1:22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</row>
    <row r="602" spans="1:22" ht="24" x14ac:dyDescent="0.2">
      <c r="A602" s="44" t="str">
        <f>Source!E288</f>
        <v>7</v>
      </c>
      <c r="B602" s="45" t="str">
        <f>Source!F288</f>
        <v>6.69-5-3</v>
      </c>
      <c r="C602" s="45" t="str">
        <f>Source!G288</f>
        <v>ПРОБИВКА БОРОЗД В КИРПИЧНЫХ СТЕНАХ, ПЛОЩАДЬ СЕЧЕНИЯ ДО 100 СМ2</v>
      </c>
      <c r="D602" s="46" t="str">
        <f>Source!H288</f>
        <v>100 м</v>
      </c>
      <c r="E602" s="31">
        <f>Source!I288</f>
        <v>0.03</v>
      </c>
      <c r="F602" s="47"/>
      <c r="G602" s="48"/>
      <c r="H602" s="31"/>
      <c r="I602" s="49"/>
      <c r="J602" s="31"/>
      <c r="K602" s="49"/>
      <c r="Q602">
        <f>Source!X288</f>
        <v>0</v>
      </c>
      <c r="R602">
        <f>Source!X289</f>
        <v>260.68</v>
      </c>
      <c r="S602">
        <f>Source!Y288</f>
        <v>0</v>
      </c>
      <c r="T602">
        <f>Source!Y289</f>
        <v>148.96</v>
      </c>
      <c r="U602">
        <f>ROUND((175/100)*ROUND(Source!R288, 2), 2)</f>
        <v>12.11</v>
      </c>
      <c r="V602">
        <f>ROUND((168/100)*ROUND(Source!R289, 2), 2)</f>
        <v>12.16</v>
      </c>
    </row>
    <row r="603" spans="1:22" x14ac:dyDescent="0.2">
      <c r="A603" s="11"/>
      <c r="B603" s="11"/>
      <c r="C603" s="50" t="str">
        <f>"Объем: "&amp;Source!I288&amp;"=3/"&amp;"100"</f>
        <v>Объем: 0,03=3/100</v>
      </c>
      <c r="D603" s="11"/>
      <c r="E603" s="11"/>
      <c r="F603" s="11"/>
      <c r="G603" s="11"/>
      <c r="H603" s="11"/>
      <c r="I603" s="11"/>
      <c r="J603" s="11"/>
      <c r="K603" s="11"/>
    </row>
    <row r="604" spans="1:22" x14ac:dyDescent="0.2">
      <c r="A604" s="44"/>
      <c r="B604" s="45"/>
      <c r="C604" s="45" t="s">
        <v>968</v>
      </c>
      <c r="D604" s="46"/>
      <c r="E604" s="31"/>
      <c r="F604" s="47">
        <f>Source!AO288</f>
        <v>505.26</v>
      </c>
      <c r="G604" s="48" t="str">
        <f>Source!DG288</f>
        <v>)*1,15</v>
      </c>
      <c r="H604" s="31">
        <f>Source!AV289</f>
        <v>1.0469999999999999</v>
      </c>
      <c r="I604" s="49">
        <f>Source!S288</f>
        <v>17.43</v>
      </c>
      <c r="J604" s="31">
        <f>IF(Source!BA289&lt;&gt; 0, Source!BA289, 1)</f>
        <v>18.55</v>
      </c>
      <c r="K604" s="49">
        <f>Source!S289</f>
        <v>338.55</v>
      </c>
    </row>
    <row r="605" spans="1:22" x14ac:dyDescent="0.2">
      <c r="A605" s="44"/>
      <c r="B605" s="45"/>
      <c r="C605" s="45" t="s">
        <v>976</v>
      </c>
      <c r="D605" s="46"/>
      <c r="E605" s="31"/>
      <c r="F605" s="47">
        <f>Source!AM288</f>
        <v>692.36</v>
      </c>
      <c r="G605" s="48" t="str">
        <f>Source!DE288</f>
        <v>)*1,15</v>
      </c>
      <c r="H605" s="31">
        <f>Source!AV289</f>
        <v>1.0469999999999999</v>
      </c>
      <c r="I605" s="49">
        <f>Source!Q288</f>
        <v>23.89</v>
      </c>
      <c r="J605" s="31">
        <f>IF(Source!BB289&lt;&gt; 0, Source!BB289, 1)</f>
        <v>9.2200000000000006</v>
      </c>
      <c r="K605" s="49">
        <f>Source!Q289</f>
        <v>230.58</v>
      </c>
    </row>
    <row r="606" spans="1:22" x14ac:dyDescent="0.2">
      <c r="A606" s="44"/>
      <c r="B606" s="45"/>
      <c r="C606" s="45" t="s">
        <v>977</v>
      </c>
      <c r="D606" s="46"/>
      <c r="E606" s="31"/>
      <c r="F606" s="47">
        <f>Source!AN288</f>
        <v>200.57</v>
      </c>
      <c r="G606" s="48" t="str">
        <f>Source!DF288</f>
        <v>)*1,15</v>
      </c>
      <c r="H606" s="31">
        <f>Source!AV289</f>
        <v>1.0469999999999999</v>
      </c>
      <c r="I606" s="61">
        <f>Source!R288</f>
        <v>6.92</v>
      </c>
      <c r="J606" s="31">
        <f>IF(Source!BS289&lt;&gt; 0, Source!BS289, 1)</f>
        <v>1</v>
      </c>
      <c r="K606" s="61">
        <f>Source!R289</f>
        <v>7.24</v>
      </c>
    </row>
    <row r="607" spans="1:22" x14ac:dyDescent="0.2">
      <c r="A607" s="44"/>
      <c r="B607" s="45"/>
      <c r="C607" s="45" t="s">
        <v>969</v>
      </c>
      <c r="D607" s="46" t="s">
        <v>970</v>
      </c>
      <c r="E607" s="31">
        <f>Source!DN289</f>
        <v>91</v>
      </c>
      <c r="F607" s="47"/>
      <c r="G607" s="48"/>
      <c r="H607" s="31"/>
      <c r="I607" s="49">
        <f>SUM(Q602:Q606)</f>
        <v>0</v>
      </c>
      <c r="J607" s="31">
        <f>Source!BZ289</f>
        <v>77</v>
      </c>
      <c r="K607" s="49">
        <f>SUM(R602:R606)</f>
        <v>260.68</v>
      </c>
    </row>
    <row r="608" spans="1:22" x14ac:dyDescent="0.2">
      <c r="A608" s="44"/>
      <c r="B608" s="45"/>
      <c r="C608" s="45" t="s">
        <v>971</v>
      </c>
      <c r="D608" s="46" t="s">
        <v>970</v>
      </c>
      <c r="E608" s="31">
        <f>Source!DO289</f>
        <v>70</v>
      </c>
      <c r="F608" s="47"/>
      <c r="G608" s="48"/>
      <c r="H608" s="31"/>
      <c r="I608" s="49">
        <f>SUM(S602:S607)</f>
        <v>0</v>
      </c>
      <c r="J608" s="31">
        <f>Source!CA289</f>
        <v>44</v>
      </c>
      <c r="K608" s="49">
        <f>SUM(T602:T607)</f>
        <v>148.96</v>
      </c>
    </row>
    <row r="609" spans="1:22" x14ac:dyDescent="0.2">
      <c r="A609" s="44"/>
      <c r="B609" s="45"/>
      <c r="C609" s="45" t="s">
        <v>978</v>
      </c>
      <c r="D609" s="46" t="s">
        <v>970</v>
      </c>
      <c r="E609" s="31">
        <f>175</f>
        <v>175</v>
      </c>
      <c r="F609" s="47"/>
      <c r="G609" s="48"/>
      <c r="H609" s="31"/>
      <c r="I609" s="49">
        <f>SUM(U602:U608)</f>
        <v>12.11</v>
      </c>
      <c r="J609" s="31">
        <f>168</f>
        <v>168</v>
      </c>
      <c r="K609" s="49">
        <f>SUM(V602:V608)</f>
        <v>12.16</v>
      </c>
    </row>
    <row r="610" spans="1:22" x14ac:dyDescent="0.2">
      <c r="A610" s="51"/>
      <c r="B610" s="52"/>
      <c r="C610" s="52" t="s">
        <v>972</v>
      </c>
      <c r="D610" s="53" t="s">
        <v>973</v>
      </c>
      <c r="E610" s="54">
        <f>Source!AQ288</f>
        <v>42</v>
      </c>
      <c r="F610" s="55"/>
      <c r="G610" s="56" t="str">
        <f>Source!DI288</f>
        <v>)*1,15</v>
      </c>
      <c r="H610" s="54">
        <f>Source!AV289</f>
        <v>1.0469999999999999</v>
      </c>
      <c r="I610" s="57">
        <f>Source!U288</f>
        <v>1.4489999999999998</v>
      </c>
      <c r="J610" s="54"/>
      <c r="K610" s="57"/>
    </row>
    <row r="611" spans="1:22" x14ac:dyDescent="0.2">
      <c r="A611" s="58"/>
      <c r="B611" s="58"/>
      <c r="C611" s="59" t="s">
        <v>974</v>
      </c>
      <c r="D611" s="58"/>
      <c r="E611" s="58"/>
      <c r="F611" s="58"/>
      <c r="G611" s="58"/>
      <c r="H611" s="68">
        <f>I604+I605+I607+I608+I609</f>
        <v>53.43</v>
      </c>
      <c r="I611" s="68"/>
      <c r="J611" s="68">
        <f>K604+K605+K607+K608+K609</f>
        <v>990.93</v>
      </c>
      <c r="K611" s="68"/>
      <c r="O611" s="12">
        <f>I604+I605+I607+I608+I609</f>
        <v>53.43</v>
      </c>
      <c r="P611" s="12">
        <f>K604+K605+K607+K608+K609</f>
        <v>990.93</v>
      </c>
    </row>
    <row r="612" spans="1:22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</row>
    <row r="613" spans="1:22" x14ac:dyDescent="0.2">
      <c r="A613" s="44" t="str">
        <f>Source!E290</f>
        <v>8</v>
      </c>
      <c r="B613" s="45" t="str">
        <f>Source!F290</f>
        <v>6.69-10-7</v>
      </c>
      <c r="C613" s="45" t="str">
        <f>Source!G290</f>
        <v>ЗАДЕЛКА БОРОЗД В КИРПИЧНЫХ СТЕНАХ</v>
      </c>
      <c r="D613" s="46" t="str">
        <f>Source!H290</f>
        <v>100 м</v>
      </c>
      <c r="E613" s="31">
        <f>Source!I290</f>
        <v>0.03</v>
      </c>
      <c r="F613" s="47"/>
      <c r="G613" s="48"/>
      <c r="H613" s="31"/>
      <c r="I613" s="49"/>
      <c r="J613" s="31"/>
      <c r="K613" s="49"/>
      <c r="Q613">
        <f>Source!X290</f>
        <v>0</v>
      </c>
      <c r="R613">
        <f>Source!X291</f>
        <v>562.88</v>
      </c>
      <c r="S613">
        <f>Source!Y290</f>
        <v>0</v>
      </c>
      <c r="T613">
        <f>Source!Y291</f>
        <v>321.64</v>
      </c>
      <c r="U613">
        <f>ROUND((175/100)*ROUND(Source!R290, 2), 2)</f>
        <v>0</v>
      </c>
      <c r="V613">
        <f>ROUND((168/100)*ROUND(Source!R291, 2), 2)</f>
        <v>0</v>
      </c>
    </row>
    <row r="614" spans="1:22" x14ac:dyDescent="0.2">
      <c r="A614" s="11"/>
      <c r="B614" s="11"/>
      <c r="C614" s="50" t="str">
        <f>"Объем: "&amp;Source!I290&amp;"=3/"&amp;"100"</f>
        <v>Объем: 0,03=3/100</v>
      </c>
      <c r="D614" s="11"/>
      <c r="E614" s="11"/>
      <c r="F614" s="11"/>
      <c r="G614" s="11"/>
      <c r="H614" s="11"/>
      <c r="I614" s="11"/>
      <c r="J614" s="11"/>
      <c r="K614" s="11"/>
    </row>
    <row r="615" spans="1:22" x14ac:dyDescent="0.2">
      <c r="A615" s="44"/>
      <c r="B615" s="45"/>
      <c r="C615" s="45" t="s">
        <v>968</v>
      </c>
      <c r="D615" s="46"/>
      <c r="E615" s="31"/>
      <c r="F615" s="47">
        <f>Source!AO290</f>
        <v>1090.97</v>
      </c>
      <c r="G615" s="48" t="str">
        <f>Source!DG290</f>
        <v>)*1,15</v>
      </c>
      <c r="H615" s="31">
        <f>Source!AV291</f>
        <v>1.0469999999999999</v>
      </c>
      <c r="I615" s="49">
        <f>Source!S290</f>
        <v>37.64</v>
      </c>
      <c r="J615" s="31">
        <f>IF(Source!BA291&lt;&gt; 0, Source!BA291, 1)</f>
        <v>18.55</v>
      </c>
      <c r="K615" s="49">
        <f>Source!S291</f>
        <v>731.01</v>
      </c>
    </row>
    <row r="616" spans="1:22" ht="24" x14ac:dyDescent="0.2">
      <c r="A616" s="44" t="str">
        <f>Source!E292</f>
        <v>8,1</v>
      </c>
      <c r="B616" s="45" t="str">
        <f>Source!F292</f>
        <v>1.3-2-13</v>
      </c>
      <c r="C616" s="45" t="str">
        <f>Source!G292</f>
        <v>РАСТВОРЫ ЦЕМЕНТНО-ИЗВЕСТКОВЫЕ, МАРКА 75</v>
      </c>
      <c r="D616" s="46" t="str">
        <f>Source!H292</f>
        <v>м3</v>
      </c>
      <c r="E616" s="31">
        <f>Source!I292</f>
        <v>3.3000000000000002E-2</v>
      </c>
      <c r="F616" s="47">
        <f>Source!AK292</f>
        <v>481.69</v>
      </c>
      <c r="G616" s="60" t="s">
        <v>3</v>
      </c>
      <c r="H616" s="31">
        <f>Source!AW293</f>
        <v>1.002</v>
      </c>
      <c r="I616" s="49">
        <f>Source!O292</f>
        <v>15.9</v>
      </c>
      <c r="J616" s="31">
        <f>IF(Source!BC293&lt;&gt; 0, Source!BC293, 1)</f>
        <v>6.49</v>
      </c>
      <c r="K616" s="49">
        <f>Source!O293</f>
        <v>103.37</v>
      </c>
      <c r="Q616">
        <f>Source!X292</f>
        <v>0</v>
      </c>
      <c r="R616">
        <f>Source!X293</f>
        <v>0</v>
      </c>
      <c r="S616">
        <f>Source!Y292</f>
        <v>0</v>
      </c>
      <c r="T616">
        <f>Source!Y293</f>
        <v>0</v>
      </c>
      <c r="U616">
        <f>ROUND((175/100)*ROUND(Source!R292, 2), 2)</f>
        <v>0</v>
      </c>
      <c r="V616">
        <f>ROUND((168/100)*ROUND(Source!R293, 2), 2)</f>
        <v>0</v>
      </c>
    </row>
    <row r="617" spans="1:22" x14ac:dyDescent="0.2">
      <c r="A617" s="44"/>
      <c r="B617" s="45"/>
      <c r="C617" s="45" t="s">
        <v>969</v>
      </c>
      <c r="D617" s="46" t="s">
        <v>970</v>
      </c>
      <c r="E617" s="31">
        <f>Source!DN291</f>
        <v>91</v>
      </c>
      <c r="F617" s="47"/>
      <c r="G617" s="48"/>
      <c r="H617" s="31"/>
      <c r="I617" s="49">
        <f>SUM(Q613:Q616)</f>
        <v>0</v>
      </c>
      <c r="J617" s="31">
        <f>Source!BZ291</f>
        <v>77</v>
      </c>
      <c r="K617" s="49">
        <f>SUM(R613:R616)</f>
        <v>562.88</v>
      </c>
    </row>
    <row r="618" spans="1:22" x14ac:dyDescent="0.2">
      <c r="A618" s="44"/>
      <c r="B618" s="45"/>
      <c r="C618" s="45" t="s">
        <v>971</v>
      </c>
      <c r="D618" s="46" t="s">
        <v>970</v>
      </c>
      <c r="E618" s="31">
        <f>Source!DO291</f>
        <v>70</v>
      </c>
      <c r="F618" s="47"/>
      <c r="G618" s="48"/>
      <c r="H618" s="31"/>
      <c r="I618" s="49">
        <f>SUM(S613:S617)</f>
        <v>0</v>
      </c>
      <c r="J618" s="31">
        <f>Source!CA291</f>
        <v>44</v>
      </c>
      <c r="K618" s="49">
        <f>SUM(T613:T617)</f>
        <v>321.64</v>
      </c>
    </row>
    <row r="619" spans="1:22" x14ac:dyDescent="0.2">
      <c r="A619" s="51"/>
      <c r="B619" s="52"/>
      <c r="C619" s="52" t="s">
        <v>972</v>
      </c>
      <c r="D619" s="53" t="s">
        <v>973</v>
      </c>
      <c r="E619" s="54">
        <f>Source!AQ290</f>
        <v>104.8</v>
      </c>
      <c r="F619" s="55"/>
      <c r="G619" s="56" t="str">
        <f>Source!DI290</f>
        <v>)*1,15</v>
      </c>
      <c r="H619" s="54">
        <f>Source!AV291</f>
        <v>1.0469999999999999</v>
      </c>
      <c r="I619" s="57">
        <f>Source!U290</f>
        <v>3.6155999999999993</v>
      </c>
      <c r="J619" s="54"/>
      <c r="K619" s="57"/>
    </row>
    <row r="620" spans="1:22" x14ac:dyDescent="0.2">
      <c r="A620" s="58"/>
      <c r="B620" s="58"/>
      <c r="C620" s="59" t="s">
        <v>974</v>
      </c>
      <c r="D620" s="58"/>
      <c r="E620" s="58"/>
      <c r="F620" s="58"/>
      <c r="G620" s="58"/>
      <c r="H620" s="68">
        <f>I615+I617+I618+SUM(I616:I616)</f>
        <v>53.54</v>
      </c>
      <c r="I620" s="68"/>
      <c r="J620" s="68">
        <f>K615+K617+K618+SUM(K616:K616)</f>
        <v>1718.8999999999996</v>
      </c>
      <c r="K620" s="68"/>
      <c r="O620" s="12">
        <f>I615+I617+I618+SUM(I616:I616)</f>
        <v>53.54</v>
      </c>
      <c r="P620" s="12">
        <f>K615+K617+K618+SUM(K616:K616)</f>
        <v>1718.8999999999996</v>
      </c>
    </row>
    <row r="621" spans="1:22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</row>
    <row r="622" spans="1:22" ht="36" x14ac:dyDescent="0.2">
      <c r="A622" s="44" t="str">
        <f>Source!E294</f>
        <v>9</v>
      </c>
      <c r="B622" s="45" t="str">
        <f>Source!F294</f>
        <v>3.16-13-1</v>
      </c>
      <c r="C622" s="45" t="str">
        <f>Source!G294</f>
        <v>ПРОКЛАДКА ТРУБОПРОВОДОВ КАНАЛИЗАЦИИ ИЗ ПВХ ТРУБ ДИАМЕТРОМ, ММ, ДО 50</v>
      </c>
      <c r="D622" s="46" t="str">
        <f>Source!H294</f>
        <v>100 м</v>
      </c>
      <c r="E622" s="31">
        <f>Source!I294</f>
        <v>2.5000000000000001E-2</v>
      </c>
      <c r="F622" s="47"/>
      <c r="G622" s="48"/>
      <c r="H622" s="31"/>
      <c r="I622" s="49"/>
      <c r="J622" s="31"/>
      <c r="K622" s="49"/>
      <c r="Q622">
        <f>Source!X294</f>
        <v>0</v>
      </c>
      <c r="R622">
        <f>Source!X295</f>
        <v>459.83</v>
      </c>
      <c r="S622">
        <f>Source!Y294</f>
        <v>0</v>
      </c>
      <c r="T622">
        <f>Source!Y295</f>
        <v>215.24</v>
      </c>
      <c r="U622">
        <f>ROUND((175/100)*ROUND(Source!R294, 2), 2)</f>
        <v>0.12</v>
      </c>
      <c r="V622">
        <f>ROUND((168/100)*ROUND(Source!R295, 2), 2)</f>
        <v>0.13</v>
      </c>
    </row>
    <row r="623" spans="1:22" x14ac:dyDescent="0.2">
      <c r="A623" s="11"/>
      <c r="B623" s="11"/>
      <c r="C623" s="50" t="str">
        <f>"Объем: "&amp;Source!I294&amp;"=2,5/"&amp;"100"</f>
        <v>Объем: 0,025=2,5/100</v>
      </c>
      <c r="D623" s="11"/>
      <c r="E623" s="11"/>
      <c r="F623" s="11"/>
      <c r="G623" s="11"/>
      <c r="H623" s="11"/>
      <c r="I623" s="11"/>
      <c r="J623" s="11"/>
      <c r="K623" s="11"/>
    </row>
    <row r="624" spans="1:22" x14ac:dyDescent="0.2">
      <c r="A624" s="44"/>
      <c r="B624" s="45"/>
      <c r="C624" s="45" t="s">
        <v>968</v>
      </c>
      <c r="D624" s="46"/>
      <c r="E624" s="31"/>
      <c r="F624" s="47">
        <f>Source!AO294</f>
        <v>747.52</v>
      </c>
      <c r="G624" s="48" t="str">
        <f>Source!DG294</f>
        <v>)*1,15)*1,15</v>
      </c>
      <c r="H624" s="31">
        <f>Source!AV295</f>
        <v>1.0669999999999999</v>
      </c>
      <c r="I624" s="49">
        <f>Source!S294</f>
        <v>24.71</v>
      </c>
      <c r="J624" s="31">
        <f>IF(Source!BA295&lt;&gt; 0, Source!BA295, 1)</f>
        <v>18.55</v>
      </c>
      <c r="K624" s="49">
        <f>Source!S295</f>
        <v>489.18</v>
      </c>
    </row>
    <row r="625" spans="1:22" x14ac:dyDescent="0.2">
      <c r="A625" s="44"/>
      <c r="B625" s="45"/>
      <c r="C625" s="45" t="s">
        <v>976</v>
      </c>
      <c r="D625" s="46"/>
      <c r="E625" s="31"/>
      <c r="F625" s="47">
        <f>Source!AM294</f>
        <v>8.4700000000000006</v>
      </c>
      <c r="G625" s="48" t="str">
        <f>Source!DE294</f>
        <v>)*1,15)*1,25</v>
      </c>
      <c r="H625" s="31">
        <f>Source!AV295</f>
        <v>1.0669999999999999</v>
      </c>
      <c r="I625" s="49">
        <f>Source!Q294</f>
        <v>0.3</v>
      </c>
      <c r="J625" s="31">
        <f>IF(Source!BB295&lt;&gt; 0, Source!BB295, 1)</f>
        <v>8.61</v>
      </c>
      <c r="K625" s="49">
        <f>Source!Q295</f>
        <v>2.8</v>
      </c>
    </row>
    <row r="626" spans="1:22" x14ac:dyDescent="0.2">
      <c r="A626" s="44"/>
      <c r="B626" s="45"/>
      <c r="C626" s="45" t="s">
        <v>977</v>
      </c>
      <c r="D626" s="46"/>
      <c r="E626" s="31"/>
      <c r="F626" s="47">
        <f>Source!AN294</f>
        <v>2.06</v>
      </c>
      <c r="G626" s="48" t="str">
        <f>Source!DF294</f>
        <v>)*1,15)*1,25</v>
      </c>
      <c r="H626" s="31">
        <f>Source!AV295</f>
        <v>1.0669999999999999</v>
      </c>
      <c r="I626" s="61">
        <f>Source!R294</f>
        <v>7.0000000000000007E-2</v>
      </c>
      <c r="J626" s="31">
        <f>IF(Source!BS295&lt;&gt; 0, Source!BS295, 1)</f>
        <v>1</v>
      </c>
      <c r="K626" s="61">
        <f>Source!R295</f>
        <v>0.08</v>
      </c>
    </row>
    <row r="627" spans="1:22" x14ac:dyDescent="0.2">
      <c r="A627" s="44"/>
      <c r="B627" s="45"/>
      <c r="C627" s="45" t="s">
        <v>975</v>
      </c>
      <c r="D627" s="46"/>
      <c r="E627" s="31"/>
      <c r="F627" s="47">
        <f>Source!AL294</f>
        <v>189.21</v>
      </c>
      <c r="G627" s="48" t="str">
        <f>Source!DD294</f>
        <v/>
      </c>
      <c r="H627" s="31">
        <f>Source!AW295</f>
        <v>1</v>
      </c>
      <c r="I627" s="49">
        <f>Source!P294</f>
        <v>4.7300000000000004</v>
      </c>
      <c r="J627" s="31">
        <f>IF(Source!BC295&lt;&gt; 0, Source!BC295, 1)</f>
        <v>5.23</v>
      </c>
      <c r="K627" s="49">
        <f>Source!P295</f>
        <v>24.74</v>
      </c>
    </row>
    <row r="628" spans="1:22" ht="36" x14ac:dyDescent="0.2">
      <c r="A628" s="44" t="str">
        <f>Source!E296</f>
        <v>9,1</v>
      </c>
      <c r="B628" s="45" t="str">
        <f>Source!F296</f>
        <v>1.12-10-24</v>
      </c>
      <c r="C628" s="45" t="str">
        <f>Source!G296</f>
        <v>СРЕДСТВА ДЛЯ КРЕПЛЕНИЯ РАДИАТОРОВ НА КИРПИЧНЫХ И БЕТОННЫХ СТЕНАХ, КРЮЧКИ ДЛЯ ТРУБ, ДИАМЕТР ТРУБ, ММ, 50</v>
      </c>
      <c r="D628" s="46" t="str">
        <f>Source!H296</f>
        <v>1000 шт.</v>
      </c>
      <c r="E628" s="31">
        <f>Source!I296</f>
        <v>5.0000000000000001E-3</v>
      </c>
      <c r="F628" s="47">
        <f>Source!AK296</f>
        <v>7732.42</v>
      </c>
      <c r="G628" s="60" t="s">
        <v>3</v>
      </c>
      <c r="H628" s="31">
        <f>Source!AW297</f>
        <v>1</v>
      </c>
      <c r="I628" s="49">
        <f>Source!O296</f>
        <v>38.659999999999997</v>
      </c>
      <c r="J628" s="31">
        <f>IF(Source!BC297&lt;&gt; 0, Source!BC297, 1)</f>
        <v>4.9800000000000004</v>
      </c>
      <c r="K628" s="49">
        <f>Source!O297</f>
        <v>192.54</v>
      </c>
      <c r="Q628">
        <f>Source!X296</f>
        <v>0</v>
      </c>
      <c r="R628">
        <f>Source!X297</f>
        <v>0</v>
      </c>
      <c r="S628">
        <f>Source!Y296</f>
        <v>0</v>
      </c>
      <c r="T628">
        <f>Source!Y297</f>
        <v>0</v>
      </c>
      <c r="U628">
        <f>ROUND((175/100)*ROUND(Source!R296, 2), 2)</f>
        <v>0</v>
      </c>
      <c r="V628">
        <f>ROUND((168/100)*ROUND(Source!R297, 2), 2)</f>
        <v>0</v>
      </c>
    </row>
    <row r="629" spans="1:22" ht="36" x14ac:dyDescent="0.2">
      <c r="A629" s="44" t="str">
        <f>Source!E298</f>
        <v>9,2</v>
      </c>
      <c r="B629" s="45" t="str">
        <f>Source!F298</f>
        <v>1.12-5-391</v>
      </c>
      <c r="C629" s="45" t="str">
        <f>Source!G298</f>
        <v>ТРУБЫ ПОЛИВИНИЛХЛОРИДНЫЕ ДЛЯ КАНАЛИЗАЦИИ, НАРУЖНЫЙ ДИАМЕТР 50ММ, ТОЛЩИНА СТЕНКИ 3,2ММ</v>
      </c>
      <c r="D629" s="46" t="str">
        <f>Source!H298</f>
        <v>м</v>
      </c>
      <c r="E629" s="31">
        <f>Source!I298</f>
        <v>2.4975000000000001</v>
      </c>
      <c r="F629" s="47">
        <f>Source!AK298</f>
        <v>25.2</v>
      </c>
      <c r="G629" s="60" t="s">
        <v>3</v>
      </c>
      <c r="H629" s="31">
        <f>Source!AW299</f>
        <v>1</v>
      </c>
      <c r="I629" s="49">
        <f>Source!O298</f>
        <v>62.94</v>
      </c>
      <c r="J629" s="31">
        <f>IF(Source!BC299&lt;&gt; 0, Source!BC299, 1)</f>
        <v>3.21</v>
      </c>
      <c r="K629" s="49">
        <f>Source!O299</f>
        <v>202.03</v>
      </c>
      <c r="Q629">
        <f>Source!X298</f>
        <v>0</v>
      </c>
      <c r="R629">
        <f>Source!X299</f>
        <v>0</v>
      </c>
      <c r="S629">
        <f>Source!Y298</f>
        <v>0</v>
      </c>
      <c r="T629">
        <f>Source!Y299</f>
        <v>0</v>
      </c>
      <c r="U629">
        <f>ROUND((175/100)*ROUND(Source!R298, 2), 2)</f>
        <v>0</v>
      </c>
      <c r="V629">
        <f>ROUND((168/100)*ROUND(Source!R299, 2), 2)</f>
        <v>0</v>
      </c>
    </row>
    <row r="630" spans="1:22" ht="24" x14ac:dyDescent="0.2">
      <c r="A630" s="44" t="str">
        <f>Source!E300</f>
        <v>9,3</v>
      </c>
      <c r="B630" s="45" t="str">
        <f>Source!F300</f>
        <v>1.12-9-172</v>
      </c>
      <c r="C630" s="45" t="str">
        <f>Source!G300</f>
        <v>ПРОКЛАДКИ РЕЗИНОВЫЕ УПЛОТНИТЕЛЬНЫЕ ФЛАНЦЕВЫЕ, ВНУТРЕННИЙ ДИАМЕТР 50 ММ</v>
      </c>
      <c r="D630" s="46" t="str">
        <f>Source!H300</f>
        <v>шт.</v>
      </c>
      <c r="E630" s="31">
        <f>Source!I300</f>
        <v>5</v>
      </c>
      <c r="F630" s="47">
        <f>Source!AK300</f>
        <v>8.42</v>
      </c>
      <c r="G630" s="60" t="s">
        <v>3</v>
      </c>
      <c r="H630" s="31">
        <f>Source!AW301</f>
        <v>1</v>
      </c>
      <c r="I630" s="49">
        <f>Source!O300</f>
        <v>42.1</v>
      </c>
      <c r="J630" s="31">
        <f>IF(Source!BC301&lt;&gt; 0, Source!BC301, 1)</f>
        <v>4.4800000000000004</v>
      </c>
      <c r="K630" s="49">
        <f>Source!O301</f>
        <v>188.61</v>
      </c>
      <c r="Q630">
        <f>Source!X300</f>
        <v>0</v>
      </c>
      <c r="R630">
        <f>Source!X301</f>
        <v>0</v>
      </c>
      <c r="S630">
        <f>Source!Y300</f>
        <v>0</v>
      </c>
      <c r="T630">
        <f>Source!Y301</f>
        <v>0</v>
      </c>
      <c r="U630">
        <f>ROUND((175/100)*ROUND(Source!R300, 2), 2)</f>
        <v>0</v>
      </c>
      <c r="V630">
        <f>ROUND((168/100)*ROUND(Source!R301, 2), 2)</f>
        <v>0</v>
      </c>
    </row>
    <row r="631" spans="1:22" ht="36" x14ac:dyDescent="0.2">
      <c r="A631" s="44" t="str">
        <f>Source!E302</f>
        <v>9,4</v>
      </c>
      <c r="B631" s="45" t="str">
        <f>Source!F302</f>
        <v>1.12-5-93</v>
      </c>
      <c r="C631" s="45" t="str">
        <f>Source!G302</f>
        <v>ТРОЙНИКИ ДЛЯ КАНАЛИЗАЦИИ ИЗ ПОЛИЭТИЛЕНА НИЗКОГО ДАВЛЕНИЯ, ДИАМЕТР 90Х50 ММ, 90°</v>
      </c>
      <c r="D631" s="46" t="str">
        <f>Source!H302</f>
        <v>шт.</v>
      </c>
      <c r="E631" s="31">
        <f>Source!I302</f>
        <v>1</v>
      </c>
      <c r="F631" s="47">
        <f>Source!AK302</f>
        <v>24.9</v>
      </c>
      <c r="G631" s="60" t="s">
        <v>3</v>
      </c>
      <c r="H631" s="31">
        <f>Source!AW303</f>
        <v>1</v>
      </c>
      <c r="I631" s="49">
        <f>Source!O302</f>
        <v>24.9</v>
      </c>
      <c r="J631" s="31">
        <f>IF(Source!BC303&lt;&gt; 0, Source!BC303, 1)</f>
        <v>5.14</v>
      </c>
      <c r="K631" s="49">
        <f>Source!O303</f>
        <v>127.99</v>
      </c>
      <c r="Q631">
        <f>Source!X302</f>
        <v>0</v>
      </c>
      <c r="R631">
        <f>Source!X303</f>
        <v>0</v>
      </c>
      <c r="S631">
        <f>Source!Y302</f>
        <v>0</v>
      </c>
      <c r="T631">
        <f>Source!Y303</f>
        <v>0</v>
      </c>
      <c r="U631">
        <f>ROUND((175/100)*ROUND(Source!R302, 2), 2)</f>
        <v>0</v>
      </c>
      <c r="V631">
        <f>ROUND((168/100)*ROUND(Source!R303, 2), 2)</f>
        <v>0</v>
      </c>
    </row>
    <row r="632" spans="1:22" ht="36" x14ac:dyDescent="0.2">
      <c r="A632" s="44" t="str">
        <f>Source!E304</f>
        <v>9,5</v>
      </c>
      <c r="B632" s="45" t="str">
        <f>Source!F304</f>
        <v>1.12-5-85</v>
      </c>
      <c r="C632" s="45" t="str">
        <f>Source!G304</f>
        <v>МУФТЫ СОЕДИНИТЕЛЬНЫЕ ДЛЯ КАНАЛИЗАЦИИ ИЗ ПОЛИЭТИЛЕНА, НИЗКОГО ДАВЛЕНИЯ, ДИАМЕТР, 50 ММ</v>
      </c>
      <c r="D632" s="46" t="str">
        <f>Source!H304</f>
        <v>шт.</v>
      </c>
      <c r="E632" s="31">
        <f>Source!I304</f>
        <v>3</v>
      </c>
      <c r="F632" s="47">
        <f>Source!AK304</f>
        <v>14.73</v>
      </c>
      <c r="G632" s="60" t="s">
        <v>3</v>
      </c>
      <c r="H632" s="31">
        <f>Source!AW305</f>
        <v>1</v>
      </c>
      <c r="I632" s="49">
        <f>Source!O304</f>
        <v>44.19</v>
      </c>
      <c r="J632" s="31">
        <f>IF(Source!BC305&lt;&gt; 0, Source!BC305, 1)</f>
        <v>1.59</v>
      </c>
      <c r="K632" s="49">
        <f>Source!O305</f>
        <v>70.260000000000005</v>
      </c>
      <c r="Q632">
        <f>Source!X304</f>
        <v>0</v>
      </c>
      <c r="R632">
        <f>Source!X305</f>
        <v>0</v>
      </c>
      <c r="S632">
        <f>Source!Y304</f>
        <v>0</v>
      </c>
      <c r="T632">
        <f>Source!Y305</f>
        <v>0</v>
      </c>
      <c r="U632">
        <f>ROUND((175/100)*ROUND(Source!R304, 2), 2)</f>
        <v>0</v>
      </c>
      <c r="V632">
        <f>ROUND((168/100)*ROUND(Source!R305, 2), 2)</f>
        <v>0</v>
      </c>
    </row>
    <row r="633" spans="1:22" ht="36" x14ac:dyDescent="0.2">
      <c r="A633" s="44" t="str">
        <f>Source!E306</f>
        <v>9,6</v>
      </c>
      <c r="B633" s="45" t="str">
        <f>Source!F306</f>
        <v>1.12-5-76</v>
      </c>
      <c r="C633" s="45" t="str">
        <f>Source!G306</f>
        <v>ОТВОДЫ ДЛЯ КАНАЛИЗАЦИИ ИЗ ПОЛИЭТИЛЕНА НИЗКОГО ДАВЛЕНИЯ, ДИАМЕТР, ММ, 50, 45°</v>
      </c>
      <c r="D633" s="46" t="str">
        <f>Source!H306</f>
        <v>шт.</v>
      </c>
      <c r="E633" s="31">
        <f>Source!I306</f>
        <v>3</v>
      </c>
      <c r="F633" s="47">
        <f>Source!AK306</f>
        <v>14.73</v>
      </c>
      <c r="G633" s="60" t="s">
        <v>3</v>
      </c>
      <c r="H633" s="31">
        <f>Source!AW307</f>
        <v>1</v>
      </c>
      <c r="I633" s="49">
        <f>Source!O306</f>
        <v>44.19</v>
      </c>
      <c r="J633" s="31">
        <f>IF(Source!BC307&lt;&gt; 0, Source!BC307, 1)</f>
        <v>1.51</v>
      </c>
      <c r="K633" s="49">
        <f>Source!O307</f>
        <v>66.73</v>
      </c>
      <c r="Q633">
        <f>Source!X306</f>
        <v>0</v>
      </c>
      <c r="R633">
        <f>Source!X307</f>
        <v>0</v>
      </c>
      <c r="S633">
        <f>Source!Y306</f>
        <v>0</v>
      </c>
      <c r="T633">
        <f>Source!Y307</f>
        <v>0</v>
      </c>
      <c r="U633">
        <f>ROUND((175/100)*ROUND(Source!R306, 2), 2)</f>
        <v>0</v>
      </c>
      <c r="V633">
        <f>ROUND((168/100)*ROUND(Source!R307, 2), 2)</f>
        <v>0</v>
      </c>
    </row>
    <row r="634" spans="1:22" ht="36" x14ac:dyDescent="0.2">
      <c r="A634" s="44" t="str">
        <f>Source!E308</f>
        <v>9,7</v>
      </c>
      <c r="B634" s="45" t="str">
        <f>Source!F308</f>
        <v>1.12-5-65</v>
      </c>
      <c r="C634" s="45" t="str">
        <f>Source!G308</f>
        <v>КОЛЬЦА РЕЗИНОВЫЕ УПЛОТНИТЕЛЬНЫЕ ДЛЯ ПОЛИВИНИЛХЛОРИДНЫХ ТРУБ КАНАЛИЗАЦИИ, ДИАМЕТР 50 ММ</v>
      </c>
      <c r="D634" s="46" t="str">
        <f>Source!H308</f>
        <v>шт.</v>
      </c>
      <c r="E634" s="31">
        <f>Source!I308</f>
        <v>5</v>
      </c>
      <c r="F634" s="47">
        <f>Source!AK308</f>
        <v>3.65</v>
      </c>
      <c r="G634" s="60" t="s">
        <v>3</v>
      </c>
      <c r="H634" s="31">
        <f>Source!AW309</f>
        <v>1</v>
      </c>
      <c r="I634" s="49">
        <f>Source!O308</f>
        <v>18.25</v>
      </c>
      <c r="J634" s="31">
        <f>IF(Source!BC309&lt;&gt; 0, Source!BC309, 1)</f>
        <v>0.95</v>
      </c>
      <c r="K634" s="49">
        <f>Source!O309</f>
        <v>17.34</v>
      </c>
      <c r="Q634">
        <f>Source!X308</f>
        <v>0</v>
      </c>
      <c r="R634">
        <f>Source!X309</f>
        <v>0</v>
      </c>
      <c r="S634">
        <f>Source!Y308</f>
        <v>0</v>
      </c>
      <c r="T634">
        <f>Source!Y309</f>
        <v>0</v>
      </c>
      <c r="U634">
        <f>ROUND((175/100)*ROUND(Source!R308, 2), 2)</f>
        <v>0</v>
      </c>
      <c r="V634">
        <f>ROUND((168/100)*ROUND(Source!R309, 2), 2)</f>
        <v>0</v>
      </c>
    </row>
    <row r="635" spans="1:22" x14ac:dyDescent="0.2">
      <c r="A635" s="44"/>
      <c r="B635" s="45"/>
      <c r="C635" s="45" t="s">
        <v>969</v>
      </c>
      <c r="D635" s="46" t="s">
        <v>970</v>
      </c>
      <c r="E635" s="31">
        <f>Source!DN295</f>
        <v>110</v>
      </c>
      <c r="F635" s="47"/>
      <c r="G635" s="48"/>
      <c r="H635" s="31"/>
      <c r="I635" s="49">
        <f>SUM(Q622:Q634)</f>
        <v>0</v>
      </c>
      <c r="J635" s="31">
        <f>Source!BZ295</f>
        <v>94</v>
      </c>
      <c r="K635" s="49">
        <f>SUM(R622:R634)</f>
        <v>459.83</v>
      </c>
    </row>
    <row r="636" spans="1:22" x14ac:dyDescent="0.2">
      <c r="A636" s="44"/>
      <c r="B636" s="45"/>
      <c r="C636" s="45" t="s">
        <v>971</v>
      </c>
      <c r="D636" s="46" t="s">
        <v>970</v>
      </c>
      <c r="E636" s="31">
        <f>Source!DO295</f>
        <v>74</v>
      </c>
      <c r="F636" s="47"/>
      <c r="G636" s="48"/>
      <c r="H636" s="31"/>
      <c r="I636" s="49">
        <f>SUM(S622:S635)</f>
        <v>0</v>
      </c>
      <c r="J636" s="31">
        <f>Source!CA295</f>
        <v>44</v>
      </c>
      <c r="K636" s="49">
        <f>SUM(T622:T635)</f>
        <v>215.24</v>
      </c>
    </row>
    <row r="637" spans="1:22" x14ac:dyDescent="0.2">
      <c r="A637" s="44"/>
      <c r="B637" s="45"/>
      <c r="C637" s="45" t="s">
        <v>978</v>
      </c>
      <c r="D637" s="46" t="s">
        <v>970</v>
      </c>
      <c r="E637" s="31">
        <f>175</f>
        <v>175</v>
      </c>
      <c r="F637" s="47"/>
      <c r="G637" s="48"/>
      <c r="H637" s="31"/>
      <c r="I637" s="49">
        <f>SUM(U622:U636)</f>
        <v>0.12</v>
      </c>
      <c r="J637" s="31">
        <f>168</f>
        <v>168</v>
      </c>
      <c r="K637" s="49">
        <f>SUM(V622:V636)</f>
        <v>0.13</v>
      </c>
    </row>
    <row r="638" spans="1:22" x14ac:dyDescent="0.2">
      <c r="A638" s="51"/>
      <c r="B638" s="52"/>
      <c r="C638" s="52" t="s">
        <v>972</v>
      </c>
      <c r="D638" s="53" t="s">
        <v>973</v>
      </c>
      <c r="E638" s="54">
        <f>Source!AQ294</f>
        <v>58.4</v>
      </c>
      <c r="F638" s="55"/>
      <c r="G638" s="56" t="str">
        <f>Source!DI294</f>
        <v>)*1,15)*1,15</v>
      </c>
      <c r="H638" s="54">
        <f>Source!AV295</f>
        <v>1.0669999999999999</v>
      </c>
      <c r="I638" s="57">
        <f>Source!U294</f>
        <v>1.93085</v>
      </c>
      <c r="J638" s="54"/>
      <c r="K638" s="57"/>
    </row>
    <row r="639" spans="1:22" x14ac:dyDescent="0.2">
      <c r="A639" s="58"/>
      <c r="B639" s="58"/>
      <c r="C639" s="59" t="s">
        <v>974</v>
      </c>
      <c r="D639" s="58"/>
      <c r="E639" s="58"/>
      <c r="F639" s="58"/>
      <c r="G639" s="58"/>
      <c r="H639" s="68">
        <f>I624+I625+I627+I635+I636+I637+SUM(I628:I634)</f>
        <v>305.09000000000003</v>
      </c>
      <c r="I639" s="68"/>
      <c r="J639" s="68">
        <f>K624+K625+K627+K635+K636+K637+SUM(K628:K634)</f>
        <v>2057.42</v>
      </c>
      <c r="K639" s="68"/>
      <c r="O639" s="12">
        <f>I624+I625+I627+I635+I636+I637+SUM(I628:I634)</f>
        <v>305.09000000000003</v>
      </c>
      <c r="P639" s="12">
        <f>K624+K625+K627+K635+K636+K637+SUM(K628:K634)</f>
        <v>2057.42</v>
      </c>
    </row>
    <row r="640" spans="1:22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</row>
    <row r="641" spans="1:22" x14ac:dyDescent="0.2">
      <c r="A641" s="44" t="str">
        <f>Source!E310</f>
        <v>10</v>
      </c>
      <c r="B641" s="45" t="str">
        <f>Source!F310</f>
        <v>3.17-1-12</v>
      </c>
      <c r="C641" s="45" t="str">
        <f>Source!G310</f>
        <v>УСТАНОВКА ТРАПОВ ДИАМЕТРОМ, ММ 100</v>
      </c>
      <c r="D641" s="46" t="str">
        <f>Source!H310</f>
        <v>компл.</v>
      </c>
      <c r="E641" s="31">
        <f>Source!I310</f>
        <v>1</v>
      </c>
      <c r="F641" s="47"/>
      <c r="G641" s="48"/>
      <c r="H641" s="31"/>
      <c r="I641" s="49"/>
      <c r="J641" s="31"/>
      <c r="K641" s="49"/>
      <c r="Q641">
        <f>Source!X310</f>
        <v>0</v>
      </c>
      <c r="R641">
        <f>Source!X311</f>
        <v>242.86</v>
      </c>
      <c r="S641">
        <f>Source!Y310</f>
        <v>0</v>
      </c>
      <c r="T641">
        <f>Source!Y311</f>
        <v>113.68</v>
      </c>
      <c r="U641">
        <f>ROUND((175/100)*ROUND(Source!R310, 2), 2)</f>
        <v>0.88</v>
      </c>
      <c r="V641">
        <f>ROUND((168/100)*ROUND(Source!R311, 2), 2)</f>
        <v>0.91</v>
      </c>
    </row>
    <row r="642" spans="1:22" x14ac:dyDescent="0.2">
      <c r="A642" s="44"/>
      <c r="B642" s="45"/>
      <c r="C642" s="45" t="s">
        <v>968</v>
      </c>
      <c r="D642" s="46"/>
      <c r="E642" s="31"/>
      <c r="F642" s="47">
        <f>Source!AO310</f>
        <v>9.8699999999999992</v>
      </c>
      <c r="G642" s="48" t="str">
        <f>Source!DG310</f>
        <v>)*1,15)*1,15</v>
      </c>
      <c r="H642" s="31">
        <f>Source!AV311</f>
        <v>1.0669999999999999</v>
      </c>
      <c r="I642" s="49">
        <f>Source!S310</f>
        <v>13.05</v>
      </c>
      <c r="J642" s="31">
        <f>IF(Source!BA311&lt;&gt; 0, Source!BA311, 1)</f>
        <v>18.55</v>
      </c>
      <c r="K642" s="49">
        <f>Source!S311</f>
        <v>258.36</v>
      </c>
    </row>
    <row r="643" spans="1:22" x14ac:dyDescent="0.2">
      <c r="A643" s="44"/>
      <c r="B643" s="45"/>
      <c r="C643" s="45" t="s">
        <v>976</v>
      </c>
      <c r="D643" s="46"/>
      <c r="E643" s="31"/>
      <c r="F643" s="47">
        <f>Source!AM310</f>
        <v>1.49</v>
      </c>
      <c r="G643" s="48" t="str">
        <f>Source!DE310</f>
        <v>)*1,25)*1,15</v>
      </c>
      <c r="H643" s="31">
        <f>Source!AV311</f>
        <v>1.0669999999999999</v>
      </c>
      <c r="I643" s="49">
        <f>Source!Q310</f>
        <v>2.14</v>
      </c>
      <c r="J643" s="31">
        <f>IF(Source!BB311&lt;&gt; 0, Source!BB311, 1)</f>
        <v>7.54</v>
      </c>
      <c r="K643" s="49">
        <f>Source!Q311</f>
        <v>17.23</v>
      </c>
    </row>
    <row r="644" spans="1:22" x14ac:dyDescent="0.2">
      <c r="A644" s="44"/>
      <c r="B644" s="45"/>
      <c r="C644" s="45" t="s">
        <v>977</v>
      </c>
      <c r="D644" s="46"/>
      <c r="E644" s="31"/>
      <c r="F644" s="47">
        <f>Source!AN310</f>
        <v>0.35</v>
      </c>
      <c r="G644" s="48" t="str">
        <f>Source!DF310</f>
        <v>)*1,25)*1,15</v>
      </c>
      <c r="H644" s="31">
        <f>Source!AV311</f>
        <v>1.0669999999999999</v>
      </c>
      <c r="I644" s="61">
        <f>Source!R310</f>
        <v>0.5</v>
      </c>
      <c r="J644" s="31">
        <f>IF(Source!BS311&lt;&gt; 0, Source!BS311, 1)</f>
        <v>1</v>
      </c>
      <c r="K644" s="61">
        <f>Source!R311</f>
        <v>0.54</v>
      </c>
    </row>
    <row r="645" spans="1:22" x14ac:dyDescent="0.2">
      <c r="A645" s="44"/>
      <c r="B645" s="45"/>
      <c r="C645" s="45" t="s">
        <v>975</v>
      </c>
      <c r="D645" s="46"/>
      <c r="E645" s="31"/>
      <c r="F645" s="47">
        <f>Source!AL310</f>
        <v>3.25</v>
      </c>
      <c r="G645" s="48" t="str">
        <f>Source!DD310</f>
        <v/>
      </c>
      <c r="H645" s="31">
        <f>Source!AW311</f>
        <v>1</v>
      </c>
      <c r="I645" s="49">
        <f>Source!P310</f>
        <v>3.25</v>
      </c>
      <c r="J645" s="31">
        <f>IF(Source!BC311&lt;&gt; 0, Source!BC311, 1)</f>
        <v>6.4</v>
      </c>
      <c r="K645" s="49">
        <f>Source!P311</f>
        <v>20.8</v>
      </c>
    </row>
    <row r="646" spans="1:22" ht="48" x14ac:dyDescent="0.2">
      <c r="A646" s="44" t="str">
        <f>Source!E312</f>
        <v>10,1</v>
      </c>
      <c r="B646" s="45" t="str">
        <f>Source!F312</f>
        <v>1.17-1-69</v>
      </c>
      <c r="C646" s="45" t="str">
        <f>Source!G312</f>
        <v>ТРАПЫ ПОЛИЭТИЛЕНОВЫЕ С ВЕРТИКАЛЬНЫМ ОТВОДОМ, С РЕШЕТКОЙ ИЗ НЕРЖАВЕЮЩЕЙ СТАЛИ, УСЛОВНЫМ ПРОХОДОМ 50, 75, 110 ММ</v>
      </c>
      <c r="D646" s="46" t="str">
        <f>Source!H312</f>
        <v>компл.</v>
      </c>
      <c r="E646" s="31">
        <f>Source!I312</f>
        <v>1</v>
      </c>
      <c r="F646" s="47">
        <f>Source!AK312</f>
        <v>574.62</v>
      </c>
      <c r="G646" s="60" t="s">
        <v>3</v>
      </c>
      <c r="H646" s="31">
        <f>Source!AW313</f>
        <v>1</v>
      </c>
      <c r="I646" s="49">
        <f>Source!O312</f>
        <v>574.62</v>
      </c>
      <c r="J646" s="31">
        <f>IF(Source!BC313&lt;&gt; 0, Source!BC313, 1)</f>
        <v>7.26</v>
      </c>
      <c r="K646" s="49">
        <f>Source!O313</f>
        <v>4171.74</v>
      </c>
      <c r="Q646">
        <f>Source!X312</f>
        <v>0</v>
      </c>
      <c r="R646">
        <f>Source!X313</f>
        <v>0</v>
      </c>
      <c r="S646">
        <f>Source!Y312</f>
        <v>0</v>
      </c>
      <c r="T646">
        <f>Source!Y313</f>
        <v>0</v>
      </c>
      <c r="U646">
        <f>ROUND((175/100)*ROUND(Source!R312, 2), 2)</f>
        <v>0</v>
      </c>
      <c r="V646">
        <f>ROUND((168/100)*ROUND(Source!R313, 2), 2)</f>
        <v>0</v>
      </c>
    </row>
    <row r="647" spans="1:22" x14ac:dyDescent="0.2">
      <c r="A647" s="44"/>
      <c r="B647" s="45"/>
      <c r="C647" s="45" t="s">
        <v>969</v>
      </c>
      <c r="D647" s="46" t="s">
        <v>970</v>
      </c>
      <c r="E647" s="31">
        <f>Source!DN311</f>
        <v>110</v>
      </c>
      <c r="F647" s="47"/>
      <c r="G647" s="48"/>
      <c r="H647" s="31"/>
      <c r="I647" s="49">
        <f>SUM(Q641:Q646)</f>
        <v>0</v>
      </c>
      <c r="J647" s="31">
        <f>Source!BZ311</f>
        <v>94</v>
      </c>
      <c r="K647" s="49">
        <f>SUM(R641:R646)</f>
        <v>242.86</v>
      </c>
    </row>
    <row r="648" spans="1:22" x14ac:dyDescent="0.2">
      <c r="A648" s="44"/>
      <c r="B648" s="45"/>
      <c r="C648" s="45" t="s">
        <v>971</v>
      </c>
      <c r="D648" s="46" t="s">
        <v>970</v>
      </c>
      <c r="E648" s="31">
        <f>Source!DO311</f>
        <v>74</v>
      </c>
      <c r="F648" s="47"/>
      <c r="G648" s="48"/>
      <c r="H648" s="31"/>
      <c r="I648" s="49">
        <f>SUM(S641:S647)</f>
        <v>0</v>
      </c>
      <c r="J648" s="31">
        <f>Source!CA311</f>
        <v>44</v>
      </c>
      <c r="K648" s="49">
        <f>SUM(T641:T647)</f>
        <v>113.68</v>
      </c>
    </row>
    <row r="649" spans="1:22" x14ac:dyDescent="0.2">
      <c r="A649" s="44"/>
      <c r="B649" s="45"/>
      <c r="C649" s="45" t="s">
        <v>978</v>
      </c>
      <c r="D649" s="46" t="s">
        <v>970</v>
      </c>
      <c r="E649" s="31">
        <f>175</f>
        <v>175</v>
      </c>
      <c r="F649" s="47"/>
      <c r="G649" s="48"/>
      <c r="H649" s="31"/>
      <c r="I649" s="49">
        <f>SUM(U641:U648)</f>
        <v>0.88</v>
      </c>
      <c r="J649" s="31">
        <f>168</f>
        <v>168</v>
      </c>
      <c r="K649" s="49">
        <f>SUM(V641:V648)</f>
        <v>0.91</v>
      </c>
    </row>
    <row r="650" spans="1:22" x14ac:dyDescent="0.2">
      <c r="A650" s="51"/>
      <c r="B650" s="52"/>
      <c r="C650" s="52" t="s">
        <v>972</v>
      </c>
      <c r="D650" s="53" t="s">
        <v>973</v>
      </c>
      <c r="E650" s="54">
        <f>Source!AQ310</f>
        <v>0.79</v>
      </c>
      <c r="F650" s="55"/>
      <c r="G650" s="56" t="str">
        <f>Source!DI310</f>
        <v>)*1,15)*1,15</v>
      </c>
      <c r="H650" s="54">
        <f>Source!AV311</f>
        <v>1.0669999999999999</v>
      </c>
      <c r="I650" s="57">
        <f>Source!U310</f>
        <v>1.0447749999999998</v>
      </c>
      <c r="J650" s="54"/>
      <c r="K650" s="57"/>
    </row>
    <row r="651" spans="1:22" x14ac:dyDescent="0.2">
      <c r="A651" s="58"/>
      <c r="B651" s="58"/>
      <c r="C651" s="59" t="s">
        <v>974</v>
      </c>
      <c r="D651" s="58"/>
      <c r="E651" s="58"/>
      <c r="F651" s="58"/>
      <c r="G651" s="58"/>
      <c r="H651" s="68">
        <f>I642+I643+I645+I647+I648+I649+SUM(I646:I646)</f>
        <v>593.94000000000005</v>
      </c>
      <c r="I651" s="68"/>
      <c r="J651" s="68">
        <f>K642+K643+K645+K647+K648+K649+SUM(K646:K646)</f>
        <v>4825.58</v>
      </c>
      <c r="K651" s="68"/>
      <c r="O651" s="12">
        <f>I642+I643+I645+I647+I648+I649+SUM(I646:I646)</f>
        <v>593.94000000000005</v>
      </c>
      <c r="P651" s="12">
        <f>K642+K643+K645+K647+K648+K649+SUM(K646:K646)</f>
        <v>4825.58</v>
      </c>
    </row>
    <row r="652" spans="1:22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</row>
    <row r="653" spans="1:22" x14ac:dyDescent="0.2">
      <c r="A653" s="44" t="str">
        <f>Source!E314</f>
        <v>11</v>
      </c>
      <c r="B653" s="45" t="str">
        <f>Source!F314</f>
        <v>6.65-3-1</v>
      </c>
      <c r="C653" s="45" t="str">
        <f>Source!G314</f>
        <v>ДЕМОНТАЖ СМЕСИТЕЛЕЙ</v>
      </c>
      <c r="D653" s="46" t="str">
        <f>Source!H314</f>
        <v>100 шт.</v>
      </c>
      <c r="E653" s="31">
        <f>Source!I314</f>
        <v>0.02</v>
      </c>
      <c r="F653" s="47"/>
      <c r="G653" s="48"/>
      <c r="H653" s="31"/>
      <c r="I653" s="49"/>
      <c r="J653" s="31"/>
      <c r="K653" s="49"/>
      <c r="Q653">
        <f>Source!X314</f>
        <v>0</v>
      </c>
      <c r="R653">
        <f>Source!X315</f>
        <v>666.84</v>
      </c>
      <c r="S653">
        <f>Source!Y314</f>
        <v>0</v>
      </c>
      <c r="T653">
        <f>Source!Y315</f>
        <v>407.51</v>
      </c>
      <c r="U653">
        <f>ROUND((175/100)*ROUND(Source!R314, 2), 2)</f>
        <v>0</v>
      </c>
      <c r="V653">
        <f>ROUND((168/100)*ROUND(Source!R315, 2), 2)</f>
        <v>0</v>
      </c>
    </row>
    <row r="654" spans="1:22" x14ac:dyDescent="0.2">
      <c r="A654" s="11"/>
      <c r="B654" s="11"/>
      <c r="C654" s="50" t="str">
        <f>"Объем: "&amp;Source!I314&amp;"=2/"&amp;"100"</f>
        <v>Объем: 0,02=2/100</v>
      </c>
      <c r="D654" s="11"/>
      <c r="E654" s="11"/>
      <c r="F654" s="11"/>
      <c r="G654" s="11"/>
      <c r="H654" s="11"/>
      <c r="I654" s="11"/>
      <c r="J654" s="11"/>
      <c r="K654" s="11"/>
    </row>
    <row r="655" spans="1:22" x14ac:dyDescent="0.2">
      <c r="A655" s="44"/>
      <c r="B655" s="45"/>
      <c r="C655" s="45" t="s">
        <v>968</v>
      </c>
      <c r="D655" s="46"/>
      <c r="E655" s="31"/>
      <c r="F655" s="47">
        <f>Source!AO314</f>
        <v>2073.34</v>
      </c>
      <c r="G655" s="48" t="str">
        <f>Source!DG314</f>
        <v>)*1,15</v>
      </c>
      <c r="H655" s="31">
        <f>Source!AV315</f>
        <v>1.0469999999999999</v>
      </c>
      <c r="I655" s="49">
        <f>Source!S314</f>
        <v>47.69</v>
      </c>
      <c r="J655" s="31">
        <f>IF(Source!BA315&lt;&gt; 0, Source!BA315, 1)</f>
        <v>18.55</v>
      </c>
      <c r="K655" s="49">
        <f>Source!S315</f>
        <v>926.17</v>
      </c>
    </row>
    <row r="656" spans="1:22" x14ac:dyDescent="0.2">
      <c r="A656" s="44"/>
      <c r="B656" s="45"/>
      <c r="C656" s="45" t="s">
        <v>969</v>
      </c>
      <c r="D656" s="46" t="s">
        <v>970</v>
      </c>
      <c r="E656" s="31">
        <f>Source!DN315</f>
        <v>80</v>
      </c>
      <c r="F656" s="47"/>
      <c r="G656" s="48"/>
      <c r="H656" s="31"/>
      <c r="I656" s="49">
        <f>SUM(Q653:Q655)</f>
        <v>0</v>
      </c>
      <c r="J656" s="31">
        <f>Source!BZ315</f>
        <v>72</v>
      </c>
      <c r="K656" s="49">
        <f>SUM(R653:R655)</f>
        <v>666.84</v>
      </c>
    </row>
    <row r="657" spans="1:22" x14ac:dyDescent="0.2">
      <c r="A657" s="44"/>
      <c r="B657" s="45"/>
      <c r="C657" s="45" t="s">
        <v>971</v>
      </c>
      <c r="D657" s="46" t="s">
        <v>970</v>
      </c>
      <c r="E657" s="31">
        <f>Source!DO315</f>
        <v>55</v>
      </c>
      <c r="F657" s="47"/>
      <c r="G657" s="48"/>
      <c r="H657" s="31"/>
      <c r="I657" s="49">
        <f>SUM(S653:S656)</f>
        <v>0</v>
      </c>
      <c r="J657" s="31">
        <f>Source!CA315</f>
        <v>44</v>
      </c>
      <c r="K657" s="49">
        <f>SUM(T653:T656)</f>
        <v>407.51</v>
      </c>
    </row>
    <row r="658" spans="1:22" x14ac:dyDescent="0.2">
      <c r="A658" s="51"/>
      <c r="B658" s="52"/>
      <c r="C658" s="52" t="s">
        <v>972</v>
      </c>
      <c r="D658" s="53" t="s">
        <v>973</v>
      </c>
      <c r="E658" s="54">
        <f>Source!AQ314</f>
        <v>166</v>
      </c>
      <c r="F658" s="55"/>
      <c r="G658" s="56" t="str">
        <f>Source!DI314</f>
        <v>)*1,15</v>
      </c>
      <c r="H658" s="54">
        <f>Source!AV315</f>
        <v>1.0469999999999999</v>
      </c>
      <c r="I658" s="57">
        <f>Source!U314</f>
        <v>3.8179999999999996</v>
      </c>
      <c r="J658" s="54"/>
      <c r="K658" s="57"/>
    </row>
    <row r="659" spans="1:22" x14ac:dyDescent="0.2">
      <c r="A659" s="58"/>
      <c r="B659" s="58"/>
      <c r="C659" s="59" t="s">
        <v>974</v>
      </c>
      <c r="D659" s="58"/>
      <c r="E659" s="58"/>
      <c r="F659" s="58"/>
      <c r="G659" s="58"/>
      <c r="H659" s="68">
        <f>I655+I656+I657</f>
        <v>47.69</v>
      </c>
      <c r="I659" s="68"/>
      <c r="J659" s="68">
        <f>K655+K656+K657</f>
        <v>2000.52</v>
      </c>
      <c r="K659" s="68"/>
      <c r="O659" s="12">
        <f>I655+I656+I657</f>
        <v>47.69</v>
      </c>
      <c r="P659" s="12">
        <f>K655+K656+K657</f>
        <v>2000.52</v>
      </c>
    </row>
    <row r="660" spans="1:22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</row>
    <row r="661" spans="1:22" ht="48" x14ac:dyDescent="0.2">
      <c r="A661" s="44" t="str">
        <f>Source!E316</f>
        <v>12</v>
      </c>
      <c r="B661" s="45" t="str">
        <f>Source!F316</f>
        <v>6.65-53-1</v>
      </c>
      <c r="C661" s="45" t="str">
        <f>Source!G316</f>
        <v>ЗАМЕНА ВНУТРЕННИХ ТРУБОПРОВОДОВ ВОДОСНАБЖЕНИЯ ИЗ СТАЛЬНЫХ ТРУБ НА МЕТАЛЛОПЛАСТИКОВЫЕ ТРУБЫ, ДИАМЕТР 15 ММ</v>
      </c>
      <c r="D661" s="46" t="str">
        <f>Source!H316</f>
        <v>100 м</v>
      </c>
      <c r="E661" s="31">
        <f>Source!I316</f>
        <v>0.05</v>
      </c>
      <c r="F661" s="47"/>
      <c r="G661" s="48"/>
      <c r="H661" s="31"/>
      <c r="I661" s="49"/>
      <c r="J661" s="31"/>
      <c r="K661" s="49"/>
      <c r="Q661">
        <f>Source!X316</f>
        <v>0</v>
      </c>
      <c r="R661">
        <f>Source!X317</f>
        <v>2138.5500000000002</v>
      </c>
      <c r="S661">
        <f>Source!Y316</f>
        <v>0</v>
      </c>
      <c r="T661">
        <f>Source!Y317</f>
        <v>1001.02</v>
      </c>
      <c r="U661">
        <f>ROUND((175/100)*ROUND(Source!R316, 2), 2)</f>
        <v>1.03</v>
      </c>
      <c r="V661">
        <f>ROUND((168/100)*ROUND(Source!R317, 2), 2)</f>
        <v>1.06</v>
      </c>
    </row>
    <row r="662" spans="1:22" x14ac:dyDescent="0.2">
      <c r="A662" s="11"/>
      <c r="B662" s="11"/>
      <c r="C662" s="50" t="str">
        <f>"Объем: "&amp;Source!I316&amp;"=5/"&amp;"100"</f>
        <v>Объем: 0,05=5/100</v>
      </c>
      <c r="D662" s="11"/>
      <c r="E662" s="11"/>
      <c r="F662" s="11"/>
      <c r="G662" s="11"/>
      <c r="H662" s="11"/>
      <c r="I662" s="11"/>
      <c r="J662" s="11"/>
      <c r="K662" s="11"/>
    </row>
    <row r="663" spans="1:22" x14ac:dyDescent="0.2">
      <c r="A663" s="44"/>
      <c r="B663" s="45"/>
      <c r="C663" s="45" t="s">
        <v>968</v>
      </c>
      <c r="D663" s="46"/>
      <c r="E663" s="31"/>
      <c r="F663" s="47">
        <f>Source!AO316</f>
        <v>1999.01</v>
      </c>
      <c r="G663" s="48" t="str">
        <f>Source!DG316</f>
        <v>)*1,15</v>
      </c>
      <c r="H663" s="31">
        <f>Source!AV317</f>
        <v>1.0669999999999999</v>
      </c>
      <c r="I663" s="49">
        <f>Source!S316</f>
        <v>114.94</v>
      </c>
      <c r="J663" s="31">
        <f>IF(Source!BA317&lt;&gt; 0, Source!BA317, 1)</f>
        <v>18.55</v>
      </c>
      <c r="K663" s="49">
        <f>Source!S317</f>
        <v>2275.0500000000002</v>
      </c>
    </row>
    <row r="664" spans="1:22" x14ac:dyDescent="0.2">
      <c r="A664" s="44"/>
      <c r="B664" s="45"/>
      <c r="C664" s="45" t="s">
        <v>976</v>
      </c>
      <c r="D664" s="46"/>
      <c r="E664" s="31"/>
      <c r="F664" s="47">
        <f>Source!AM316</f>
        <v>53.69</v>
      </c>
      <c r="G664" s="48" t="str">
        <f>Source!DE316</f>
        <v>)*1,15</v>
      </c>
      <c r="H664" s="31">
        <f>Source!AV317</f>
        <v>1.0669999999999999</v>
      </c>
      <c r="I664" s="49">
        <f>Source!Q316</f>
        <v>3.09</v>
      </c>
      <c r="J664" s="31">
        <f>IF(Source!BB317&lt;&gt; 0, Source!BB317, 1)</f>
        <v>7.94</v>
      </c>
      <c r="K664" s="49">
        <f>Source!Q317</f>
        <v>26.15</v>
      </c>
    </row>
    <row r="665" spans="1:22" x14ac:dyDescent="0.2">
      <c r="A665" s="44"/>
      <c r="B665" s="45"/>
      <c r="C665" s="45" t="s">
        <v>977</v>
      </c>
      <c r="D665" s="46"/>
      <c r="E665" s="31"/>
      <c r="F665" s="47">
        <f>Source!AN316</f>
        <v>10.32</v>
      </c>
      <c r="G665" s="48" t="str">
        <f>Source!DF316</f>
        <v>)*1,15</v>
      </c>
      <c r="H665" s="31">
        <f>Source!AV317</f>
        <v>1.0669999999999999</v>
      </c>
      <c r="I665" s="61">
        <f>Source!R316</f>
        <v>0.59</v>
      </c>
      <c r="J665" s="31">
        <f>IF(Source!BS317&lt;&gt; 0, Source!BS317, 1)</f>
        <v>1</v>
      </c>
      <c r="K665" s="61">
        <f>Source!R317</f>
        <v>0.63</v>
      </c>
    </row>
    <row r="666" spans="1:22" x14ac:dyDescent="0.2">
      <c r="A666" s="44"/>
      <c r="B666" s="45"/>
      <c r="C666" s="45" t="s">
        <v>975</v>
      </c>
      <c r="D666" s="46"/>
      <c r="E666" s="31"/>
      <c r="F666" s="47">
        <f>Source!AL316</f>
        <v>68.17</v>
      </c>
      <c r="G666" s="48" t="str">
        <f>Source!DD316</f>
        <v/>
      </c>
      <c r="H666" s="31">
        <f>Source!AW317</f>
        <v>1</v>
      </c>
      <c r="I666" s="49">
        <f>Source!P316</f>
        <v>3.41</v>
      </c>
      <c r="J666" s="31">
        <f>IF(Source!BC317&lt;&gt; 0, Source!BC317, 1)</f>
        <v>7.51</v>
      </c>
      <c r="K666" s="49">
        <f>Source!P317</f>
        <v>25.6</v>
      </c>
    </row>
    <row r="667" spans="1:22" ht="48" x14ac:dyDescent="0.2">
      <c r="A667" s="44" t="str">
        <f>Source!E318</f>
        <v>12,1</v>
      </c>
      <c r="B667" s="45" t="str">
        <f>Source!F318</f>
        <v>1.12-10-127</v>
      </c>
      <c r="C667" s="45" t="str">
        <f>Source!G318</f>
        <v>ЖЕЛОБ ФИКСИРУЮЩИЙ ИЗ ОЦИНКОВАННОЙ СТАЛИ ДЛЯ ТРУБОПРОВОДОВ ИЗ СШИТОГО ПОЛИЭТИЛЕНА, ДИАМЕТР 16-20 ММ</v>
      </c>
      <c r="D667" s="46" t="str">
        <f>Source!H318</f>
        <v>м</v>
      </c>
      <c r="E667" s="31">
        <f>Source!I318</f>
        <v>1</v>
      </c>
      <c r="F667" s="47">
        <f>Source!AK318</f>
        <v>15.42</v>
      </c>
      <c r="G667" s="60" t="s">
        <v>3</v>
      </c>
      <c r="H667" s="31">
        <f>Source!AW319</f>
        <v>1</v>
      </c>
      <c r="I667" s="49">
        <f>Source!O318</f>
        <v>15.42</v>
      </c>
      <c r="J667" s="31">
        <f>IF(Source!BC319&lt;&gt; 0, Source!BC319, 1)</f>
        <v>23.99</v>
      </c>
      <c r="K667" s="49">
        <f>Source!O319</f>
        <v>369.93</v>
      </c>
      <c r="Q667">
        <f>Source!X318</f>
        <v>0</v>
      </c>
      <c r="R667">
        <f>Source!X319</f>
        <v>0</v>
      </c>
      <c r="S667">
        <f>Source!Y318</f>
        <v>0</v>
      </c>
      <c r="T667">
        <f>Source!Y319</f>
        <v>0</v>
      </c>
      <c r="U667">
        <f>ROUND((175/100)*ROUND(Source!R318, 2), 2)</f>
        <v>0</v>
      </c>
      <c r="V667">
        <f>ROUND((168/100)*ROUND(Source!R319, 2), 2)</f>
        <v>0</v>
      </c>
    </row>
    <row r="668" spans="1:22" ht="24" x14ac:dyDescent="0.2">
      <c r="A668" s="44" t="str">
        <f>Source!E320</f>
        <v>12,2</v>
      </c>
      <c r="B668" s="45" t="str">
        <f>Source!F320</f>
        <v>1.12-13-1</v>
      </c>
      <c r="C668" s="45" t="str">
        <f>Source!G320</f>
        <v>ТРУБЫ МЕТАЛЛОПЛАСТИКОВЫЕ, ДИАМЕТР 16 ММ, ТОЛЩИНА СТЕНКИ 2 ММ</v>
      </c>
      <c r="D668" s="46" t="str">
        <f>Source!H320</f>
        <v>м</v>
      </c>
      <c r="E668" s="31">
        <f>Source!I320</f>
        <v>4.68</v>
      </c>
      <c r="F668" s="47">
        <f>Source!AK320</f>
        <v>17.77</v>
      </c>
      <c r="G668" s="60" t="s">
        <v>3</v>
      </c>
      <c r="H668" s="31">
        <f>Source!AW321</f>
        <v>1</v>
      </c>
      <c r="I668" s="49">
        <f>Source!O320</f>
        <v>83.16</v>
      </c>
      <c r="J668" s="31">
        <f>IF(Source!BC321&lt;&gt; 0, Source!BC321, 1)</f>
        <v>2.1800000000000002</v>
      </c>
      <c r="K668" s="49">
        <f>Source!O321</f>
        <v>181.3</v>
      </c>
      <c r="Q668">
        <f>Source!X320</f>
        <v>0</v>
      </c>
      <c r="R668">
        <f>Source!X321</f>
        <v>0</v>
      </c>
      <c r="S668">
        <f>Source!Y320</f>
        <v>0</v>
      </c>
      <c r="T668">
        <f>Source!Y321</f>
        <v>0</v>
      </c>
      <c r="U668">
        <f>ROUND((175/100)*ROUND(Source!R320, 2), 2)</f>
        <v>0</v>
      </c>
      <c r="V668">
        <f>ROUND((168/100)*ROUND(Source!R321, 2), 2)</f>
        <v>0</v>
      </c>
    </row>
    <row r="669" spans="1:22" ht="24" x14ac:dyDescent="0.2">
      <c r="A669" s="44" t="str">
        <f>Source!E322</f>
        <v>12,3</v>
      </c>
      <c r="B669" s="45" t="str">
        <f>Source!F322</f>
        <v>1.13-4-43</v>
      </c>
      <c r="C669" s="45" t="str">
        <f>Source!G322</f>
        <v>КРАНЫ ЛАТУННЫЕ ШАРОВЫЕ МУФТОВЫЕ ПРОХОДНЫЕ, МАРКА 11Б27П, ДИАМЕТР 20 ММ</v>
      </c>
      <c r="D669" s="46" t="str">
        <f>Source!H322</f>
        <v>шт.</v>
      </c>
      <c r="E669" s="31">
        <f>Source!I322</f>
        <v>2</v>
      </c>
      <c r="F669" s="47">
        <f>Source!AK322</f>
        <v>61.53</v>
      </c>
      <c r="G669" s="60" t="s">
        <v>3</v>
      </c>
      <c r="H669" s="31">
        <f>Source!AW323</f>
        <v>1</v>
      </c>
      <c r="I669" s="49">
        <f>Source!O322</f>
        <v>123.06</v>
      </c>
      <c r="J669" s="31">
        <f>IF(Source!BC323&lt;&gt; 0, Source!BC323, 1)</f>
        <v>2.41</v>
      </c>
      <c r="K669" s="49">
        <f>Source!O323</f>
        <v>296.57</v>
      </c>
      <c r="Q669">
        <f>Source!X322</f>
        <v>0</v>
      </c>
      <c r="R669">
        <f>Source!X323</f>
        <v>0</v>
      </c>
      <c r="S669">
        <f>Source!Y322</f>
        <v>0</v>
      </c>
      <c r="T669">
        <f>Source!Y323</f>
        <v>0</v>
      </c>
      <c r="U669">
        <f>ROUND((175/100)*ROUND(Source!R322, 2), 2)</f>
        <v>0</v>
      </c>
      <c r="V669">
        <f>ROUND((168/100)*ROUND(Source!R323, 2), 2)</f>
        <v>0</v>
      </c>
    </row>
    <row r="670" spans="1:22" ht="48" x14ac:dyDescent="0.2">
      <c r="A670" s="44" t="str">
        <f>Source!E324</f>
        <v>12,4</v>
      </c>
      <c r="B670" s="45" t="str">
        <f>Source!F324</f>
        <v>1.12-13-9</v>
      </c>
      <c r="C670" s="45" t="str">
        <f>Source!G324</f>
        <v>УГОЛЬНИКИ УСТАНОВОЧНЫЕ ЛАТУННЫЕ СО СТАЛЬНЫМИ ГИЛЬЗАМИ ДЛЯ МЕТАЛЛОПЛАСТИКОВЫХ ТРУБ, РАЗМЕР: 16ММХ1/2'/60 ММ</v>
      </c>
      <c r="D670" s="46" t="str">
        <f>Source!H324</f>
        <v>шт.</v>
      </c>
      <c r="E670" s="31">
        <f>Source!I324</f>
        <v>4</v>
      </c>
      <c r="F670" s="47">
        <f>Source!AK324</f>
        <v>75.72</v>
      </c>
      <c r="G670" s="60" t="s">
        <v>3</v>
      </c>
      <c r="H670" s="31">
        <f>Source!AW325</f>
        <v>1</v>
      </c>
      <c r="I670" s="49">
        <f>Source!O324</f>
        <v>302.88</v>
      </c>
      <c r="J670" s="31">
        <f>IF(Source!BC325&lt;&gt; 0, Source!BC325, 1)</f>
        <v>1.37</v>
      </c>
      <c r="K670" s="49">
        <f>Source!O325</f>
        <v>414.95</v>
      </c>
      <c r="Q670">
        <f>Source!X324</f>
        <v>0</v>
      </c>
      <c r="R670">
        <f>Source!X325</f>
        <v>0</v>
      </c>
      <c r="S670">
        <f>Source!Y324</f>
        <v>0</v>
      </c>
      <c r="T670">
        <f>Source!Y325</f>
        <v>0</v>
      </c>
      <c r="U670">
        <f>ROUND((175/100)*ROUND(Source!R324, 2), 2)</f>
        <v>0</v>
      </c>
      <c r="V670">
        <f>ROUND((168/100)*ROUND(Source!R325, 2), 2)</f>
        <v>0</v>
      </c>
    </row>
    <row r="671" spans="1:22" ht="36" x14ac:dyDescent="0.2">
      <c r="A671" s="44" t="str">
        <f>Source!E326</f>
        <v>12,5</v>
      </c>
      <c r="B671" s="45" t="str">
        <f>Source!F326</f>
        <v>1.12-13-5</v>
      </c>
      <c r="C671" s="45" t="str">
        <f>Source!G326</f>
        <v>УГОЛЬНИКИ ЛАТУННЫЕ СО СТАЛЬНЫМИ ГИЛЬЗАМИ ДЛЯ МЕТАЛЛОПЛАСТИКОВЫХ ТРУБ, РАЗМЕР: 16X16 ММ</v>
      </c>
      <c r="D671" s="46" t="str">
        <f>Source!H326</f>
        <v>шт.</v>
      </c>
      <c r="E671" s="31">
        <f>Source!I326</f>
        <v>8</v>
      </c>
      <c r="F671" s="47">
        <f>Source!AK326</f>
        <v>41.19</v>
      </c>
      <c r="G671" s="60" t="s">
        <v>3</v>
      </c>
      <c r="H671" s="31">
        <f>Source!AW327</f>
        <v>1</v>
      </c>
      <c r="I671" s="49">
        <f>Source!O326</f>
        <v>329.52</v>
      </c>
      <c r="J671" s="31">
        <f>IF(Source!BC327&lt;&gt; 0, Source!BC327, 1)</f>
        <v>2.21</v>
      </c>
      <c r="K671" s="49">
        <f>Source!O327</f>
        <v>728.24</v>
      </c>
      <c r="Q671">
        <f>Source!X326</f>
        <v>0</v>
      </c>
      <c r="R671">
        <f>Source!X327</f>
        <v>0</v>
      </c>
      <c r="S671">
        <f>Source!Y326</f>
        <v>0</v>
      </c>
      <c r="T671">
        <f>Source!Y327</f>
        <v>0</v>
      </c>
      <c r="U671">
        <f>ROUND((175/100)*ROUND(Source!R326, 2), 2)</f>
        <v>0</v>
      </c>
      <c r="V671">
        <f>ROUND((168/100)*ROUND(Source!R327, 2), 2)</f>
        <v>0</v>
      </c>
    </row>
    <row r="672" spans="1:22" ht="36" x14ac:dyDescent="0.2">
      <c r="A672" s="44" t="str">
        <f>Source!E328</f>
        <v>12,6</v>
      </c>
      <c r="B672" s="45" t="str">
        <f>Source!F328</f>
        <v>1.12-13-14</v>
      </c>
      <c r="C672" s="45" t="str">
        <f>Source!G328</f>
        <v>МУФТЫ ЛАТУННЫЕ ДЛЯ МЕТАЛЛОПЛАСТИКОВЫХ ТРУБ, РАЗМЕР: 16Х16 ММ</v>
      </c>
      <c r="D672" s="46" t="str">
        <f>Source!H328</f>
        <v>шт.</v>
      </c>
      <c r="E672" s="31">
        <f>Source!I328</f>
        <v>4</v>
      </c>
      <c r="F672" s="47">
        <f>Source!AK328</f>
        <v>31.95</v>
      </c>
      <c r="G672" s="60" t="s">
        <v>3</v>
      </c>
      <c r="H672" s="31">
        <f>Source!AW329</f>
        <v>1</v>
      </c>
      <c r="I672" s="49">
        <f>Source!O328</f>
        <v>127.8</v>
      </c>
      <c r="J672" s="31">
        <f>IF(Source!BC329&lt;&gt; 0, Source!BC329, 1)</f>
        <v>2.87</v>
      </c>
      <c r="K672" s="49">
        <f>Source!O329</f>
        <v>366.79</v>
      </c>
      <c r="Q672">
        <f>Source!X328</f>
        <v>0</v>
      </c>
      <c r="R672">
        <f>Source!X329</f>
        <v>0</v>
      </c>
      <c r="S672">
        <f>Source!Y328</f>
        <v>0</v>
      </c>
      <c r="T672">
        <f>Source!Y329</f>
        <v>0</v>
      </c>
      <c r="U672">
        <f>ROUND((175/100)*ROUND(Source!R328, 2), 2)</f>
        <v>0</v>
      </c>
      <c r="V672">
        <f>ROUND((168/100)*ROUND(Source!R329, 2), 2)</f>
        <v>0</v>
      </c>
    </row>
    <row r="673" spans="1:22" ht="36" x14ac:dyDescent="0.2">
      <c r="A673" s="44" t="str">
        <f>Source!E330</f>
        <v>12,7</v>
      </c>
      <c r="B673" s="45" t="str">
        <f>Source!F330</f>
        <v>1.12-13-18</v>
      </c>
      <c r="C673" s="45" t="str">
        <f>Source!G330</f>
        <v>СОЕДИНИТЕЛИ ЛАТУННЫЕ ДЛЯ МЕТАЛЛОПЛАСТИКОВЫХ ТРУБ, С НАРУЖНОЙ РЕЗЬБОЙ, РАЗМЕР: 16ММ Х1/2'</v>
      </c>
      <c r="D673" s="46" t="str">
        <f>Source!H330</f>
        <v>шт.</v>
      </c>
      <c r="E673" s="31">
        <f>Source!I330</f>
        <v>4</v>
      </c>
      <c r="F673" s="47">
        <f>Source!AK330</f>
        <v>27.09</v>
      </c>
      <c r="G673" s="60" t="s">
        <v>3</v>
      </c>
      <c r="H673" s="31">
        <f>Source!AW331</f>
        <v>1</v>
      </c>
      <c r="I673" s="49">
        <f>Source!O330</f>
        <v>108.36</v>
      </c>
      <c r="J673" s="31">
        <f>IF(Source!BC331&lt;&gt; 0, Source!BC331, 1)</f>
        <v>1.96</v>
      </c>
      <c r="K673" s="49">
        <f>Source!O331</f>
        <v>212.39</v>
      </c>
      <c r="Q673">
        <f>Source!X330</f>
        <v>0</v>
      </c>
      <c r="R673">
        <f>Source!X331</f>
        <v>0</v>
      </c>
      <c r="S673">
        <f>Source!Y330</f>
        <v>0</v>
      </c>
      <c r="T673">
        <f>Source!Y331</f>
        <v>0</v>
      </c>
      <c r="U673">
        <f>ROUND((175/100)*ROUND(Source!R330, 2), 2)</f>
        <v>0</v>
      </c>
      <c r="V673">
        <f>ROUND((168/100)*ROUND(Source!R331, 2), 2)</f>
        <v>0</v>
      </c>
    </row>
    <row r="674" spans="1:22" x14ac:dyDescent="0.2">
      <c r="A674" s="44"/>
      <c r="B674" s="45"/>
      <c r="C674" s="45" t="s">
        <v>969</v>
      </c>
      <c r="D674" s="46" t="s">
        <v>970</v>
      </c>
      <c r="E674" s="31">
        <f>Source!DN317</f>
        <v>110</v>
      </c>
      <c r="F674" s="47"/>
      <c r="G674" s="48"/>
      <c r="H674" s="31"/>
      <c r="I674" s="49">
        <f>SUM(Q661:Q673)</f>
        <v>0</v>
      </c>
      <c r="J674" s="31">
        <f>Source!BZ317</f>
        <v>94</v>
      </c>
      <c r="K674" s="49">
        <f>SUM(R661:R673)</f>
        <v>2138.5500000000002</v>
      </c>
    </row>
    <row r="675" spans="1:22" x14ac:dyDescent="0.2">
      <c r="A675" s="44"/>
      <c r="B675" s="45"/>
      <c r="C675" s="45" t="s">
        <v>971</v>
      </c>
      <c r="D675" s="46" t="s">
        <v>970</v>
      </c>
      <c r="E675" s="31">
        <f>Source!DO317</f>
        <v>74</v>
      </c>
      <c r="F675" s="47"/>
      <c r="G675" s="48"/>
      <c r="H675" s="31"/>
      <c r="I675" s="49">
        <f>SUM(S661:S674)</f>
        <v>0</v>
      </c>
      <c r="J675" s="31">
        <f>Source!CA317</f>
        <v>44</v>
      </c>
      <c r="K675" s="49">
        <f>SUM(T661:T674)</f>
        <v>1001.02</v>
      </c>
    </row>
    <row r="676" spans="1:22" x14ac:dyDescent="0.2">
      <c r="A676" s="44"/>
      <c r="B676" s="45"/>
      <c r="C676" s="45" t="s">
        <v>978</v>
      </c>
      <c r="D676" s="46" t="s">
        <v>970</v>
      </c>
      <c r="E676" s="31">
        <f>175</f>
        <v>175</v>
      </c>
      <c r="F676" s="47"/>
      <c r="G676" s="48"/>
      <c r="H676" s="31"/>
      <c r="I676" s="49">
        <f>SUM(U661:U675)</f>
        <v>1.03</v>
      </c>
      <c r="J676" s="31">
        <f>168</f>
        <v>168</v>
      </c>
      <c r="K676" s="49">
        <f>SUM(V661:V675)</f>
        <v>1.06</v>
      </c>
    </row>
    <row r="677" spans="1:22" x14ac:dyDescent="0.2">
      <c r="A677" s="51"/>
      <c r="B677" s="52"/>
      <c r="C677" s="52" t="s">
        <v>972</v>
      </c>
      <c r="D677" s="53" t="s">
        <v>973</v>
      </c>
      <c r="E677" s="54">
        <f>Source!AQ316</f>
        <v>158.4</v>
      </c>
      <c r="F677" s="55"/>
      <c r="G677" s="56" t="str">
        <f>Source!DI316</f>
        <v>)*1,15</v>
      </c>
      <c r="H677" s="54">
        <f>Source!AV317</f>
        <v>1.0669999999999999</v>
      </c>
      <c r="I677" s="57">
        <f>Source!U316</f>
        <v>9.1080000000000005</v>
      </c>
      <c r="J677" s="54"/>
      <c r="K677" s="57"/>
    </row>
    <row r="678" spans="1:22" x14ac:dyDescent="0.2">
      <c r="A678" s="58"/>
      <c r="B678" s="58"/>
      <c r="C678" s="59" t="s">
        <v>974</v>
      </c>
      <c r="D678" s="58"/>
      <c r="E678" s="58"/>
      <c r="F678" s="58"/>
      <c r="G678" s="58"/>
      <c r="H678" s="68">
        <f>I663+I664+I666+I674+I675+I676+SUM(I667:I673)</f>
        <v>1212.6699999999998</v>
      </c>
      <c r="I678" s="68"/>
      <c r="J678" s="68">
        <f>K663+K664+K666+K674+K675+K676+SUM(K667:K673)</f>
        <v>8037.6000000000013</v>
      </c>
      <c r="K678" s="68"/>
      <c r="O678" s="12">
        <f>I663+I664+I666+I674+I675+I676+SUM(I667:I673)</f>
        <v>1212.6699999999998</v>
      </c>
      <c r="P678" s="12">
        <f>K663+K664+K666+K674+K675+K676+SUM(K667:K673)</f>
        <v>8037.6000000000013</v>
      </c>
    </row>
    <row r="679" spans="1:22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</row>
    <row r="680" spans="1:22" ht="24" x14ac:dyDescent="0.2">
      <c r="A680" s="44" t="str">
        <f>Source!E332</f>
        <v>13</v>
      </c>
      <c r="B680" s="45" t="str">
        <f>Source!F332</f>
        <v>3.17-1-6</v>
      </c>
      <c r="C680" s="45" t="str">
        <f>Source!G332</f>
        <v>УСТАНОВКА УМЫВАЛЬНИКОВ ОДИНОЧНЫХ С ПОДВОДКОЙ ХОЛОДНОЙ И ГОРЯЧЕЙ ВОДЫ</v>
      </c>
      <c r="D680" s="46" t="str">
        <f>Source!H332</f>
        <v>компл.</v>
      </c>
      <c r="E680" s="31">
        <f>Source!I332</f>
        <v>1</v>
      </c>
      <c r="F680" s="47"/>
      <c r="G680" s="48"/>
      <c r="H680" s="31"/>
      <c r="I680" s="49"/>
      <c r="J680" s="31"/>
      <c r="K680" s="49"/>
      <c r="Q680">
        <f>Source!X332</f>
        <v>0</v>
      </c>
      <c r="R680">
        <f>Source!X333</f>
        <v>605.54</v>
      </c>
      <c r="S680">
        <f>Source!Y332</f>
        <v>0</v>
      </c>
      <c r="T680">
        <f>Source!Y333</f>
        <v>283.44</v>
      </c>
      <c r="U680">
        <f>ROUND((175/100)*ROUND(Source!R332, 2), 2)</f>
        <v>0.88</v>
      </c>
      <c r="V680">
        <f>ROUND((168/100)*ROUND(Source!R333, 2), 2)</f>
        <v>0.91</v>
      </c>
    </row>
    <row r="681" spans="1:22" x14ac:dyDescent="0.2">
      <c r="A681" s="44"/>
      <c r="B681" s="45"/>
      <c r="C681" s="45" t="s">
        <v>968</v>
      </c>
      <c r="D681" s="46"/>
      <c r="E681" s="31"/>
      <c r="F681" s="47">
        <f>Source!AO332</f>
        <v>24.61</v>
      </c>
      <c r="G681" s="48" t="str">
        <f>Source!DG332</f>
        <v>)*1,15)*1,15</v>
      </c>
      <c r="H681" s="31">
        <f>Source!AV333</f>
        <v>1.0669999999999999</v>
      </c>
      <c r="I681" s="49">
        <f>Source!S332</f>
        <v>32.549999999999997</v>
      </c>
      <c r="J681" s="31">
        <f>IF(Source!BA333&lt;&gt; 0, Source!BA333, 1)</f>
        <v>18.55</v>
      </c>
      <c r="K681" s="49">
        <f>Source!S333</f>
        <v>644.19000000000005</v>
      </c>
    </row>
    <row r="682" spans="1:22" x14ac:dyDescent="0.2">
      <c r="A682" s="44"/>
      <c r="B682" s="45"/>
      <c r="C682" s="45" t="s">
        <v>976</v>
      </c>
      <c r="D682" s="46"/>
      <c r="E682" s="31"/>
      <c r="F682" s="47">
        <f>Source!AM332</f>
        <v>1.54</v>
      </c>
      <c r="G682" s="48" t="str">
        <f>Source!DE332</f>
        <v>)*1,25)*1,15</v>
      </c>
      <c r="H682" s="31">
        <f>Source!AV333</f>
        <v>1.0669999999999999</v>
      </c>
      <c r="I682" s="49">
        <f>Source!Q332</f>
        <v>2.21</v>
      </c>
      <c r="J682" s="31">
        <f>IF(Source!BB333&lt;&gt; 0, Source!BB333, 1)</f>
        <v>7.65</v>
      </c>
      <c r="K682" s="49">
        <f>Source!Q333</f>
        <v>18.07</v>
      </c>
    </row>
    <row r="683" spans="1:22" x14ac:dyDescent="0.2">
      <c r="A683" s="44"/>
      <c r="B683" s="45"/>
      <c r="C683" s="45" t="s">
        <v>977</v>
      </c>
      <c r="D683" s="46"/>
      <c r="E683" s="31"/>
      <c r="F683" s="47">
        <f>Source!AN332</f>
        <v>0.35</v>
      </c>
      <c r="G683" s="48" t="str">
        <f>Source!DF332</f>
        <v>)*1,25)*1,15</v>
      </c>
      <c r="H683" s="31">
        <f>Source!AV333</f>
        <v>1.0669999999999999</v>
      </c>
      <c r="I683" s="61">
        <f>Source!R332</f>
        <v>0.5</v>
      </c>
      <c r="J683" s="31">
        <f>IF(Source!BS333&lt;&gt; 0, Source!BS333, 1)</f>
        <v>1</v>
      </c>
      <c r="K683" s="61">
        <f>Source!R333</f>
        <v>0.54</v>
      </c>
    </row>
    <row r="684" spans="1:22" x14ac:dyDescent="0.2">
      <c r="A684" s="44"/>
      <c r="B684" s="45"/>
      <c r="C684" s="45" t="s">
        <v>975</v>
      </c>
      <c r="D684" s="46"/>
      <c r="E684" s="31"/>
      <c r="F684" s="47">
        <f>Source!AL332</f>
        <v>33.25</v>
      </c>
      <c r="G684" s="48" t="str">
        <f>Source!DD332</f>
        <v/>
      </c>
      <c r="H684" s="31">
        <f>Source!AW333</f>
        <v>1</v>
      </c>
      <c r="I684" s="49">
        <f>Source!P332</f>
        <v>33.25</v>
      </c>
      <c r="J684" s="31">
        <f>IF(Source!BC333&lt;&gt; 0, Source!BC333, 1)</f>
        <v>2.96</v>
      </c>
      <c r="K684" s="49">
        <f>Source!P333</f>
        <v>98.42</v>
      </c>
    </row>
    <row r="685" spans="1:22" ht="36" x14ac:dyDescent="0.2">
      <c r="A685" s="44" t="str">
        <f>Source!E334</f>
        <v>13,1</v>
      </c>
      <c r="B685" s="45" t="str">
        <f>Source!F334</f>
        <v>1.17-2-17</v>
      </c>
      <c r="C685" s="45" t="str">
        <f>Source!G334</f>
        <v>СМЕСИТЕЛИ ДЛЯ ВАНН И УМЫВАЛЬНИКОВ 'ЕЛОЧКА' С КЕРАМИЧЕСКИМ ЗАТВОРОМ И ГИБКОЙ ПОДВОДКОЙ, VIDIMA IDEAL+ARMA</v>
      </c>
      <c r="D685" s="46" t="str">
        <f>Source!H334</f>
        <v>шт.</v>
      </c>
      <c r="E685" s="31">
        <f>Source!I334</f>
        <v>1</v>
      </c>
      <c r="F685" s="47">
        <f>Source!AK334</f>
        <v>370.67</v>
      </c>
      <c r="G685" s="60" t="s">
        <v>3</v>
      </c>
      <c r="H685" s="31">
        <f>Source!AW335</f>
        <v>1</v>
      </c>
      <c r="I685" s="49">
        <f>Source!O334</f>
        <v>370.67</v>
      </c>
      <c r="J685" s="31">
        <f>IF(Source!BC335&lt;&gt; 0, Source!BC335, 1)</f>
        <v>4.75</v>
      </c>
      <c r="K685" s="49">
        <f>Source!O335</f>
        <v>1760.68</v>
      </c>
      <c r="Q685">
        <f>Source!X334</f>
        <v>0</v>
      </c>
      <c r="R685">
        <f>Source!X335</f>
        <v>0</v>
      </c>
      <c r="S685">
        <f>Source!Y334</f>
        <v>0</v>
      </c>
      <c r="T685">
        <f>Source!Y335</f>
        <v>0</v>
      </c>
      <c r="U685">
        <f>ROUND((175/100)*ROUND(Source!R334, 2), 2)</f>
        <v>0</v>
      </c>
      <c r="V685">
        <f>ROUND((168/100)*ROUND(Source!R335, 2), 2)</f>
        <v>0</v>
      </c>
    </row>
    <row r="686" spans="1:22" ht="36" x14ac:dyDescent="0.2">
      <c r="A686" s="44" t="str">
        <f>Source!E336</f>
        <v>13,2</v>
      </c>
      <c r="B686" s="45" t="str">
        <f>Source!F336</f>
        <v>1.17-2-31</v>
      </c>
      <c r="C686" s="45" t="str">
        <f>Source!G336</f>
        <v>КРОНШТЕЙНЫ ЧУГУННЫЕ ДЛЯ УМЫВАЛЬНИКОВ И МОЕК СКРЫТЫЙ БОЛЬШОЙ КСБ, ДЛИНА 320 ММ</v>
      </c>
      <c r="D686" s="46" t="str">
        <f>Source!H336</f>
        <v>шт.</v>
      </c>
      <c r="E686" s="31">
        <f>Source!I336</f>
        <v>2</v>
      </c>
      <c r="F686" s="47">
        <f>Source!AK336</f>
        <v>23.29</v>
      </c>
      <c r="G686" s="60" t="s">
        <v>3</v>
      </c>
      <c r="H686" s="31">
        <f>Source!AW337</f>
        <v>1</v>
      </c>
      <c r="I686" s="49">
        <f>Source!O336</f>
        <v>46.58</v>
      </c>
      <c r="J686" s="31">
        <f>IF(Source!BC337&lt;&gt; 0, Source!BC337, 1)</f>
        <v>2.79</v>
      </c>
      <c r="K686" s="49">
        <f>Source!O337</f>
        <v>129.96</v>
      </c>
      <c r="Q686">
        <f>Source!X336</f>
        <v>0</v>
      </c>
      <c r="R686">
        <f>Source!X337</f>
        <v>0</v>
      </c>
      <c r="S686">
        <f>Source!Y336</f>
        <v>0</v>
      </c>
      <c r="T686">
        <f>Source!Y337</f>
        <v>0</v>
      </c>
      <c r="U686">
        <f>ROUND((175/100)*ROUND(Source!R336, 2), 2)</f>
        <v>0</v>
      </c>
      <c r="V686">
        <f>ROUND((168/100)*ROUND(Source!R337, 2), 2)</f>
        <v>0</v>
      </c>
    </row>
    <row r="687" spans="1:22" ht="24" x14ac:dyDescent="0.2">
      <c r="A687" s="44" t="str">
        <f>Source!E338</f>
        <v>13,3</v>
      </c>
      <c r="B687" s="45" t="str">
        <f>Source!F338</f>
        <v>1.17-1-39</v>
      </c>
      <c r="C687" s="45" t="str">
        <f>Source!G338</f>
        <v>УМЫВАЛЬНИКИ КЕРАМИЧЕСКИЕ ПОЛУКРУГЛЫЕ 'ЛОТОС'</v>
      </c>
      <c r="D687" s="46" t="str">
        <f>Source!H338</f>
        <v>шт.</v>
      </c>
      <c r="E687" s="31">
        <f>Source!I338</f>
        <v>1</v>
      </c>
      <c r="F687" s="47">
        <f>Source!AK338</f>
        <v>148.55000000000001</v>
      </c>
      <c r="G687" s="60" t="s">
        <v>3</v>
      </c>
      <c r="H687" s="31">
        <f>Source!AW339</f>
        <v>1</v>
      </c>
      <c r="I687" s="49">
        <f>Source!O338</f>
        <v>148.55000000000001</v>
      </c>
      <c r="J687" s="31">
        <f>IF(Source!BC339&lt;&gt; 0, Source!BC339, 1)</f>
        <v>5.09</v>
      </c>
      <c r="K687" s="49">
        <f>Source!O339</f>
        <v>756.12</v>
      </c>
      <c r="Q687">
        <f>Source!X338</f>
        <v>0</v>
      </c>
      <c r="R687">
        <f>Source!X339</f>
        <v>0</v>
      </c>
      <c r="S687">
        <f>Source!Y338</f>
        <v>0</v>
      </c>
      <c r="T687">
        <f>Source!Y339</f>
        <v>0</v>
      </c>
      <c r="U687">
        <f>ROUND((175/100)*ROUND(Source!R338, 2), 2)</f>
        <v>0</v>
      </c>
      <c r="V687">
        <f>ROUND((168/100)*ROUND(Source!R339, 2), 2)</f>
        <v>0</v>
      </c>
    </row>
    <row r="688" spans="1:22" x14ac:dyDescent="0.2">
      <c r="A688" s="44" t="str">
        <f>Source!E340</f>
        <v>13,4</v>
      </c>
      <c r="B688" s="45" t="str">
        <f>Source!F340</f>
        <v>1.17-1-46</v>
      </c>
      <c r="C688" s="45" t="str">
        <f>Source!G340</f>
        <v>ПЬЕДЕСТАЛЫ ПОД УМЫВАЛЬНИКИ 'ЛОТОС'</v>
      </c>
      <c r="D688" s="46" t="str">
        <f>Source!H340</f>
        <v>шт.</v>
      </c>
      <c r="E688" s="31">
        <f>Source!I340</f>
        <v>1</v>
      </c>
      <c r="F688" s="47">
        <f>Source!AK340</f>
        <v>187.77</v>
      </c>
      <c r="G688" s="60" t="s">
        <v>3</v>
      </c>
      <c r="H688" s="31">
        <f>Source!AW341</f>
        <v>1</v>
      </c>
      <c r="I688" s="49">
        <f>Source!O340</f>
        <v>187.77</v>
      </c>
      <c r="J688" s="31">
        <f>IF(Source!BC341&lt;&gt; 0, Source!BC341, 1)</f>
        <v>3.08</v>
      </c>
      <c r="K688" s="49">
        <f>Source!O341</f>
        <v>578.33000000000004</v>
      </c>
      <c r="Q688">
        <f>Source!X340</f>
        <v>0</v>
      </c>
      <c r="R688">
        <f>Source!X341</f>
        <v>0</v>
      </c>
      <c r="S688">
        <f>Source!Y340</f>
        <v>0</v>
      </c>
      <c r="T688">
        <f>Source!Y341</f>
        <v>0</v>
      </c>
      <c r="U688">
        <f>ROUND((175/100)*ROUND(Source!R340, 2), 2)</f>
        <v>0</v>
      </c>
      <c r="V688">
        <f>ROUND((168/100)*ROUND(Source!R341, 2), 2)</f>
        <v>0</v>
      </c>
    </row>
    <row r="689" spans="1:22" ht="36" x14ac:dyDescent="0.2">
      <c r="A689" s="44" t="str">
        <f>Source!E342</f>
        <v>13,5</v>
      </c>
      <c r="B689" s="45" t="str">
        <f>Source!F342</f>
        <v>1.17-2-25</v>
      </c>
      <c r="C689" s="45" t="str">
        <f>Source!G342</f>
        <v>ВЫПУСКИ ПЛАСТМАССОВЫЕ К САНИТАРНО-ТЕХНИЧЕСКИМ ПРИБОРАМ, К УМЫВАЛЬНИКАМ</v>
      </c>
      <c r="D689" s="46" t="str">
        <f>Source!H342</f>
        <v>шт.</v>
      </c>
      <c r="E689" s="31">
        <f>Source!I342</f>
        <v>1</v>
      </c>
      <c r="F689" s="47">
        <f>Source!AK342</f>
        <v>6.96</v>
      </c>
      <c r="G689" s="60" t="s">
        <v>3</v>
      </c>
      <c r="H689" s="31">
        <f>Source!AW343</f>
        <v>1</v>
      </c>
      <c r="I689" s="49">
        <f>Source!O342</f>
        <v>6.96</v>
      </c>
      <c r="J689" s="31">
        <f>IF(Source!BC343&lt;&gt; 0, Source!BC343, 1)</f>
        <v>5.35</v>
      </c>
      <c r="K689" s="49">
        <f>Source!O343</f>
        <v>37.24</v>
      </c>
      <c r="Q689">
        <f>Source!X342</f>
        <v>0</v>
      </c>
      <c r="R689">
        <f>Source!X343</f>
        <v>0</v>
      </c>
      <c r="S689">
        <f>Source!Y342</f>
        <v>0</v>
      </c>
      <c r="T689">
        <f>Source!Y343</f>
        <v>0</v>
      </c>
      <c r="U689">
        <f>ROUND((175/100)*ROUND(Source!R342, 2), 2)</f>
        <v>0</v>
      </c>
      <c r="V689">
        <f>ROUND((168/100)*ROUND(Source!R343, 2), 2)</f>
        <v>0</v>
      </c>
    </row>
    <row r="690" spans="1:22" x14ac:dyDescent="0.2">
      <c r="A690" s="44"/>
      <c r="B690" s="45"/>
      <c r="C690" s="45" t="s">
        <v>969</v>
      </c>
      <c r="D690" s="46" t="s">
        <v>970</v>
      </c>
      <c r="E690" s="31">
        <f>Source!DN333</f>
        <v>110</v>
      </c>
      <c r="F690" s="47"/>
      <c r="G690" s="48"/>
      <c r="H690" s="31"/>
      <c r="I690" s="49">
        <f>SUM(Q680:Q689)</f>
        <v>0</v>
      </c>
      <c r="J690" s="31">
        <f>Source!BZ333</f>
        <v>94</v>
      </c>
      <c r="K690" s="49">
        <f>SUM(R680:R689)</f>
        <v>605.54</v>
      </c>
    </row>
    <row r="691" spans="1:22" x14ac:dyDescent="0.2">
      <c r="A691" s="44"/>
      <c r="B691" s="45"/>
      <c r="C691" s="45" t="s">
        <v>971</v>
      </c>
      <c r="D691" s="46" t="s">
        <v>970</v>
      </c>
      <c r="E691" s="31">
        <f>Source!DO333</f>
        <v>74</v>
      </c>
      <c r="F691" s="47"/>
      <c r="G691" s="48"/>
      <c r="H691" s="31"/>
      <c r="I691" s="49">
        <f>SUM(S680:S690)</f>
        <v>0</v>
      </c>
      <c r="J691" s="31">
        <f>Source!CA333</f>
        <v>44</v>
      </c>
      <c r="K691" s="49">
        <f>SUM(T680:T690)</f>
        <v>283.44</v>
      </c>
    </row>
    <row r="692" spans="1:22" x14ac:dyDescent="0.2">
      <c r="A692" s="44"/>
      <c r="B692" s="45"/>
      <c r="C692" s="45" t="s">
        <v>978</v>
      </c>
      <c r="D692" s="46" t="s">
        <v>970</v>
      </c>
      <c r="E692" s="31">
        <f>175</f>
        <v>175</v>
      </c>
      <c r="F692" s="47"/>
      <c r="G692" s="48"/>
      <c r="H692" s="31"/>
      <c r="I692" s="49">
        <f>SUM(U680:U691)</f>
        <v>0.88</v>
      </c>
      <c r="J692" s="31">
        <f>168</f>
        <v>168</v>
      </c>
      <c r="K692" s="49">
        <f>SUM(V680:V691)</f>
        <v>0.91</v>
      </c>
    </row>
    <row r="693" spans="1:22" x14ac:dyDescent="0.2">
      <c r="A693" s="51"/>
      <c r="B693" s="52"/>
      <c r="C693" s="52" t="s">
        <v>972</v>
      </c>
      <c r="D693" s="53" t="s">
        <v>973</v>
      </c>
      <c r="E693" s="54">
        <f>Source!AQ332</f>
        <v>1.95</v>
      </c>
      <c r="F693" s="55"/>
      <c r="G693" s="56" t="str">
        <f>Source!DI332</f>
        <v>)*1,15)*1,15</v>
      </c>
      <c r="H693" s="54">
        <f>Source!AV333</f>
        <v>1.0669999999999999</v>
      </c>
      <c r="I693" s="57">
        <f>Source!U332</f>
        <v>2.5788749999999996</v>
      </c>
      <c r="J693" s="54"/>
      <c r="K693" s="57"/>
    </row>
    <row r="694" spans="1:22" x14ac:dyDescent="0.2">
      <c r="A694" s="58"/>
      <c r="B694" s="58"/>
      <c r="C694" s="59" t="s">
        <v>974</v>
      </c>
      <c r="D694" s="58"/>
      <c r="E694" s="58"/>
      <c r="F694" s="58"/>
      <c r="G694" s="58"/>
      <c r="H694" s="68">
        <f>I681+I682+I684+I690+I691+I692+SUM(I685:I689)</f>
        <v>829.42</v>
      </c>
      <c r="I694" s="68"/>
      <c r="J694" s="68">
        <f>K681+K682+K684+K690+K691+K692+SUM(K685:K689)</f>
        <v>4912.8999999999996</v>
      </c>
      <c r="K694" s="68"/>
      <c r="O694" s="12">
        <f>I681+I682+I684+I690+I691+I692+SUM(I685:I689)</f>
        <v>829.42</v>
      </c>
      <c r="P694" s="12">
        <f>K681+K682+K684+K690+K691+K692+SUM(K685:K689)</f>
        <v>4912.8999999999996</v>
      </c>
    </row>
    <row r="695" spans="1:22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</row>
    <row r="696" spans="1:22" ht="24" x14ac:dyDescent="0.2">
      <c r="A696" s="44" t="str">
        <f>Source!E344</f>
        <v>14</v>
      </c>
      <c r="B696" s="45" t="str">
        <f>Source!F344</f>
        <v>6.65-51-7</v>
      </c>
      <c r="C696" s="45" t="str">
        <f>Source!G344</f>
        <v>СМЕНА САНИТАРНО-ТЕХНИЧЕСКИХ ПРИБОРОВ, СМЕНА СИФОНОВ</v>
      </c>
      <c r="D696" s="46" t="str">
        <f>Source!H344</f>
        <v>100 шт.</v>
      </c>
      <c r="E696" s="31">
        <f>Source!I344</f>
        <v>0.01</v>
      </c>
      <c r="F696" s="47"/>
      <c r="G696" s="48"/>
      <c r="H696" s="31"/>
      <c r="I696" s="49"/>
      <c r="J696" s="31"/>
      <c r="K696" s="49"/>
      <c r="Q696">
        <f>Source!X344</f>
        <v>0</v>
      </c>
      <c r="R696">
        <f>Source!X345</f>
        <v>195.05</v>
      </c>
      <c r="S696">
        <f>Source!Y344</f>
        <v>0</v>
      </c>
      <c r="T696">
        <f>Source!Y345</f>
        <v>91.3</v>
      </c>
      <c r="U696">
        <f>ROUND((175/100)*ROUND(Source!R344, 2), 2)</f>
        <v>0</v>
      </c>
      <c r="V696">
        <f>ROUND((168/100)*ROUND(Source!R345, 2), 2)</f>
        <v>0</v>
      </c>
    </row>
    <row r="697" spans="1:22" x14ac:dyDescent="0.2">
      <c r="A697" s="11"/>
      <c r="B697" s="11"/>
      <c r="C697" s="50" t="str">
        <f>"Объем: "&amp;Source!I344&amp;"=1/"&amp;"100"</f>
        <v>Объем: 0,01=1/100</v>
      </c>
      <c r="D697" s="11"/>
      <c r="E697" s="11"/>
      <c r="F697" s="11"/>
      <c r="G697" s="11"/>
      <c r="H697" s="11"/>
      <c r="I697" s="11"/>
      <c r="J697" s="11"/>
      <c r="K697" s="11"/>
    </row>
    <row r="698" spans="1:22" x14ac:dyDescent="0.2">
      <c r="A698" s="44"/>
      <c r="B698" s="45"/>
      <c r="C698" s="45" t="s">
        <v>968</v>
      </c>
      <c r="D698" s="46"/>
      <c r="E698" s="31"/>
      <c r="F698" s="47">
        <f>Source!AO344</f>
        <v>911.6</v>
      </c>
      <c r="G698" s="48" t="str">
        <f>Source!DG344</f>
        <v>)*1,15</v>
      </c>
      <c r="H698" s="31">
        <f>Source!AV345</f>
        <v>1.0669999999999999</v>
      </c>
      <c r="I698" s="49">
        <f>Source!S344</f>
        <v>10.48</v>
      </c>
      <c r="J698" s="31">
        <f>IF(Source!BA345&lt;&gt; 0, Source!BA345, 1)</f>
        <v>18.55</v>
      </c>
      <c r="K698" s="49">
        <f>Source!S345</f>
        <v>207.5</v>
      </c>
    </row>
    <row r="699" spans="1:22" x14ac:dyDescent="0.2">
      <c r="A699" s="44"/>
      <c r="B699" s="45"/>
      <c r="C699" s="45" t="s">
        <v>976</v>
      </c>
      <c r="D699" s="46"/>
      <c r="E699" s="31"/>
      <c r="F699" s="47">
        <f>Source!AM344</f>
        <v>1.18</v>
      </c>
      <c r="G699" s="48" t="str">
        <f>Source!DE344</f>
        <v>)*1,15</v>
      </c>
      <c r="H699" s="31">
        <f>Source!AV345</f>
        <v>1.0669999999999999</v>
      </c>
      <c r="I699" s="49">
        <f>Source!Q344</f>
        <v>0.01</v>
      </c>
      <c r="J699" s="31">
        <f>IF(Source!BB345&lt;&gt; 0, Source!BB345, 1)</f>
        <v>8.08</v>
      </c>
      <c r="K699" s="49">
        <f>Source!Q345</f>
        <v>0.12</v>
      </c>
    </row>
    <row r="700" spans="1:22" ht="36" x14ac:dyDescent="0.2">
      <c r="A700" s="44" t="str">
        <f>Source!E346</f>
        <v>14,1</v>
      </c>
      <c r="B700" s="45" t="str">
        <f>Source!F346</f>
        <v>1.17-2-10</v>
      </c>
      <c r="C700" s="45" t="str">
        <f>Source!G346</f>
        <v>СИФОНЫ ПОЛИМЕРНЫЕ, БУТЫЛОЧНЫЕ УНИФИЦИРОВАННЫЕ ДЛЯ МОЕК И УМЫВАЛЬНИКОВ</v>
      </c>
      <c r="D700" s="46" t="str">
        <f>Source!H346</f>
        <v>шт.</v>
      </c>
      <c r="E700" s="31">
        <f>Source!I346</f>
        <v>1</v>
      </c>
      <c r="F700" s="47">
        <f>Source!AK346</f>
        <v>20.88</v>
      </c>
      <c r="G700" s="60" t="s">
        <v>3</v>
      </c>
      <c r="H700" s="31">
        <f>Source!AW347</f>
        <v>1</v>
      </c>
      <c r="I700" s="49">
        <f>Source!O346</f>
        <v>20.88</v>
      </c>
      <c r="J700" s="31">
        <f>IF(Source!BC347&lt;&gt; 0, Source!BC347, 1)</f>
        <v>2.17</v>
      </c>
      <c r="K700" s="49">
        <f>Source!O347</f>
        <v>45.31</v>
      </c>
      <c r="Q700">
        <f>Source!X346</f>
        <v>0</v>
      </c>
      <c r="R700">
        <f>Source!X347</f>
        <v>0</v>
      </c>
      <c r="S700">
        <f>Source!Y346</f>
        <v>0</v>
      </c>
      <c r="T700">
        <f>Source!Y347</f>
        <v>0</v>
      </c>
      <c r="U700">
        <f>ROUND((175/100)*ROUND(Source!R346, 2), 2)</f>
        <v>0</v>
      </c>
      <c r="V700">
        <f>ROUND((168/100)*ROUND(Source!R347, 2), 2)</f>
        <v>0</v>
      </c>
    </row>
    <row r="701" spans="1:22" x14ac:dyDescent="0.2">
      <c r="A701" s="44"/>
      <c r="B701" s="45"/>
      <c r="C701" s="45" t="s">
        <v>969</v>
      </c>
      <c r="D701" s="46" t="s">
        <v>970</v>
      </c>
      <c r="E701" s="31">
        <f>Source!DN345</f>
        <v>110</v>
      </c>
      <c r="F701" s="47"/>
      <c r="G701" s="48"/>
      <c r="H701" s="31"/>
      <c r="I701" s="49">
        <f>SUM(Q696:Q700)</f>
        <v>0</v>
      </c>
      <c r="J701" s="31">
        <f>Source!BZ345</f>
        <v>94</v>
      </c>
      <c r="K701" s="49">
        <f>SUM(R696:R700)</f>
        <v>195.05</v>
      </c>
    </row>
    <row r="702" spans="1:22" x14ac:dyDescent="0.2">
      <c r="A702" s="44"/>
      <c r="B702" s="45"/>
      <c r="C702" s="45" t="s">
        <v>971</v>
      </c>
      <c r="D702" s="46" t="s">
        <v>970</v>
      </c>
      <c r="E702" s="31">
        <f>Source!DO345</f>
        <v>74</v>
      </c>
      <c r="F702" s="47"/>
      <c r="G702" s="48"/>
      <c r="H702" s="31"/>
      <c r="I702" s="49">
        <f>SUM(S696:S701)</f>
        <v>0</v>
      </c>
      <c r="J702" s="31">
        <f>Source!CA345</f>
        <v>44</v>
      </c>
      <c r="K702" s="49">
        <f>SUM(T696:T701)</f>
        <v>91.3</v>
      </c>
    </row>
    <row r="703" spans="1:22" x14ac:dyDescent="0.2">
      <c r="A703" s="51"/>
      <c r="B703" s="52"/>
      <c r="C703" s="52" t="s">
        <v>972</v>
      </c>
      <c r="D703" s="53" t="s">
        <v>973</v>
      </c>
      <c r="E703" s="54">
        <f>Source!AQ344</f>
        <v>72.290000000000006</v>
      </c>
      <c r="F703" s="55"/>
      <c r="G703" s="56" t="str">
        <f>Source!DI344</f>
        <v>)*1,15</v>
      </c>
      <c r="H703" s="54">
        <f>Source!AV345</f>
        <v>1.0669999999999999</v>
      </c>
      <c r="I703" s="57">
        <f>Source!U344</f>
        <v>0.83133500000000005</v>
      </c>
      <c r="J703" s="54"/>
      <c r="K703" s="57"/>
    </row>
    <row r="704" spans="1:22" x14ac:dyDescent="0.2">
      <c r="A704" s="58"/>
      <c r="B704" s="58"/>
      <c r="C704" s="59" t="s">
        <v>974</v>
      </c>
      <c r="D704" s="58"/>
      <c r="E704" s="58"/>
      <c r="F704" s="58"/>
      <c r="G704" s="58"/>
      <c r="H704" s="68">
        <f>I698+I699+I701+I702+SUM(I700:I700)</f>
        <v>31.369999999999997</v>
      </c>
      <c r="I704" s="68"/>
      <c r="J704" s="68">
        <f>K698+K699+K701+K702+SUM(K700:K700)</f>
        <v>539.28</v>
      </c>
      <c r="K704" s="68"/>
      <c r="O704" s="12">
        <f>I698+I699+I701+I702+SUM(I700:I700)</f>
        <v>31.369999999999997</v>
      </c>
      <c r="P704" s="12">
        <f>K698+K699+K701+K702+SUM(K700:K700)</f>
        <v>539.28</v>
      </c>
    </row>
    <row r="705" spans="1:22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</row>
    <row r="706" spans="1:22" ht="24" x14ac:dyDescent="0.2">
      <c r="A706" s="44" t="str">
        <f>Source!E348</f>
        <v>15</v>
      </c>
      <c r="B706" s="45" t="str">
        <f>Source!F348</f>
        <v>6.65-51-4</v>
      </c>
      <c r="C706" s="45" t="str">
        <f>Source!G348</f>
        <v>СМЕНА САНИТАРНО-ТЕХНИЧЕСКИХ ПРИБОРОВ, ГИБКИХ ПОДВОДОК</v>
      </c>
      <c r="D706" s="46" t="str">
        <f>Source!H348</f>
        <v>100 приборов</v>
      </c>
      <c r="E706" s="31">
        <f>Source!I348</f>
        <v>0.02</v>
      </c>
      <c r="F706" s="47"/>
      <c r="G706" s="48"/>
      <c r="H706" s="31"/>
      <c r="I706" s="49"/>
      <c r="J706" s="31"/>
      <c r="K706" s="49"/>
      <c r="Q706">
        <f>Source!X348</f>
        <v>0</v>
      </c>
      <c r="R706">
        <f>Source!X349</f>
        <v>240.36</v>
      </c>
      <c r="S706">
        <f>Source!Y348</f>
        <v>0</v>
      </c>
      <c r="T706">
        <f>Source!Y349</f>
        <v>112.51</v>
      </c>
      <c r="U706">
        <f>ROUND((175/100)*ROUND(Source!R348, 2), 2)</f>
        <v>0.04</v>
      </c>
      <c r="V706">
        <f>ROUND((168/100)*ROUND(Source!R349, 2), 2)</f>
        <v>0.03</v>
      </c>
    </row>
    <row r="707" spans="1:22" x14ac:dyDescent="0.2">
      <c r="A707" s="11"/>
      <c r="B707" s="11"/>
      <c r="C707" s="50" t="str">
        <f>"Объем: "&amp;Source!I348&amp;"=2/"&amp;"100"</f>
        <v>Объем: 0,02=2/100</v>
      </c>
      <c r="D707" s="11"/>
      <c r="E707" s="11"/>
      <c r="F707" s="11"/>
      <c r="G707" s="11"/>
      <c r="H707" s="11"/>
      <c r="I707" s="11"/>
      <c r="J707" s="11"/>
      <c r="K707" s="11"/>
    </row>
    <row r="708" spans="1:22" x14ac:dyDescent="0.2">
      <c r="A708" s="44"/>
      <c r="B708" s="45"/>
      <c r="C708" s="45" t="s">
        <v>968</v>
      </c>
      <c r="D708" s="46"/>
      <c r="E708" s="31"/>
      <c r="F708" s="47">
        <f>Source!AO348</f>
        <v>561.67999999999995</v>
      </c>
      <c r="G708" s="48" t="str">
        <f>Source!DG348</f>
        <v>)*1,15</v>
      </c>
      <c r="H708" s="31">
        <f>Source!AV349</f>
        <v>1.0669999999999999</v>
      </c>
      <c r="I708" s="49">
        <f>Source!S348</f>
        <v>12.92</v>
      </c>
      <c r="J708" s="31">
        <f>IF(Source!BA349&lt;&gt; 0, Source!BA349, 1)</f>
        <v>18.55</v>
      </c>
      <c r="K708" s="49">
        <f>Source!S349</f>
        <v>255.7</v>
      </c>
    </row>
    <row r="709" spans="1:22" x14ac:dyDescent="0.2">
      <c r="A709" s="44"/>
      <c r="B709" s="45"/>
      <c r="C709" s="45" t="s">
        <v>976</v>
      </c>
      <c r="D709" s="46"/>
      <c r="E709" s="31"/>
      <c r="F709" s="47">
        <f>Source!AM348</f>
        <v>3.72</v>
      </c>
      <c r="G709" s="48" t="str">
        <f>Source!DE348</f>
        <v>)*1,15</v>
      </c>
      <c r="H709" s="31">
        <f>Source!AV349</f>
        <v>1.0669999999999999</v>
      </c>
      <c r="I709" s="49">
        <f>Source!Q348</f>
        <v>0.09</v>
      </c>
      <c r="J709" s="31">
        <f>IF(Source!BB349&lt;&gt; 0, Source!BB349, 1)</f>
        <v>8.52</v>
      </c>
      <c r="K709" s="49">
        <f>Source!Q349</f>
        <v>0.78</v>
      </c>
    </row>
    <row r="710" spans="1:22" x14ac:dyDescent="0.2">
      <c r="A710" s="44"/>
      <c r="B710" s="45"/>
      <c r="C710" s="45" t="s">
        <v>977</v>
      </c>
      <c r="D710" s="46"/>
      <c r="E710" s="31"/>
      <c r="F710" s="47">
        <f>Source!AN348</f>
        <v>0.88</v>
      </c>
      <c r="G710" s="48" t="str">
        <f>Source!DF348</f>
        <v>)*1,15</v>
      </c>
      <c r="H710" s="31">
        <f>Source!AV349</f>
        <v>1.0669999999999999</v>
      </c>
      <c r="I710" s="61">
        <f>Source!R348</f>
        <v>0.02</v>
      </c>
      <c r="J710" s="31">
        <f>IF(Source!BS349&lt;&gt; 0, Source!BS349, 1)</f>
        <v>1</v>
      </c>
      <c r="K710" s="61">
        <f>Source!R349</f>
        <v>0.02</v>
      </c>
    </row>
    <row r="711" spans="1:22" ht="36" x14ac:dyDescent="0.2">
      <c r="A711" s="44" t="str">
        <f>Source!E350</f>
        <v>15,1</v>
      </c>
      <c r="B711" s="45" t="str">
        <f>Source!F350</f>
        <v>1.12-5-4</v>
      </c>
      <c r="C711" s="45" t="str">
        <f>Source!G350</f>
        <v>ПОДВОДКИ К ВОДОРАЗБОРНОЙ АРМАТУРЕ, С ДВУМЯ ЛАТУННЫМИ НАКИДНЫМИ ГАЙКАМИ, ДЛИНА 800 ММ</v>
      </c>
      <c r="D711" s="46" t="str">
        <f>Source!H350</f>
        <v>компл.</v>
      </c>
      <c r="E711" s="31">
        <f>Source!I350</f>
        <v>2</v>
      </c>
      <c r="F711" s="47">
        <f>Source!AK350</f>
        <v>19.36</v>
      </c>
      <c r="G711" s="60" t="s">
        <v>3</v>
      </c>
      <c r="H711" s="31">
        <f>Source!AW351</f>
        <v>1</v>
      </c>
      <c r="I711" s="49">
        <f>Source!O350</f>
        <v>38.72</v>
      </c>
      <c r="J711" s="31">
        <f>IF(Source!BC351&lt;&gt; 0, Source!BC351, 1)</f>
        <v>3.63</v>
      </c>
      <c r="K711" s="49">
        <f>Source!O351</f>
        <v>140.55000000000001</v>
      </c>
      <c r="Q711">
        <f>Source!X350</f>
        <v>0</v>
      </c>
      <c r="R711">
        <f>Source!X351</f>
        <v>0</v>
      </c>
      <c r="S711">
        <f>Source!Y350</f>
        <v>0</v>
      </c>
      <c r="T711">
        <f>Source!Y351</f>
        <v>0</v>
      </c>
      <c r="U711">
        <f>ROUND((175/100)*ROUND(Source!R350, 2), 2)</f>
        <v>0</v>
      </c>
      <c r="V711">
        <f>ROUND((168/100)*ROUND(Source!R351, 2), 2)</f>
        <v>0</v>
      </c>
    </row>
    <row r="712" spans="1:22" x14ac:dyDescent="0.2">
      <c r="A712" s="44"/>
      <c r="B712" s="45"/>
      <c r="C712" s="45" t="s">
        <v>969</v>
      </c>
      <c r="D712" s="46" t="s">
        <v>970</v>
      </c>
      <c r="E712" s="31">
        <f>Source!DN349</f>
        <v>110</v>
      </c>
      <c r="F712" s="47"/>
      <c r="G712" s="48"/>
      <c r="H712" s="31"/>
      <c r="I712" s="49">
        <f>SUM(Q706:Q711)</f>
        <v>0</v>
      </c>
      <c r="J712" s="31">
        <f>Source!BZ349</f>
        <v>94</v>
      </c>
      <c r="K712" s="49">
        <f>SUM(R706:R711)</f>
        <v>240.36</v>
      </c>
    </row>
    <row r="713" spans="1:22" x14ac:dyDescent="0.2">
      <c r="A713" s="44"/>
      <c r="B713" s="45"/>
      <c r="C713" s="45" t="s">
        <v>971</v>
      </c>
      <c r="D713" s="46" t="s">
        <v>970</v>
      </c>
      <c r="E713" s="31">
        <f>Source!DO349</f>
        <v>74</v>
      </c>
      <c r="F713" s="47"/>
      <c r="G713" s="48"/>
      <c r="H713" s="31"/>
      <c r="I713" s="49">
        <f>SUM(S706:S712)</f>
        <v>0</v>
      </c>
      <c r="J713" s="31">
        <f>Source!CA349</f>
        <v>44</v>
      </c>
      <c r="K713" s="49">
        <f>SUM(T706:T712)</f>
        <v>112.51</v>
      </c>
    </row>
    <row r="714" spans="1:22" x14ac:dyDescent="0.2">
      <c r="A714" s="44"/>
      <c r="B714" s="45"/>
      <c r="C714" s="45" t="s">
        <v>978</v>
      </c>
      <c r="D714" s="46" t="s">
        <v>970</v>
      </c>
      <c r="E714" s="31">
        <f>175</f>
        <v>175</v>
      </c>
      <c r="F714" s="47"/>
      <c r="G714" s="48"/>
      <c r="H714" s="31"/>
      <c r="I714" s="49">
        <f>SUM(U706:U713)</f>
        <v>0.04</v>
      </c>
      <c r="J714" s="31">
        <f>168</f>
        <v>168</v>
      </c>
      <c r="K714" s="49">
        <f>SUM(V706:V713)</f>
        <v>0.03</v>
      </c>
    </row>
    <row r="715" spans="1:22" x14ac:dyDescent="0.2">
      <c r="A715" s="51"/>
      <c r="B715" s="52"/>
      <c r="C715" s="52" t="s">
        <v>972</v>
      </c>
      <c r="D715" s="53" t="s">
        <v>973</v>
      </c>
      <c r="E715" s="54">
        <f>Source!AQ348</f>
        <v>47.2</v>
      </c>
      <c r="F715" s="55"/>
      <c r="G715" s="56" t="str">
        <f>Source!DI348</f>
        <v>)*1,15</v>
      </c>
      <c r="H715" s="54">
        <f>Source!AV349</f>
        <v>1.0669999999999999</v>
      </c>
      <c r="I715" s="57">
        <f>Source!U348</f>
        <v>1.0856000000000001</v>
      </c>
      <c r="J715" s="54"/>
      <c r="K715" s="57"/>
    </row>
    <row r="716" spans="1:22" x14ac:dyDescent="0.2">
      <c r="A716" s="58"/>
      <c r="B716" s="58"/>
      <c r="C716" s="59" t="s">
        <v>974</v>
      </c>
      <c r="D716" s="58"/>
      <c r="E716" s="58"/>
      <c r="F716" s="58"/>
      <c r="G716" s="58"/>
      <c r="H716" s="68">
        <f>I708+I709+I712+I713+I714+SUM(I711:I711)</f>
        <v>51.769999999999996</v>
      </c>
      <c r="I716" s="68"/>
      <c r="J716" s="68">
        <f>K708+K709+K712+K713+K714+SUM(K711:K711)</f>
        <v>749.93000000000006</v>
      </c>
      <c r="K716" s="68"/>
      <c r="O716" s="12">
        <f>I708+I709+I712+I713+I714+SUM(I711:I711)</f>
        <v>51.769999999999996</v>
      </c>
      <c r="P716" s="12">
        <f>K708+K709+K712+K713+K714+SUM(K711:K711)</f>
        <v>749.93000000000006</v>
      </c>
    </row>
    <row r="717" spans="1:22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</row>
    <row r="718" spans="1:22" x14ac:dyDescent="0.2">
      <c r="A718" s="44" t="str">
        <f>Source!E352</f>
        <v>16</v>
      </c>
      <c r="B718" s="45" t="str">
        <f>Source!F352</f>
        <v>3.17-2-3</v>
      </c>
      <c r="C718" s="45" t="str">
        <f>Source!G352</f>
        <v>УСТАНОВКА СМЕСИТЕЛЕЙ</v>
      </c>
      <c r="D718" s="46" t="str">
        <f>Source!H352</f>
        <v>шт.</v>
      </c>
      <c r="E718" s="31">
        <f>Source!I352</f>
        <v>1</v>
      </c>
      <c r="F718" s="47"/>
      <c r="G718" s="48"/>
      <c r="H718" s="31"/>
      <c r="I718" s="49"/>
      <c r="J718" s="31"/>
      <c r="K718" s="49"/>
      <c r="Q718">
        <f>Source!X352</f>
        <v>0</v>
      </c>
      <c r="R718">
        <f>Source!X353</f>
        <v>220.47</v>
      </c>
      <c r="S718">
        <f>Source!Y352</f>
        <v>0</v>
      </c>
      <c r="T718">
        <f>Source!Y353</f>
        <v>103.2</v>
      </c>
      <c r="U718">
        <f>ROUND((175/100)*ROUND(Source!R352, 2), 2)</f>
        <v>0</v>
      </c>
      <c r="V718">
        <f>ROUND((168/100)*ROUND(Source!R353, 2), 2)</f>
        <v>0</v>
      </c>
    </row>
    <row r="719" spans="1:22" x14ac:dyDescent="0.2">
      <c r="A719" s="44"/>
      <c r="B719" s="45"/>
      <c r="C719" s="45" t="s">
        <v>968</v>
      </c>
      <c r="D719" s="46"/>
      <c r="E719" s="31"/>
      <c r="F719" s="47">
        <f>Source!AO352</f>
        <v>8.9600000000000009</v>
      </c>
      <c r="G719" s="48" t="str">
        <f>Source!DG352</f>
        <v>)*1,15)*1,15</v>
      </c>
      <c r="H719" s="31">
        <f>Source!AV353</f>
        <v>1.0669999999999999</v>
      </c>
      <c r="I719" s="49">
        <f>Source!S352</f>
        <v>11.85</v>
      </c>
      <c r="J719" s="31">
        <f>IF(Source!BA353&lt;&gt; 0, Source!BA353, 1)</f>
        <v>18.55</v>
      </c>
      <c r="K719" s="49">
        <f>Source!S353</f>
        <v>234.54</v>
      </c>
    </row>
    <row r="720" spans="1:22" x14ac:dyDescent="0.2">
      <c r="A720" s="44"/>
      <c r="B720" s="45"/>
      <c r="C720" s="45" t="s">
        <v>975</v>
      </c>
      <c r="D720" s="46"/>
      <c r="E720" s="31"/>
      <c r="F720" s="47">
        <f>Source!AL352</f>
        <v>0.84</v>
      </c>
      <c r="G720" s="48" t="str">
        <f>Source!DD352</f>
        <v/>
      </c>
      <c r="H720" s="31">
        <f>Source!AW353</f>
        <v>1</v>
      </c>
      <c r="I720" s="49">
        <f>Source!P352</f>
        <v>0.84</v>
      </c>
      <c r="J720" s="31">
        <f>IF(Source!BC353&lt;&gt; 0, Source!BC353, 1)</f>
        <v>5.23</v>
      </c>
      <c r="K720" s="49">
        <f>Source!P353</f>
        <v>4.3899999999999997</v>
      </c>
    </row>
    <row r="721" spans="1:22" ht="36" x14ac:dyDescent="0.2">
      <c r="A721" s="44" t="str">
        <f>Source!E354</f>
        <v>16,1</v>
      </c>
      <c r="B721" s="45" t="str">
        <f>Source!F354</f>
        <v>1.17-2-14</v>
      </c>
      <c r="C721" s="45" t="str">
        <f>Source!G354</f>
        <v>СМЕСИТЕЛИ ДЛЯ ДУША КОМБИНИРОВАННЫЕ СО ШТАНГОЙ, VIDIMA IDEAL+ARMA</v>
      </c>
      <c r="D721" s="46" t="str">
        <f>Source!H354</f>
        <v>шт.</v>
      </c>
      <c r="E721" s="31">
        <f>Source!I354</f>
        <v>1</v>
      </c>
      <c r="F721" s="47">
        <f>Source!AK354</f>
        <v>711.8</v>
      </c>
      <c r="G721" s="60" t="s">
        <v>3</v>
      </c>
      <c r="H721" s="31">
        <f>Source!AW355</f>
        <v>1</v>
      </c>
      <c r="I721" s="49">
        <f>Source!O354</f>
        <v>711.8</v>
      </c>
      <c r="J721" s="31">
        <f>IF(Source!BC355&lt;&gt; 0, Source!BC355, 1)</f>
        <v>4.68</v>
      </c>
      <c r="K721" s="49">
        <f>Source!O355</f>
        <v>3331.22</v>
      </c>
      <c r="Q721">
        <f>Source!X354</f>
        <v>0</v>
      </c>
      <c r="R721">
        <f>Source!X355</f>
        <v>0</v>
      </c>
      <c r="S721">
        <f>Source!Y354</f>
        <v>0</v>
      </c>
      <c r="T721">
        <f>Source!Y355</f>
        <v>0</v>
      </c>
      <c r="U721">
        <f>ROUND((175/100)*ROUND(Source!R354, 2), 2)</f>
        <v>0</v>
      </c>
      <c r="V721">
        <f>ROUND((168/100)*ROUND(Source!R355, 2), 2)</f>
        <v>0</v>
      </c>
    </row>
    <row r="722" spans="1:22" x14ac:dyDescent="0.2">
      <c r="A722" s="44"/>
      <c r="B722" s="45"/>
      <c r="C722" s="45" t="s">
        <v>969</v>
      </c>
      <c r="D722" s="46" t="s">
        <v>970</v>
      </c>
      <c r="E722" s="31">
        <f>Source!DN353</f>
        <v>110</v>
      </c>
      <c r="F722" s="47"/>
      <c r="G722" s="48"/>
      <c r="H722" s="31"/>
      <c r="I722" s="49">
        <f>SUM(Q718:Q721)</f>
        <v>0</v>
      </c>
      <c r="J722" s="31">
        <f>Source!BZ353</f>
        <v>94</v>
      </c>
      <c r="K722" s="49">
        <f>SUM(R718:R721)</f>
        <v>220.47</v>
      </c>
    </row>
    <row r="723" spans="1:22" x14ac:dyDescent="0.2">
      <c r="A723" s="44"/>
      <c r="B723" s="45"/>
      <c r="C723" s="45" t="s">
        <v>971</v>
      </c>
      <c r="D723" s="46" t="s">
        <v>970</v>
      </c>
      <c r="E723" s="31">
        <f>Source!DO353</f>
        <v>74</v>
      </c>
      <c r="F723" s="47"/>
      <c r="G723" s="48"/>
      <c r="H723" s="31"/>
      <c r="I723" s="49">
        <f>SUM(S718:S722)</f>
        <v>0</v>
      </c>
      <c r="J723" s="31">
        <f>Source!CA353</f>
        <v>44</v>
      </c>
      <c r="K723" s="49">
        <f>SUM(T718:T722)</f>
        <v>103.2</v>
      </c>
    </row>
    <row r="724" spans="1:22" x14ac:dyDescent="0.2">
      <c r="A724" s="51"/>
      <c r="B724" s="52"/>
      <c r="C724" s="52" t="s">
        <v>972</v>
      </c>
      <c r="D724" s="53" t="s">
        <v>973</v>
      </c>
      <c r="E724" s="54">
        <f>Source!AQ352</f>
        <v>0.7</v>
      </c>
      <c r="F724" s="55"/>
      <c r="G724" s="56" t="str">
        <f>Source!DI352</f>
        <v>)*1,15)*1,15</v>
      </c>
      <c r="H724" s="54">
        <f>Source!AV353</f>
        <v>1.0669999999999999</v>
      </c>
      <c r="I724" s="57">
        <f>Source!U352</f>
        <v>0.92574999999999985</v>
      </c>
      <c r="J724" s="54"/>
      <c r="K724" s="57"/>
    </row>
    <row r="725" spans="1:22" x14ac:dyDescent="0.2">
      <c r="A725" s="58"/>
      <c r="B725" s="58"/>
      <c r="C725" s="59" t="s">
        <v>974</v>
      </c>
      <c r="D725" s="58"/>
      <c r="E725" s="58"/>
      <c r="F725" s="58"/>
      <c r="G725" s="58"/>
      <c r="H725" s="68">
        <f>I719+I720+I722+I723+SUM(I721:I721)</f>
        <v>724.49</v>
      </c>
      <c r="I725" s="68"/>
      <c r="J725" s="68">
        <f>K719+K720+K722+K723+SUM(K721:K721)</f>
        <v>3893.8199999999997</v>
      </c>
      <c r="K725" s="68"/>
      <c r="O725" s="12">
        <f>I719+I720+I722+I723+SUM(I721:I721)</f>
        <v>724.49</v>
      </c>
      <c r="P725" s="12">
        <f>K719+K720+K722+K723+SUM(K721:K721)</f>
        <v>3893.8199999999997</v>
      </c>
    </row>
    <row r="726" spans="1:22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</row>
    <row r="727" spans="1:22" x14ac:dyDescent="0.2">
      <c r="A727" s="44" t="str">
        <f>Source!E356</f>
        <v>17</v>
      </c>
      <c r="B727" s="45" t="str">
        <f>Source!F356</f>
        <v>6.65-25-1</v>
      </c>
      <c r="C727" s="45" t="str">
        <f>Source!G356</f>
        <v>СМЕНА ВЕНТИЛЯЦИОННЫХ РЕШЕТОК</v>
      </c>
      <c r="D727" s="46" t="str">
        <f>Source!H356</f>
        <v>100 шт.</v>
      </c>
      <c r="E727" s="31">
        <f>Source!I356</f>
        <v>0.01</v>
      </c>
      <c r="F727" s="47"/>
      <c r="G727" s="48"/>
      <c r="H727" s="31"/>
      <c r="I727" s="49"/>
      <c r="J727" s="31"/>
      <c r="K727" s="49"/>
      <c r="Q727">
        <f>Source!X356</f>
        <v>0</v>
      </c>
      <c r="R727">
        <f>Source!X357</f>
        <v>110.49</v>
      </c>
      <c r="S727">
        <f>Source!Y356</f>
        <v>0</v>
      </c>
      <c r="T727">
        <f>Source!Y357</f>
        <v>51.72</v>
      </c>
      <c r="U727">
        <f>ROUND((175/100)*ROUND(Source!R356, 2), 2)</f>
        <v>0</v>
      </c>
      <c r="V727">
        <f>ROUND((168/100)*ROUND(Source!R357, 2), 2)</f>
        <v>0</v>
      </c>
    </row>
    <row r="728" spans="1:22" x14ac:dyDescent="0.2">
      <c r="A728" s="44"/>
      <c r="B728" s="45"/>
      <c r="C728" s="45" t="s">
        <v>968</v>
      </c>
      <c r="D728" s="46"/>
      <c r="E728" s="31"/>
      <c r="F728" s="47">
        <f>Source!AO356</f>
        <v>516.4</v>
      </c>
      <c r="G728" s="48" t="str">
        <f>Source!DG356</f>
        <v>)*1,15</v>
      </c>
      <c r="H728" s="31">
        <f>Source!AV357</f>
        <v>1.0669999999999999</v>
      </c>
      <c r="I728" s="49">
        <f>Source!S356</f>
        <v>5.94</v>
      </c>
      <c r="J728" s="31">
        <f>IF(Source!BA357&lt;&gt; 0, Source!BA357, 1)</f>
        <v>18.55</v>
      </c>
      <c r="K728" s="49">
        <f>Source!S357</f>
        <v>117.54</v>
      </c>
    </row>
    <row r="729" spans="1:22" x14ac:dyDescent="0.2">
      <c r="A729" s="44"/>
      <c r="B729" s="45"/>
      <c r="C729" s="45" t="s">
        <v>975</v>
      </c>
      <c r="D729" s="46"/>
      <c r="E729" s="31"/>
      <c r="F729" s="47">
        <f>Source!AL356</f>
        <v>61.37</v>
      </c>
      <c r="G729" s="48" t="str">
        <f>Source!DD356</f>
        <v/>
      </c>
      <c r="H729" s="31">
        <f>Source!AW357</f>
        <v>1</v>
      </c>
      <c r="I729" s="49">
        <f>Source!P356</f>
        <v>0.61</v>
      </c>
      <c r="J729" s="31">
        <f>IF(Source!BC357&lt;&gt; 0, Source!BC357, 1)</f>
        <v>2.76</v>
      </c>
      <c r="K729" s="49">
        <f>Source!P357</f>
        <v>1.69</v>
      </c>
    </row>
    <row r="730" spans="1:22" ht="24" x14ac:dyDescent="0.2">
      <c r="A730" s="44" t="str">
        <f>Source!E358</f>
        <v>17,1</v>
      </c>
      <c r="B730" s="45" t="str">
        <f>Source!F358</f>
        <v>1.19-12-111</v>
      </c>
      <c r="C730" s="45" t="str">
        <f>Source!G358</f>
        <v>РЕШЕТКИ ЖАЛЮЗИЙНЫЕ, СТАЛЬНЫЕ, РЕГУЛИРУЕМЫЕ, МАРКА РР 200Х200</v>
      </c>
      <c r="D730" s="46" t="str">
        <f>Source!H358</f>
        <v>шт.</v>
      </c>
      <c r="E730" s="31">
        <f>Source!I358</f>
        <v>1</v>
      </c>
      <c r="F730" s="47">
        <f>Source!AK358</f>
        <v>75.599999999999994</v>
      </c>
      <c r="G730" s="60" t="s">
        <v>3</v>
      </c>
      <c r="H730" s="31">
        <f>Source!AW359</f>
        <v>1</v>
      </c>
      <c r="I730" s="49">
        <f>Source!O358</f>
        <v>75.599999999999994</v>
      </c>
      <c r="J730" s="31">
        <f>IF(Source!BC359&lt;&gt; 0, Source!BC359, 1)</f>
        <v>7.37</v>
      </c>
      <c r="K730" s="49">
        <f>Source!O359</f>
        <v>557.16999999999996</v>
      </c>
      <c r="Q730">
        <f>Source!X358</f>
        <v>0</v>
      </c>
      <c r="R730">
        <f>Source!X359</f>
        <v>0</v>
      </c>
      <c r="S730">
        <f>Source!Y358</f>
        <v>0</v>
      </c>
      <c r="T730">
        <f>Source!Y359</f>
        <v>0</v>
      </c>
      <c r="U730">
        <f>ROUND((175/100)*ROUND(Source!R358, 2), 2)</f>
        <v>0</v>
      </c>
      <c r="V730">
        <f>ROUND((168/100)*ROUND(Source!R359, 2), 2)</f>
        <v>0</v>
      </c>
    </row>
    <row r="731" spans="1:22" x14ac:dyDescent="0.2">
      <c r="A731" s="44"/>
      <c r="B731" s="45"/>
      <c r="C731" s="45" t="s">
        <v>969</v>
      </c>
      <c r="D731" s="46" t="s">
        <v>970</v>
      </c>
      <c r="E731" s="31">
        <f>Source!DN357</f>
        <v>110</v>
      </c>
      <c r="F731" s="47"/>
      <c r="G731" s="48"/>
      <c r="H731" s="31"/>
      <c r="I731" s="49">
        <f>SUM(Q727:Q730)</f>
        <v>0</v>
      </c>
      <c r="J731" s="31">
        <f>Source!BZ357</f>
        <v>94</v>
      </c>
      <c r="K731" s="49">
        <f>SUM(R727:R730)</f>
        <v>110.49</v>
      </c>
    </row>
    <row r="732" spans="1:22" x14ac:dyDescent="0.2">
      <c r="A732" s="44"/>
      <c r="B732" s="45"/>
      <c r="C732" s="45" t="s">
        <v>971</v>
      </c>
      <c r="D732" s="46" t="s">
        <v>970</v>
      </c>
      <c r="E732" s="31">
        <f>Source!DO357</f>
        <v>74</v>
      </c>
      <c r="F732" s="47"/>
      <c r="G732" s="48"/>
      <c r="H732" s="31"/>
      <c r="I732" s="49">
        <f>SUM(S727:S731)</f>
        <v>0</v>
      </c>
      <c r="J732" s="31">
        <f>Source!CA357</f>
        <v>44</v>
      </c>
      <c r="K732" s="49">
        <f>SUM(T727:T731)</f>
        <v>51.72</v>
      </c>
    </row>
    <row r="733" spans="1:22" x14ac:dyDescent="0.2">
      <c r="A733" s="51"/>
      <c r="B733" s="52"/>
      <c r="C733" s="52" t="s">
        <v>972</v>
      </c>
      <c r="D733" s="53" t="s">
        <v>973</v>
      </c>
      <c r="E733" s="54">
        <f>Source!AQ356</f>
        <v>46.19</v>
      </c>
      <c r="F733" s="55"/>
      <c r="G733" s="56" t="str">
        <f>Source!DI356</f>
        <v>)*1,15</v>
      </c>
      <c r="H733" s="54">
        <f>Source!AV357</f>
        <v>1.0669999999999999</v>
      </c>
      <c r="I733" s="57">
        <f>Source!U356</f>
        <v>0.53118499999999991</v>
      </c>
      <c r="J733" s="54"/>
      <c r="K733" s="57"/>
    </row>
    <row r="734" spans="1:22" x14ac:dyDescent="0.2">
      <c r="A734" s="58"/>
      <c r="B734" s="58"/>
      <c r="C734" s="59" t="s">
        <v>974</v>
      </c>
      <c r="D734" s="58"/>
      <c r="E734" s="58"/>
      <c r="F734" s="58"/>
      <c r="G734" s="58"/>
      <c r="H734" s="68">
        <f>I728+I729+I731+I732+SUM(I730:I730)</f>
        <v>82.149999999999991</v>
      </c>
      <c r="I734" s="68"/>
      <c r="J734" s="68">
        <f>K728+K729+K731+K732+SUM(K730:K730)</f>
        <v>838.6099999999999</v>
      </c>
      <c r="K734" s="68"/>
      <c r="O734" s="12">
        <f>I728+I729+I731+I732+SUM(I730:I730)</f>
        <v>82.149999999999991</v>
      </c>
      <c r="P734" s="12">
        <f>K728+K729+K731+K732+SUM(K730:K730)</f>
        <v>838.6099999999999</v>
      </c>
    </row>
    <row r="735" spans="1:22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</row>
    <row r="736" spans="1:22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</row>
    <row r="737" spans="1:22" x14ac:dyDescent="0.2">
      <c r="A737" s="67" t="str">
        <f>CONCATENATE("Итого по подразделу: ",IF(Source!G361&lt;&gt;"Новый подраздел", Source!G361, ""))</f>
        <v>Итого по подразделу: Сантехнические работы</v>
      </c>
      <c r="B737" s="67"/>
      <c r="C737" s="67"/>
      <c r="D737" s="67"/>
      <c r="E737" s="67"/>
      <c r="F737" s="67"/>
      <c r="G737" s="67"/>
      <c r="H737" s="65">
        <f>SUM(O557:O736)</f>
        <v>4078.5800000000004</v>
      </c>
      <c r="I737" s="66"/>
      <c r="J737" s="65">
        <f>SUM(P557:P736)</f>
        <v>34512.269999999997</v>
      </c>
      <c r="K737" s="66"/>
    </row>
    <row r="738" spans="1:22" hidden="1" x14ac:dyDescent="0.2">
      <c r="A738" s="67" t="s">
        <v>979</v>
      </c>
      <c r="B738" s="67"/>
      <c r="C738" s="67"/>
      <c r="D738" s="67"/>
      <c r="E738" s="67"/>
      <c r="F738" s="67"/>
      <c r="G738" s="67"/>
      <c r="H738" s="65">
        <f>SUM(W557:W737)</f>
        <v>0</v>
      </c>
      <c r="I738" s="66"/>
      <c r="J738" s="65">
        <f>SUM(X557:X737)</f>
        <v>0</v>
      </c>
      <c r="K738" s="66"/>
    </row>
    <row r="739" spans="1:22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</row>
    <row r="740" spans="1:22" x14ac:dyDescent="0.2">
      <c r="A740" s="69" t="str">
        <f>CONCATENATE("Подраздел: ",IF(Source!G390&lt;&gt;"Новый подраздел", Source!G390, ""))</f>
        <v>Подраздел: Электромонтажные работы</v>
      </c>
      <c r="B740" s="69"/>
      <c r="C740" s="69"/>
      <c r="D740" s="69"/>
      <c r="E740" s="69"/>
      <c r="F740" s="69"/>
      <c r="G740" s="69"/>
      <c r="H740" s="69"/>
      <c r="I740" s="69"/>
      <c r="J740" s="69"/>
      <c r="K740" s="69"/>
    </row>
    <row r="741" spans="1:22" ht="24" x14ac:dyDescent="0.2">
      <c r="A741" s="44" t="str">
        <f>Source!E394</f>
        <v>1</v>
      </c>
      <c r="B741" s="45" t="str">
        <f>Source!F394</f>
        <v>6.67-7-4</v>
      </c>
      <c r="C741" s="45" t="str">
        <f>Source!G394</f>
        <v>ДЕМОНТАЖ ОСВЕТИТЕЛЬНЫХ ПРИБОРОВ, БРА, ПЛАФОНЫ</v>
      </c>
      <c r="D741" s="46" t="str">
        <f>Source!H394</f>
        <v>100 шт.</v>
      </c>
      <c r="E741" s="31">
        <f>Source!I394</f>
        <v>0.01</v>
      </c>
      <c r="F741" s="47"/>
      <c r="G741" s="48"/>
      <c r="H741" s="31"/>
      <c r="I741" s="49"/>
      <c r="J741" s="31"/>
      <c r="K741" s="49"/>
      <c r="Q741">
        <f>Source!X394</f>
        <v>0</v>
      </c>
      <c r="R741">
        <f>Source!X395</f>
        <v>16.95</v>
      </c>
      <c r="S741">
        <f>Source!Y394</f>
        <v>0</v>
      </c>
      <c r="T741">
        <f>Source!Y395</f>
        <v>10.36</v>
      </c>
      <c r="U741">
        <f>ROUND((175/100)*ROUND(Source!R394, 2), 2)</f>
        <v>0</v>
      </c>
      <c r="V741">
        <f>ROUND((168/100)*ROUND(Source!R395, 2), 2)</f>
        <v>0</v>
      </c>
    </row>
    <row r="742" spans="1:22" x14ac:dyDescent="0.2">
      <c r="A742" s="11"/>
      <c r="B742" s="11"/>
      <c r="C742" s="50" t="str">
        <f>"Объем: "&amp;Source!I394&amp;"=1/"&amp;"100"</f>
        <v>Объем: 0,01=1/100</v>
      </c>
      <c r="D742" s="11"/>
      <c r="E742" s="11"/>
      <c r="F742" s="11"/>
      <c r="G742" s="11"/>
      <c r="H742" s="11"/>
      <c r="I742" s="11"/>
      <c r="J742" s="11"/>
      <c r="K742" s="11"/>
    </row>
    <row r="743" spans="1:22" x14ac:dyDescent="0.2">
      <c r="A743" s="44"/>
      <c r="B743" s="45"/>
      <c r="C743" s="45" t="s">
        <v>968</v>
      </c>
      <c r="D743" s="46"/>
      <c r="E743" s="31"/>
      <c r="F743" s="47">
        <f>Source!AO394</f>
        <v>105.4</v>
      </c>
      <c r="G743" s="48" t="str">
        <f>Source!DG394</f>
        <v>)*1,15</v>
      </c>
      <c r="H743" s="31">
        <f>Source!AV395</f>
        <v>1.0469999999999999</v>
      </c>
      <c r="I743" s="49">
        <f>Source!S394</f>
        <v>1.21</v>
      </c>
      <c r="J743" s="31">
        <f>IF(Source!BA395&lt;&gt; 0, Source!BA395, 1)</f>
        <v>18.55</v>
      </c>
      <c r="K743" s="49">
        <f>Source!S395</f>
        <v>23.54</v>
      </c>
    </row>
    <row r="744" spans="1:22" x14ac:dyDescent="0.2">
      <c r="A744" s="44"/>
      <c r="B744" s="45"/>
      <c r="C744" s="45" t="s">
        <v>969</v>
      </c>
      <c r="D744" s="46" t="s">
        <v>970</v>
      </c>
      <c r="E744" s="31">
        <f>Source!DN395</f>
        <v>80</v>
      </c>
      <c r="F744" s="47"/>
      <c r="G744" s="48"/>
      <c r="H744" s="31"/>
      <c r="I744" s="49">
        <f>SUM(Q741:Q743)</f>
        <v>0</v>
      </c>
      <c r="J744" s="31">
        <f>Source!BZ395</f>
        <v>72</v>
      </c>
      <c r="K744" s="49">
        <f>SUM(R741:R743)</f>
        <v>16.95</v>
      </c>
    </row>
    <row r="745" spans="1:22" x14ac:dyDescent="0.2">
      <c r="A745" s="44"/>
      <c r="B745" s="45"/>
      <c r="C745" s="45" t="s">
        <v>971</v>
      </c>
      <c r="D745" s="46" t="s">
        <v>970</v>
      </c>
      <c r="E745" s="31">
        <f>Source!DO395</f>
        <v>55</v>
      </c>
      <c r="F745" s="47"/>
      <c r="G745" s="48"/>
      <c r="H745" s="31"/>
      <c r="I745" s="49">
        <f>SUM(S741:S744)</f>
        <v>0</v>
      </c>
      <c r="J745" s="31">
        <f>Source!CA395</f>
        <v>44</v>
      </c>
      <c r="K745" s="49">
        <f>SUM(T741:T744)</f>
        <v>10.36</v>
      </c>
    </row>
    <row r="746" spans="1:22" x14ac:dyDescent="0.2">
      <c r="A746" s="51"/>
      <c r="B746" s="52"/>
      <c r="C746" s="52" t="s">
        <v>972</v>
      </c>
      <c r="D746" s="53" t="s">
        <v>973</v>
      </c>
      <c r="E746" s="54">
        <f>Source!AQ394</f>
        <v>10.81</v>
      </c>
      <c r="F746" s="55"/>
      <c r="G746" s="56" t="str">
        <f>Source!DI394</f>
        <v>)*1,15</v>
      </c>
      <c r="H746" s="54">
        <f>Source!AV395</f>
        <v>1.0469999999999999</v>
      </c>
      <c r="I746" s="57">
        <f>Source!U394</f>
        <v>0.12431499999999999</v>
      </c>
      <c r="J746" s="54"/>
      <c r="K746" s="57"/>
    </row>
    <row r="747" spans="1:22" x14ac:dyDescent="0.2">
      <c r="A747" s="58"/>
      <c r="B747" s="58"/>
      <c r="C747" s="59" t="s">
        <v>974</v>
      </c>
      <c r="D747" s="58"/>
      <c r="E747" s="58"/>
      <c r="F747" s="58"/>
      <c r="G747" s="58"/>
      <c r="H747" s="68">
        <f>I743+I744+I745</f>
        <v>1.21</v>
      </c>
      <c r="I747" s="68"/>
      <c r="J747" s="68">
        <f>K743+K744+K745</f>
        <v>50.849999999999994</v>
      </c>
      <c r="K747" s="68"/>
      <c r="O747" s="12">
        <f>I743+I744+I745</f>
        <v>1.21</v>
      </c>
      <c r="P747" s="12">
        <f>K743+K744+K745</f>
        <v>50.849999999999994</v>
      </c>
    </row>
    <row r="748" spans="1:22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</row>
    <row r="749" spans="1:22" ht="24" x14ac:dyDescent="0.2">
      <c r="A749" s="44" t="str">
        <f>Source!E396</f>
        <v>2</v>
      </c>
      <c r="B749" s="45" t="str">
        <f>Source!F396</f>
        <v>6.67-7-1</v>
      </c>
      <c r="C749" s="45" t="str">
        <f>Source!G396</f>
        <v>ДЕМОНТАЖ ОСВЕТИТЕЛЬНЫХ ПРИБОРОВ, ВЫКЛЮЧАТЕЛИ, РОЗЕТКИ</v>
      </c>
      <c r="D749" s="46" t="str">
        <f>Source!H396</f>
        <v>100 шт.</v>
      </c>
      <c r="E749" s="31">
        <f>Source!I396</f>
        <v>0.01</v>
      </c>
      <c r="F749" s="47"/>
      <c r="G749" s="48"/>
      <c r="H749" s="31"/>
      <c r="I749" s="49"/>
      <c r="J749" s="31"/>
      <c r="K749" s="49"/>
      <c r="Q749">
        <f>Source!X396</f>
        <v>0</v>
      </c>
      <c r="R749">
        <f>Source!X397</f>
        <v>9.6</v>
      </c>
      <c r="S749">
        <f>Source!Y396</f>
        <v>0</v>
      </c>
      <c r="T749">
        <f>Source!Y397</f>
        <v>5.87</v>
      </c>
      <c r="U749">
        <f>ROUND((175/100)*ROUND(Source!R396, 2), 2)</f>
        <v>0</v>
      </c>
      <c r="V749">
        <f>ROUND((168/100)*ROUND(Source!R397, 2), 2)</f>
        <v>0</v>
      </c>
    </row>
    <row r="750" spans="1:22" x14ac:dyDescent="0.2">
      <c r="A750" s="11"/>
      <c r="B750" s="11"/>
      <c r="C750" s="50" t="str">
        <f>"Объем: "&amp;Source!I396&amp;"=1/"&amp;"100"</f>
        <v>Объем: 0,01=1/100</v>
      </c>
      <c r="D750" s="11"/>
      <c r="E750" s="11"/>
      <c r="F750" s="11"/>
      <c r="G750" s="11"/>
      <c r="H750" s="11"/>
      <c r="I750" s="11"/>
      <c r="J750" s="11"/>
      <c r="K750" s="11"/>
    </row>
    <row r="751" spans="1:22" x14ac:dyDescent="0.2">
      <c r="A751" s="44"/>
      <c r="B751" s="45"/>
      <c r="C751" s="45" t="s">
        <v>968</v>
      </c>
      <c r="D751" s="46"/>
      <c r="E751" s="31"/>
      <c r="F751" s="47">
        <f>Source!AO396</f>
        <v>59.68</v>
      </c>
      <c r="G751" s="48" t="str">
        <f>Source!DG396</f>
        <v>)*1,15</v>
      </c>
      <c r="H751" s="31">
        <f>Source!AV397</f>
        <v>1.0469999999999999</v>
      </c>
      <c r="I751" s="49">
        <f>Source!S396</f>
        <v>0.69</v>
      </c>
      <c r="J751" s="31">
        <f>IF(Source!BA397&lt;&gt; 0, Source!BA397, 1)</f>
        <v>18.55</v>
      </c>
      <c r="K751" s="49">
        <f>Source!S397</f>
        <v>13.33</v>
      </c>
    </row>
    <row r="752" spans="1:22" x14ac:dyDescent="0.2">
      <c r="A752" s="44"/>
      <c r="B752" s="45"/>
      <c r="C752" s="45" t="s">
        <v>969</v>
      </c>
      <c r="D752" s="46" t="s">
        <v>970</v>
      </c>
      <c r="E752" s="31">
        <f>Source!DN397</f>
        <v>80</v>
      </c>
      <c r="F752" s="47"/>
      <c r="G752" s="48"/>
      <c r="H752" s="31"/>
      <c r="I752" s="49">
        <f>SUM(Q749:Q751)</f>
        <v>0</v>
      </c>
      <c r="J752" s="31">
        <f>Source!BZ397</f>
        <v>72</v>
      </c>
      <c r="K752" s="49">
        <f>SUM(R749:R751)</f>
        <v>9.6</v>
      </c>
    </row>
    <row r="753" spans="1:22" x14ac:dyDescent="0.2">
      <c r="A753" s="44"/>
      <c r="B753" s="45"/>
      <c r="C753" s="45" t="s">
        <v>971</v>
      </c>
      <c r="D753" s="46" t="s">
        <v>970</v>
      </c>
      <c r="E753" s="31">
        <f>Source!DO397</f>
        <v>55</v>
      </c>
      <c r="F753" s="47"/>
      <c r="G753" s="48"/>
      <c r="H753" s="31"/>
      <c r="I753" s="49">
        <f>SUM(S749:S752)</f>
        <v>0</v>
      </c>
      <c r="J753" s="31">
        <f>Source!CA397</f>
        <v>44</v>
      </c>
      <c r="K753" s="49">
        <f>SUM(T749:T752)</f>
        <v>5.87</v>
      </c>
    </row>
    <row r="754" spans="1:22" x14ac:dyDescent="0.2">
      <c r="A754" s="51"/>
      <c r="B754" s="52"/>
      <c r="C754" s="52" t="s">
        <v>972</v>
      </c>
      <c r="D754" s="53" t="s">
        <v>973</v>
      </c>
      <c r="E754" s="54">
        <f>Source!AQ396</f>
        <v>5.84</v>
      </c>
      <c r="F754" s="55"/>
      <c r="G754" s="56" t="str">
        <f>Source!DI396</f>
        <v>)*1,15</v>
      </c>
      <c r="H754" s="54">
        <f>Source!AV397</f>
        <v>1.0469999999999999</v>
      </c>
      <c r="I754" s="57">
        <f>Source!U396</f>
        <v>6.7159999999999997E-2</v>
      </c>
      <c r="J754" s="54"/>
      <c r="K754" s="57"/>
    </row>
    <row r="755" spans="1:22" x14ac:dyDescent="0.2">
      <c r="A755" s="58"/>
      <c r="B755" s="58"/>
      <c r="C755" s="59" t="s">
        <v>974</v>
      </c>
      <c r="D755" s="58"/>
      <c r="E755" s="58"/>
      <c r="F755" s="58"/>
      <c r="G755" s="58"/>
      <c r="H755" s="68">
        <f>I751+I752+I753</f>
        <v>0.69</v>
      </c>
      <c r="I755" s="68"/>
      <c r="J755" s="68">
        <f>K751+K752+K753</f>
        <v>28.8</v>
      </c>
      <c r="K755" s="68"/>
      <c r="O755" s="12">
        <f>I751+I752+I753</f>
        <v>0.69</v>
      </c>
      <c r="P755" s="12">
        <f>K751+K752+K753</f>
        <v>28.8</v>
      </c>
    </row>
    <row r="756" spans="1:22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</row>
    <row r="757" spans="1:22" ht="48" x14ac:dyDescent="0.2">
      <c r="A757" s="44" t="str">
        <f>Source!E398</f>
        <v>3</v>
      </c>
      <c r="B757" s="45" t="str">
        <f>Source!F398</f>
        <v>4.8-245-7</v>
      </c>
      <c r="C757" s="45" t="str">
        <f>Source!G398</f>
        <v>СВЕТИЛЬНИКИ ДЛЯ ЛАМП НАКАЛИВАНИЯ, ПОТОЛОЧНЫЙ ИЛИ НАСТЕННЫЙ С КРЕПЛЕНИЕМ ВИНТАМИ ДЛЯ ПОМЕЩЕНИЙ С НОРМАЛЬНЫМИ УСЛОВИЯМИ СРЕДЫ</v>
      </c>
      <c r="D757" s="46" t="str">
        <f>Source!H398</f>
        <v>100 шт.</v>
      </c>
      <c r="E757" s="31">
        <f>Source!I398</f>
        <v>0.01</v>
      </c>
      <c r="F757" s="47"/>
      <c r="G757" s="48"/>
      <c r="H757" s="31"/>
      <c r="I757" s="49"/>
      <c r="J757" s="31"/>
      <c r="K757" s="49"/>
      <c r="Q757">
        <f>Source!X398</f>
        <v>0</v>
      </c>
      <c r="R757">
        <f>Source!X399</f>
        <v>232.46</v>
      </c>
      <c r="S757">
        <f>Source!Y398</f>
        <v>0</v>
      </c>
      <c r="T757">
        <f>Source!Y399</f>
        <v>124.74</v>
      </c>
      <c r="U757">
        <f>ROUND((175/100)*ROUND(Source!R398, 2), 2)</f>
        <v>0.82</v>
      </c>
      <c r="V757">
        <f>ROUND((168/100)*ROUND(Source!R399, 2), 2)</f>
        <v>0.82</v>
      </c>
    </row>
    <row r="758" spans="1:22" x14ac:dyDescent="0.2">
      <c r="A758" s="11"/>
      <c r="B758" s="11"/>
      <c r="C758" s="50" t="str">
        <f>"Объем: "&amp;Source!I398&amp;"=1/"&amp;"100"</f>
        <v>Объем: 0,01=1/100</v>
      </c>
      <c r="D758" s="11"/>
      <c r="E758" s="11"/>
      <c r="F758" s="11"/>
      <c r="G758" s="11"/>
      <c r="H758" s="11"/>
      <c r="I758" s="11"/>
      <c r="J758" s="11"/>
      <c r="K758" s="11"/>
    </row>
    <row r="759" spans="1:22" x14ac:dyDescent="0.2">
      <c r="A759" s="44"/>
      <c r="B759" s="45"/>
      <c r="C759" s="45" t="s">
        <v>968</v>
      </c>
      <c r="D759" s="46"/>
      <c r="E759" s="31"/>
      <c r="F759" s="47">
        <f>Source!AO398</f>
        <v>1103.7</v>
      </c>
      <c r="G759" s="48" t="str">
        <f>Source!DG398</f>
        <v>)*1,15)*1,15</v>
      </c>
      <c r="H759" s="31">
        <f>Source!AV399</f>
        <v>1.0469999999999999</v>
      </c>
      <c r="I759" s="49">
        <f>Source!S398</f>
        <v>14.6</v>
      </c>
      <c r="J759" s="31">
        <f>IF(Source!BA399&lt;&gt; 0, Source!BA399, 1)</f>
        <v>18.55</v>
      </c>
      <c r="K759" s="49">
        <f>Source!S399</f>
        <v>283.49</v>
      </c>
    </row>
    <row r="760" spans="1:22" x14ac:dyDescent="0.2">
      <c r="A760" s="44"/>
      <c r="B760" s="45"/>
      <c r="C760" s="45" t="s">
        <v>976</v>
      </c>
      <c r="D760" s="46"/>
      <c r="E760" s="31"/>
      <c r="F760" s="47">
        <f>Source!AM398</f>
        <v>183.33</v>
      </c>
      <c r="G760" s="48" t="str">
        <f>Source!DE398</f>
        <v>)*1,25)*1,15</v>
      </c>
      <c r="H760" s="31">
        <f>Source!AV399</f>
        <v>1.0469999999999999</v>
      </c>
      <c r="I760" s="49">
        <f>Source!Q398</f>
        <v>2.64</v>
      </c>
      <c r="J760" s="31">
        <f>IF(Source!BB399&lt;&gt; 0, Source!BB399, 1)</f>
        <v>7.75</v>
      </c>
      <c r="K760" s="49">
        <f>Source!Q399</f>
        <v>21.38</v>
      </c>
    </row>
    <row r="761" spans="1:22" x14ac:dyDescent="0.2">
      <c r="A761" s="44"/>
      <c r="B761" s="45"/>
      <c r="C761" s="45" t="s">
        <v>977</v>
      </c>
      <c r="D761" s="46"/>
      <c r="E761" s="31"/>
      <c r="F761" s="47">
        <f>Source!AN398</f>
        <v>32.68</v>
      </c>
      <c r="G761" s="48" t="str">
        <f>Source!DF398</f>
        <v>)*1,25)*1,15</v>
      </c>
      <c r="H761" s="31">
        <f>Source!AV399</f>
        <v>1.0469999999999999</v>
      </c>
      <c r="I761" s="61">
        <f>Source!R398</f>
        <v>0.47</v>
      </c>
      <c r="J761" s="31">
        <f>IF(Source!BS399&lt;&gt; 0, Source!BS399, 1)</f>
        <v>1</v>
      </c>
      <c r="K761" s="61">
        <f>Source!R399</f>
        <v>0.49</v>
      </c>
    </row>
    <row r="762" spans="1:22" x14ac:dyDescent="0.2">
      <c r="A762" s="44"/>
      <c r="B762" s="45"/>
      <c r="C762" s="45" t="s">
        <v>975</v>
      </c>
      <c r="D762" s="46"/>
      <c r="E762" s="31"/>
      <c r="F762" s="47">
        <f>Source!AL398</f>
        <v>370.3</v>
      </c>
      <c r="G762" s="48" t="str">
        <f>Source!DD398</f>
        <v/>
      </c>
      <c r="H762" s="31">
        <f>Source!AW399</f>
        <v>1</v>
      </c>
      <c r="I762" s="49">
        <f>Source!P398</f>
        <v>3.7</v>
      </c>
      <c r="J762" s="31">
        <f>IF(Source!BC399&lt;&gt; 0, Source!BC399, 1)</f>
        <v>5.23</v>
      </c>
      <c r="K762" s="49">
        <f>Source!P399</f>
        <v>19.37</v>
      </c>
    </row>
    <row r="763" spans="1:22" ht="48" x14ac:dyDescent="0.2">
      <c r="A763" s="44" t="str">
        <f>Source!E400</f>
        <v>3,1</v>
      </c>
      <c r="B763" s="45" t="str">
        <f>Source!F400</f>
        <v>1.22-1-2</v>
      </c>
      <c r="C763" s="45" t="str">
        <f>Source!G400</f>
        <v>СВЕТИЛЬНИКИ С ЛАМПАМИ НАКАЛИВАНИЯ, МАРКА ВЗГ-200 АМ, ПОДВЕСНОЙ, ВЗРЫВОЗАЩИЩЕННЫЙ С КОЛПАКОМ, БЕЗ ОТРАЖАТЕЛЯ И БЕЗ СЕТКИ</v>
      </c>
      <c r="D763" s="46" t="str">
        <f>Source!H400</f>
        <v>шт.</v>
      </c>
      <c r="E763" s="31">
        <f>Source!I400</f>
        <v>1</v>
      </c>
      <c r="F763" s="47">
        <f>Source!AK400</f>
        <v>410.01</v>
      </c>
      <c r="G763" s="60" t="s">
        <v>3</v>
      </c>
      <c r="H763" s="31">
        <f>Source!AW401</f>
        <v>1</v>
      </c>
      <c r="I763" s="49">
        <f>Source!O400</f>
        <v>410.01</v>
      </c>
      <c r="J763" s="31">
        <f>IF(Source!BC401&lt;&gt; 0, Source!BC401, 1)</f>
        <v>5.74</v>
      </c>
      <c r="K763" s="49">
        <f>Source!O401</f>
        <v>2353.46</v>
      </c>
      <c r="Q763">
        <f>Source!X400</f>
        <v>0</v>
      </c>
      <c r="R763">
        <f>Source!X401</f>
        <v>0</v>
      </c>
      <c r="S763">
        <f>Source!Y400</f>
        <v>0</v>
      </c>
      <c r="T763">
        <f>Source!Y401</f>
        <v>0</v>
      </c>
      <c r="U763">
        <f>ROUND((175/100)*ROUND(Source!R400, 2), 2)</f>
        <v>0</v>
      </c>
      <c r="V763">
        <f>ROUND((168/100)*ROUND(Source!R401, 2), 2)</f>
        <v>0</v>
      </c>
    </row>
    <row r="764" spans="1:22" ht="72" x14ac:dyDescent="0.2">
      <c r="A764" s="44" t="str">
        <f>Source!E402</f>
        <v>3,2</v>
      </c>
      <c r="B764" s="45" t="str">
        <f>Source!F402</f>
        <v>1.22-6-25</v>
      </c>
      <c r="C764" s="45" t="str">
        <f>Source!G402</f>
        <v>ЛАМПЫ НАКАЛИВАНИЯ ОСВЕТИТЕЛЬНЫЕ ОБЩЕГО НАЗНАЧЕНИЯ С ЦОКОЛЕМ Е27/27, МАРКА БК230-240-60, НАПРЯЖЕНИЕ 235 В, МОЩНОСТЬ 60 ВТ, БИСПИРАЛЬНЫЕ, С КРИПТОНОВЫМ НАПОЛНЕНИЕМ, В БАЛЛОНАХ ИЗ ПРОЗРАЧНОГО СТЕКЛА</v>
      </c>
      <c r="D764" s="46" t="str">
        <f>Source!H402</f>
        <v>10 шт.</v>
      </c>
      <c r="E764" s="31">
        <f>Source!I402</f>
        <v>0.1</v>
      </c>
      <c r="F764" s="47">
        <f>Source!AK402</f>
        <v>28.81</v>
      </c>
      <c r="G764" s="60" t="s">
        <v>3</v>
      </c>
      <c r="H764" s="31">
        <f>Source!AW403</f>
        <v>1</v>
      </c>
      <c r="I764" s="49">
        <f>Source!O402</f>
        <v>2.88</v>
      </c>
      <c r="J764" s="31">
        <f>IF(Source!BC403&lt;&gt; 0, Source!BC403, 1)</f>
        <v>1.56</v>
      </c>
      <c r="K764" s="49">
        <f>Source!O403</f>
        <v>4.49</v>
      </c>
      <c r="Q764">
        <f>Source!X402</f>
        <v>0</v>
      </c>
      <c r="R764">
        <f>Source!X403</f>
        <v>0</v>
      </c>
      <c r="S764">
        <f>Source!Y402</f>
        <v>0</v>
      </c>
      <c r="T764">
        <f>Source!Y403</f>
        <v>0</v>
      </c>
      <c r="U764">
        <f>ROUND((175/100)*ROUND(Source!R402, 2), 2)</f>
        <v>0</v>
      </c>
      <c r="V764">
        <f>ROUND((168/100)*ROUND(Source!R403, 2), 2)</f>
        <v>0</v>
      </c>
    </row>
    <row r="765" spans="1:22" x14ac:dyDescent="0.2">
      <c r="A765" s="44"/>
      <c r="B765" s="45"/>
      <c r="C765" s="45" t="s">
        <v>969</v>
      </c>
      <c r="D765" s="46" t="s">
        <v>970</v>
      </c>
      <c r="E765" s="31">
        <f>Source!DN399</f>
        <v>114</v>
      </c>
      <c r="F765" s="47"/>
      <c r="G765" s="48"/>
      <c r="H765" s="31"/>
      <c r="I765" s="49">
        <f>SUM(Q757:Q764)</f>
        <v>0</v>
      </c>
      <c r="J765" s="31">
        <f>Source!BZ399</f>
        <v>82</v>
      </c>
      <c r="K765" s="49">
        <f>SUM(R757:R764)</f>
        <v>232.46</v>
      </c>
    </row>
    <row r="766" spans="1:22" x14ac:dyDescent="0.2">
      <c r="A766" s="44"/>
      <c r="B766" s="45"/>
      <c r="C766" s="45" t="s">
        <v>971</v>
      </c>
      <c r="D766" s="46" t="s">
        <v>970</v>
      </c>
      <c r="E766" s="31">
        <f>Source!DO399</f>
        <v>67</v>
      </c>
      <c r="F766" s="47"/>
      <c r="G766" s="48"/>
      <c r="H766" s="31"/>
      <c r="I766" s="49">
        <f>SUM(S757:S765)</f>
        <v>0</v>
      </c>
      <c r="J766" s="31">
        <f>Source!CA399</f>
        <v>44</v>
      </c>
      <c r="K766" s="49">
        <f>SUM(T757:T765)</f>
        <v>124.74</v>
      </c>
    </row>
    <row r="767" spans="1:22" x14ac:dyDescent="0.2">
      <c r="A767" s="44"/>
      <c r="B767" s="45"/>
      <c r="C767" s="45" t="s">
        <v>978</v>
      </c>
      <c r="D767" s="46" t="s">
        <v>970</v>
      </c>
      <c r="E767" s="31">
        <f>175</f>
        <v>175</v>
      </c>
      <c r="F767" s="47"/>
      <c r="G767" s="48"/>
      <c r="H767" s="31"/>
      <c r="I767" s="49">
        <f>SUM(U757:U766)</f>
        <v>0.82</v>
      </c>
      <c r="J767" s="31">
        <f>168</f>
        <v>168</v>
      </c>
      <c r="K767" s="49">
        <f>SUM(V757:V766)</f>
        <v>0.82</v>
      </c>
    </row>
    <row r="768" spans="1:22" x14ac:dyDescent="0.2">
      <c r="A768" s="51"/>
      <c r="B768" s="52"/>
      <c r="C768" s="52" t="s">
        <v>972</v>
      </c>
      <c r="D768" s="53" t="s">
        <v>973</v>
      </c>
      <c r="E768" s="54">
        <f>Source!AQ398</f>
        <v>84.9</v>
      </c>
      <c r="F768" s="55"/>
      <c r="G768" s="56" t="str">
        <f>Source!DI398</f>
        <v>)*1,15)*1,15</v>
      </c>
      <c r="H768" s="54">
        <f>Source!AV399</f>
        <v>1.0469999999999999</v>
      </c>
      <c r="I768" s="57">
        <f>Source!U398</f>
        <v>1.1228024999999999</v>
      </c>
      <c r="J768" s="54"/>
      <c r="K768" s="57"/>
    </row>
    <row r="769" spans="1:22" x14ac:dyDescent="0.2">
      <c r="A769" s="58"/>
      <c r="B769" s="58"/>
      <c r="C769" s="59" t="s">
        <v>974</v>
      </c>
      <c r="D769" s="58"/>
      <c r="E769" s="58"/>
      <c r="F769" s="58"/>
      <c r="G769" s="58"/>
      <c r="H769" s="68">
        <f>I759+I760+I762+I765+I766+I767+SUM(I763:I764)</f>
        <v>434.65</v>
      </c>
      <c r="I769" s="68"/>
      <c r="J769" s="68">
        <f>K759+K760+K762+K765+K766+K767+SUM(K763:K764)</f>
        <v>3040.21</v>
      </c>
      <c r="K769" s="68"/>
      <c r="O769" s="12">
        <f>I759+I760+I762+I765+I766+I767+SUM(I763:I764)</f>
        <v>434.65</v>
      </c>
      <c r="P769" s="12">
        <f>K759+K760+K762+K765+K766+K767+SUM(K763:K764)</f>
        <v>3040.21</v>
      </c>
    </row>
    <row r="770" spans="1:22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</row>
    <row r="771" spans="1:22" ht="36" x14ac:dyDescent="0.2">
      <c r="A771" s="44" t="str">
        <f>Source!E404</f>
        <v>4</v>
      </c>
      <c r="B771" s="45" t="str">
        <f>Source!F404</f>
        <v>4.8-76-1</v>
      </c>
      <c r="C771" s="45" t="str">
        <f>Source!G404</f>
        <v>ПРИСОЕДИНЕНИЕ К ЗАЖИМАМ ЖИЛ ПРОВОДОВ ИЛИ КАБЕЛЕЙ, ПРОВОД ИЛИ КАБЕЛЬ, СЕЧЕНИЕ: ДО 2,5 ММ2</v>
      </c>
      <c r="D771" s="46" t="str">
        <f>Source!H404</f>
        <v>100 шт.</v>
      </c>
      <c r="E771" s="31">
        <f>Source!I404</f>
        <v>0.02</v>
      </c>
      <c r="F771" s="47"/>
      <c r="G771" s="48"/>
      <c r="H771" s="31"/>
      <c r="I771" s="49"/>
      <c r="J771" s="31"/>
      <c r="K771" s="49"/>
      <c r="Q771">
        <f>Source!X404</f>
        <v>0</v>
      </c>
      <c r="R771">
        <f>Source!X405</f>
        <v>62.99</v>
      </c>
      <c r="S771">
        <f>Source!Y404</f>
        <v>0</v>
      </c>
      <c r="T771">
        <f>Source!Y405</f>
        <v>33.799999999999997</v>
      </c>
      <c r="U771">
        <f>ROUND((175/100)*ROUND(Source!R404, 2), 2)</f>
        <v>0</v>
      </c>
      <c r="V771">
        <f>ROUND((168/100)*ROUND(Source!R405, 2), 2)</f>
        <v>0</v>
      </c>
    </row>
    <row r="772" spans="1:22" x14ac:dyDescent="0.2">
      <c r="A772" s="11"/>
      <c r="B772" s="11"/>
      <c r="C772" s="50" t="str">
        <f>"Объем: "&amp;Source!I404&amp;"=2/"&amp;"100"</f>
        <v>Объем: 0,02=2/100</v>
      </c>
      <c r="D772" s="11"/>
      <c r="E772" s="11"/>
      <c r="F772" s="11"/>
      <c r="G772" s="11"/>
      <c r="H772" s="11"/>
      <c r="I772" s="11"/>
      <c r="J772" s="11"/>
      <c r="K772" s="11"/>
    </row>
    <row r="773" spans="1:22" x14ac:dyDescent="0.2">
      <c r="A773" s="44"/>
      <c r="B773" s="45"/>
      <c r="C773" s="45" t="s">
        <v>968</v>
      </c>
      <c r="D773" s="46"/>
      <c r="E773" s="31"/>
      <c r="F773" s="47">
        <f>Source!AO404</f>
        <v>146.72999999999999</v>
      </c>
      <c r="G773" s="48" t="str">
        <f>Source!DG404</f>
        <v>)*1,15)*1,15</v>
      </c>
      <c r="H773" s="31">
        <f>Source!AV405</f>
        <v>1.0669999999999999</v>
      </c>
      <c r="I773" s="49">
        <f>Source!S404</f>
        <v>3.88</v>
      </c>
      <c r="J773" s="31">
        <f>IF(Source!BA405&lt;&gt; 0, Source!BA405, 1)</f>
        <v>18.55</v>
      </c>
      <c r="K773" s="49">
        <f>Source!S405</f>
        <v>76.819999999999993</v>
      </c>
    </row>
    <row r="774" spans="1:22" x14ac:dyDescent="0.2">
      <c r="A774" s="44"/>
      <c r="B774" s="45"/>
      <c r="C774" s="45" t="s">
        <v>975</v>
      </c>
      <c r="D774" s="46"/>
      <c r="E774" s="31"/>
      <c r="F774" s="47">
        <f>Source!AL404</f>
        <v>1.26</v>
      </c>
      <c r="G774" s="48" t="str">
        <f>Source!DD404</f>
        <v/>
      </c>
      <c r="H774" s="31">
        <f>Source!AW405</f>
        <v>1.081</v>
      </c>
      <c r="I774" s="49">
        <f>Source!P404</f>
        <v>0.03</v>
      </c>
      <c r="J774" s="31">
        <f>IF(Source!BC405&lt;&gt; 0, Source!BC405, 1)</f>
        <v>5.23</v>
      </c>
      <c r="K774" s="49">
        <f>Source!P405</f>
        <v>0.14000000000000001</v>
      </c>
    </row>
    <row r="775" spans="1:22" x14ac:dyDescent="0.2">
      <c r="A775" s="44"/>
      <c r="B775" s="45"/>
      <c r="C775" s="45" t="s">
        <v>969</v>
      </c>
      <c r="D775" s="46" t="s">
        <v>970</v>
      </c>
      <c r="E775" s="31">
        <f>Source!DN405</f>
        <v>114</v>
      </c>
      <c r="F775" s="47"/>
      <c r="G775" s="48"/>
      <c r="H775" s="31"/>
      <c r="I775" s="49">
        <f>SUM(Q771:Q774)</f>
        <v>0</v>
      </c>
      <c r="J775" s="31">
        <f>Source!BZ405</f>
        <v>82</v>
      </c>
      <c r="K775" s="49">
        <f>SUM(R771:R774)</f>
        <v>62.99</v>
      </c>
    </row>
    <row r="776" spans="1:22" x14ac:dyDescent="0.2">
      <c r="A776" s="44"/>
      <c r="B776" s="45"/>
      <c r="C776" s="45" t="s">
        <v>971</v>
      </c>
      <c r="D776" s="46" t="s">
        <v>970</v>
      </c>
      <c r="E776" s="31">
        <f>Source!DO405</f>
        <v>67</v>
      </c>
      <c r="F776" s="47"/>
      <c r="G776" s="48"/>
      <c r="H776" s="31"/>
      <c r="I776" s="49">
        <f>SUM(S771:S775)</f>
        <v>0</v>
      </c>
      <c r="J776" s="31">
        <f>Source!CA405</f>
        <v>44</v>
      </c>
      <c r="K776" s="49">
        <f>SUM(T771:T775)</f>
        <v>33.799999999999997</v>
      </c>
    </row>
    <row r="777" spans="1:22" x14ac:dyDescent="0.2">
      <c r="A777" s="51"/>
      <c r="B777" s="52"/>
      <c r="C777" s="52" t="s">
        <v>972</v>
      </c>
      <c r="D777" s="53" t="s">
        <v>973</v>
      </c>
      <c r="E777" s="54">
        <f>Source!AQ404</f>
        <v>11.9</v>
      </c>
      <c r="F777" s="55"/>
      <c r="G777" s="56" t="str">
        <f>Source!DI404</f>
        <v>)*1,15)*1,15</v>
      </c>
      <c r="H777" s="54">
        <f>Source!AV405</f>
        <v>1.0669999999999999</v>
      </c>
      <c r="I777" s="57">
        <f>Source!U404</f>
        <v>0.31475499999999995</v>
      </c>
      <c r="J777" s="54"/>
      <c r="K777" s="57"/>
    </row>
    <row r="778" spans="1:22" x14ac:dyDescent="0.2">
      <c r="A778" s="58"/>
      <c r="B778" s="58"/>
      <c r="C778" s="59" t="s">
        <v>974</v>
      </c>
      <c r="D778" s="58"/>
      <c r="E778" s="58"/>
      <c r="F778" s="58"/>
      <c r="G778" s="58"/>
      <c r="H778" s="68">
        <f>I773+I774+I775+I776</f>
        <v>3.9099999999999997</v>
      </c>
      <c r="I778" s="68"/>
      <c r="J778" s="68">
        <f>K773+K774+K775+K776</f>
        <v>173.75</v>
      </c>
      <c r="K778" s="68"/>
      <c r="O778" s="12">
        <f>I773+I774+I775+I776</f>
        <v>3.9099999999999997</v>
      </c>
      <c r="P778" s="12">
        <f>K773+K774+K775+K776</f>
        <v>173.75</v>
      </c>
    </row>
    <row r="779" spans="1:22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</row>
    <row r="780" spans="1:22" ht="24" x14ac:dyDescent="0.2">
      <c r="A780" s="44" t="str">
        <f>Source!E406</f>
        <v>5</v>
      </c>
      <c r="B780" s="45" t="str">
        <f>Source!F406</f>
        <v>4.8-243-10</v>
      </c>
      <c r="C780" s="45" t="str">
        <f>Source!G406</f>
        <v>РОЗЕТКА ШТЕПСЕЛЬНАЯ ПОЛУГЕРМЕТИЧЕСКАЯ И ГЕРМЕТИЧЕСКАЯ</v>
      </c>
      <c r="D780" s="46" t="str">
        <f>Source!H406</f>
        <v>100 шт.</v>
      </c>
      <c r="E780" s="31">
        <f>Source!I406</f>
        <v>0.01</v>
      </c>
      <c r="F780" s="47"/>
      <c r="G780" s="48"/>
      <c r="H780" s="31"/>
      <c r="I780" s="49"/>
      <c r="J780" s="31"/>
      <c r="K780" s="49"/>
      <c r="Q780">
        <f>Source!X406</f>
        <v>0</v>
      </c>
      <c r="R780">
        <f>Source!X407</f>
        <v>191.67</v>
      </c>
      <c r="S780">
        <f>Source!Y406</f>
        <v>0</v>
      </c>
      <c r="T780">
        <f>Source!Y407</f>
        <v>102.85</v>
      </c>
      <c r="U780">
        <f>ROUND((175/100)*ROUND(Source!R406, 2), 2)</f>
        <v>0.33</v>
      </c>
      <c r="V780">
        <f>ROUND((168/100)*ROUND(Source!R407, 2), 2)</f>
        <v>0.32</v>
      </c>
    </row>
    <row r="781" spans="1:22" x14ac:dyDescent="0.2">
      <c r="A781" s="11"/>
      <c r="B781" s="11"/>
      <c r="C781" s="50" t="str">
        <f>"Объем: "&amp;Source!I406&amp;"=1/"&amp;"100"</f>
        <v>Объем: 0,01=1/100</v>
      </c>
      <c r="D781" s="11"/>
      <c r="E781" s="11"/>
      <c r="F781" s="11"/>
      <c r="G781" s="11"/>
      <c r="H781" s="11"/>
      <c r="I781" s="11"/>
      <c r="J781" s="11"/>
      <c r="K781" s="11"/>
    </row>
    <row r="782" spans="1:22" x14ac:dyDescent="0.2">
      <c r="A782" s="44"/>
      <c r="B782" s="45"/>
      <c r="C782" s="45" t="s">
        <v>968</v>
      </c>
      <c r="D782" s="46"/>
      <c r="E782" s="31"/>
      <c r="F782" s="47">
        <f>Source!AO406</f>
        <v>910</v>
      </c>
      <c r="G782" s="48" t="str">
        <f>Source!DG406</f>
        <v>)*1,15)*1,15</v>
      </c>
      <c r="H782" s="31">
        <f>Source!AV407</f>
        <v>1.0469999999999999</v>
      </c>
      <c r="I782" s="49">
        <f>Source!S406</f>
        <v>12.03</v>
      </c>
      <c r="J782" s="31">
        <f>IF(Source!BA407&lt;&gt; 0, Source!BA407, 1)</f>
        <v>18.55</v>
      </c>
      <c r="K782" s="49">
        <f>Source!S407</f>
        <v>233.74</v>
      </c>
    </row>
    <row r="783" spans="1:22" x14ac:dyDescent="0.2">
      <c r="A783" s="44"/>
      <c r="B783" s="45"/>
      <c r="C783" s="45" t="s">
        <v>976</v>
      </c>
      <c r="D783" s="46"/>
      <c r="E783" s="31"/>
      <c r="F783" s="47">
        <f>Source!AM406</f>
        <v>182.91</v>
      </c>
      <c r="G783" s="48" t="str">
        <f>Source!DE406</f>
        <v>)*1,25)*1,15</v>
      </c>
      <c r="H783" s="31">
        <f>Source!AV407</f>
        <v>1.0469999999999999</v>
      </c>
      <c r="I783" s="49">
        <f>Source!Q406</f>
        <v>2.63</v>
      </c>
      <c r="J783" s="31">
        <f>IF(Source!BB407&lt;&gt; 0, Source!BB407, 1)</f>
        <v>6.34</v>
      </c>
      <c r="K783" s="49">
        <f>Source!Q407</f>
        <v>17.45</v>
      </c>
    </row>
    <row r="784" spans="1:22" x14ac:dyDescent="0.2">
      <c r="A784" s="44"/>
      <c r="B784" s="45"/>
      <c r="C784" s="45" t="s">
        <v>977</v>
      </c>
      <c r="D784" s="46"/>
      <c r="E784" s="31"/>
      <c r="F784" s="47">
        <f>Source!AN406</f>
        <v>12.88</v>
      </c>
      <c r="G784" s="48" t="str">
        <f>Source!DF406</f>
        <v>)*1,25)*1,15</v>
      </c>
      <c r="H784" s="31">
        <f>Source!AV407</f>
        <v>1.0469999999999999</v>
      </c>
      <c r="I784" s="61">
        <f>Source!R406</f>
        <v>0.19</v>
      </c>
      <c r="J784" s="31">
        <f>IF(Source!BS407&lt;&gt; 0, Source!BS407, 1)</f>
        <v>1</v>
      </c>
      <c r="K784" s="61">
        <f>Source!R407</f>
        <v>0.19</v>
      </c>
    </row>
    <row r="785" spans="1:22" x14ac:dyDescent="0.2">
      <c r="A785" s="44"/>
      <c r="B785" s="45"/>
      <c r="C785" s="45" t="s">
        <v>975</v>
      </c>
      <c r="D785" s="46"/>
      <c r="E785" s="31"/>
      <c r="F785" s="47">
        <f>Source!AL406</f>
        <v>87.5</v>
      </c>
      <c r="G785" s="48" t="str">
        <f>Source!DD406</f>
        <v/>
      </c>
      <c r="H785" s="31">
        <f>Source!AW407</f>
        <v>1</v>
      </c>
      <c r="I785" s="49">
        <f>Source!P406</f>
        <v>0.88</v>
      </c>
      <c r="J785" s="31">
        <f>IF(Source!BC407&lt;&gt; 0, Source!BC407, 1)</f>
        <v>5.23</v>
      </c>
      <c r="K785" s="49">
        <f>Source!P407</f>
        <v>4.58</v>
      </c>
    </row>
    <row r="786" spans="1:22" ht="72" x14ac:dyDescent="0.2">
      <c r="A786" s="44" t="str">
        <f>Source!E408</f>
        <v>5,1</v>
      </c>
      <c r="B786" s="45" t="str">
        <f>Source!F408</f>
        <v>1.21-5-827</v>
      </c>
      <c r="C786" s="45" t="str">
        <f>Source!G408</f>
        <v>РОЗЕТКИ ШТЕПСЕЛЬНЫЕ, СЕРИЯ 'РОНДО', НАПРЯЖЕНИЕ 250 В, СИЛА ТОКА 16 А, ОДНОМЕСТНЫЕ, СКРЫТОЙ УСТАНОВКИ С ЗАЗЕМЛЯЮЩИМИ КОНТАКТАМИ И ЗАЩИТНЫМИ ШТОРКАМИ, СТЕПЕНЬ ЗАЩИТЫ IP44, ТИП РС16-126Б</v>
      </c>
      <c r="D786" s="46" t="str">
        <f>Source!H408</f>
        <v>шт.</v>
      </c>
      <c r="E786" s="31">
        <f>Source!I408</f>
        <v>0.42857099999999998</v>
      </c>
      <c r="F786" s="47">
        <f>Source!AK408</f>
        <v>17.54</v>
      </c>
      <c r="G786" s="60" t="s">
        <v>3</v>
      </c>
      <c r="H786" s="31">
        <f>Source!AW409</f>
        <v>1</v>
      </c>
      <c r="I786" s="49">
        <f>Source!O408</f>
        <v>7.52</v>
      </c>
      <c r="J786" s="31">
        <f>IF(Source!BC409&lt;&gt; 0, Source!BC409, 1)</f>
        <v>6.11</v>
      </c>
      <c r="K786" s="49">
        <f>Source!O409</f>
        <v>45.93</v>
      </c>
      <c r="Q786">
        <f>Source!X408</f>
        <v>0</v>
      </c>
      <c r="R786">
        <f>Source!X409</f>
        <v>0</v>
      </c>
      <c r="S786">
        <f>Source!Y408</f>
        <v>0</v>
      </c>
      <c r="T786">
        <f>Source!Y409</f>
        <v>0</v>
      </c>
      <c r="U786">
        <f>ROUND((175/100)*ROUND(Source!R408, 2), 2)</f>
        <v>0</v>
      </c>
      <c r="V786">
        <f>ROUND((168/100)*ROUND(Source!R409, 2), 2)</f>
        <v>0</v>
      </c>
    </row>
    <row r="787" spans="1:22" x14ac:dyDescent="0.2">
      <c r="A787" s="44"/>
      <c r="B787" s="45"/>
      <c r="C787" s="45" t="s">
        <v>969</v>
      </c>
      <c r="D787" s="46" t="s">
        <v>970</v>
      </c>
      <c r="E787" s="31">
        <f>Source!DN407</f>
        <v>114</v>
      </c>
      <c r="F787" s="47"/>
      <c r="G787" s="48"/>
      <c r="H787" s="31"/>
      <c r="I787" s="49">
        <f>SUM(Q780:Q786)</f>
        <v>0</v>
      </c>
      <c r="J787" s="31">
        <f>Source!BZ407</f>
        <v>82</v>
      </c>
      <c r="K787" s="49">
        <f>SUM(R780:R786)</f>
        <v>191.67</v>
      </c>
    </row>
    <row r="788" spans="1:22" x14ac:dyDescent="0.2">
      <c r="A788" s="44"/>
      <c r="B788" s="45"/>
      <c r="C788" s="45" t="s">
        <v>971</v>
      </c>
      <c r="D788" s="46" t="s">
        <v>970</v>
      </c>
      <c r="E788" s="31">
        <f>Source!DO407</f>
        <v>67</v>
      </c>
      <c r="F788" s="47"/>
      <c r="G788" s="48"/>
      <c r="H788" s="31"/>
      <c r="I788" s="49">
        <f>SUM(S780:S787)</f>
        <v>0</v>
      </c>
      <c r="J788" s="31">
        <f>Source!CA407</f>
        <v>44</v>
      </c>
      <c r="K788" s="49">
        <f>SUM(T780:T787)</f>
        <v>102.85</v>
      </c>
    </row>
    <row r="789" spans="1:22" x14ac:dyDescent="0.2">
      <c r="A789" s="44"/>
      <c r="B789" s="45"/>
      <c r="C789" s="45" t="s">
        <v>978</v>
      </c>
      <c r="D789" s="46" t="s">
        <v>970</v>
      </c>
      <c r="E789" s="31">
        <f>175</f>
        <v>175</v>
      </c>
      <c r="F789" s="47"/>
      <c r="G789" s="48"/>
      <c r="H789" s="31"/>
      <c r="I789" s="49">
        <f>SUM(U780:U788)</f>
        <v>0.33</v>
      </c>
      <c r="J789" s="31">
        <f>168</f>
        <v>168</v>
      </c>
      <c r="K789" s="49">
        <f>SUM(V780:V788)</f>
        <v>0.32</v>
      </c>
    </row>
    <row r="790" spans="1:22" x14ac:dyDescent="0.2">
      <c r="A790" s="51"/>
      <c r="B790" s="52"/>
      <c r="C790" s="52" t="s">
        <v>972</v>
      </c>
      <c r="D790" s="53" t="s">
        <v>973</v>
      </c>
      <c r="E790" s="54">
        <f>Source!AQ406</f>
        <v>70</v>
      </c>
      <c r="F790" s="55"/>
      <c r="G790" s="56" t="str">
        <f>Source!DI406</f>
        <v>)*1,15)*1,15</v>
      </c>
      <c r="H790" s="54">
        <f>Source!AV407</f>
        <v>1.0469999999999999</v>
      </c>
      <c r="I790" s="57">
        <f>Source!U406</f>
        <v>0.92574999999999985</v>
      </c>
      <c r="J790" s="54"/>
      <c r="K790" s="57"/>
    </row>
    <row r="791" spans="1:22" x14ac:dyDescent="0.2">
      <c r="A791" s="58"/>
      <c r="B791" s="58"/>
      <c r="C791" s="59" t="s">
        <v>974</v>
      </c>
      <c r="D791" s="58"/>
      <c r="E791" s="58"/>
      <c r="F791" s="58"/>
      <c r="G791" s="58"/>
      <c r="H791" s="68">
        <f>I782+I783+I785+I787+I788+I789+SUM(I786:I786)</f>
        <v>23.39</v>
      </c>
      <c r="I791" s="68"/>
      <c r="J791" s="68">
        <f>K782+K783+K785+K787+K788+K789+SUM(K786:K786)</f>
        <v>596.54</v>
      </c>
      <c r="K791" s="68"/>
      <c r="O791" s="12">
        <f>I782+I783+I785+I787+I788+I789+SUM(I786:I786)</f>
        <v>23.39</v>
      </c>
      <c r="P791" s="12">
        <f>K782+K783+K785+K787+K788+K789+SUM(K786:K786)</f>
        <v>596.54</v>
      </c>
    </row>
    <row r="792" spans="1:22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</row>
    <row r="793" spans="1:22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</row>
    <row r="794" spans="1:22" x14ac:dyDescent="0.2">
      <c r="A794" s="67" t="str">
        <f>CONCATENATE("Итого по подразделу: ",IF(Source!G411&lt;&gt;"Новый подраздел", Source!G411, ""))</f>
        <v>Итого по подразделу: Электромонтажные работы</v>
      </c>
      <c r="B794" s="67"/>
      <c r="C794" s="67"/>
      <c r="D794" s="67"/>
      <c r="E794" s="67"/>
      <c r="F794" s="67"/>
      <c r="G794" s="67"/>
      <c r="H794" s="65">
        <f>SUM(O740:O793)</f>
        <v>463.84999999999997</v>
      </c>
      <c r="I794" s="66"/>
      <c r="J794" s="65">
        <f>SUM(P740:P793)</f>
        <v>3890.15</v>
      </c>
      <c r="K794" s="66"/>
    </row>
    <row r="795" spans="1:22" hidden="1" x14ac:dyDescent="0.2">
      <c r="A795" s="67" t="s">
        <v>979</v>
      </c>
      <c r="B795" s="67"/>
      <c r="C795" s="67"/>
      <c r="D795" s="67"/>
      <c r="E795" s="67"/>
      <c r="F795" s="67"/>
      <c r="G795" s="67"/>
      <c r="H795" s="65">
        <f>SUM(W740:W794)</f>
        <v>0</v>
      </c>
      <c r="I795" s="66"/>
      <c r="J795" s="65">
        <f>SUM(X740:X794)</f>
        <v>0</v>
      </c>
      <c r="K795" s="66"/>
    </row>
    <row r="796" spans="1:22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</row>
    <row r="797" spans="1:22" x14ac:dyDescent="0.2">
      <c r="A797" s="67" t="str">
        <f>CONCATENATE("Итого по разделу: ",IF(Source!G440&lt;&gt;"Новый раздел", Source!G440, ""))</f>
        <v>Итого по разделу: Ремонт  помещений с расширением дверных проемов</v>
      </c>
      <c r="B797" s="67"/>
      <c r="C797" s="67"/>
      <c r="D797" s="67"/>
      <c r="E797" s="67"/>
      <c r="F797" s="67"/>
      <c r="G797" s="67"/>
      <c r="H797" s="65">
        <f>SUM(O34:O796)</f>
        <v>26487.769999999997</v>
      </c>
      <c r="I797" s="66"/>
      <c r="J797" s="65">
        <f>SUM(P34:P796)</f>
        <v>268384.14999999985</v>
      </c>
      <c r="K797" s="66"/>
    </row>
    <row r="798" spans="1:22" hidden="1" x14ac:dyDescent="0.2">
      <c r="A798" s="67" t="s">
        <v>979</v>
      </c>
      <c r="B798" s="67"/>
      <c r="C798" s="67"/>
      <c r="D798" s="67"/>
      <c r="E798" s="67"/>
      <c r="F798" s="67"/>
      <c r="G798" s="67"/>
      <c r="H798" s="65">
        <f>SUM(W34:W797)</f>
        <v>0</v>
      </c>
      <c r="I798" s="66"/>
      <c r="J798" s="65">
        <f>SUM(X34:X797)</f>
        <v>0</v>
      </c>
      <c r="K798" s="66"/>
    </row>
    <row r="799" spans="1:22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</row>
    <row r="800" spans="1:22" x14ac:dyDescent="0.2">
      <c r="A800" s="67" t="str">
        <f>CONCATENATE("Итого по локальной смете: ",IF(Source!G469&lt;&gt;"Новая локальная смета", Source!G469, ""))</f>
        <v xml:space="preserve">Итого по локальной смете: </v>
      </c>
      <c r="B800" s="67"/>
      <c r="C800" s="67"/>
      <c r="D800" s="67"/>
      <c r="E800" s="67"/>
      <c r="F800" s="67"/>
      <c r="G800" s="67"/>
      <c r="H800" s="65">
        <f>SUM(O32:O799)</f>
        <v>26487.769999999997</v>
      </c>
      <c r="I800" s="66"/>
      <c r="J800" s="65">
        <f>SUM(P32:P799)</f>
        <v>268384.14999999985</v>
      </c>
      <c r="K800" s="66"/>
    </row>
    <row r="801" spans="1:32" hidden="1" x14ac:dyDescent="0.2">
      <c r="A801" s="67" t="s">
        <v>979</v>
      </c>
      <c r="B801" s="67"/>
      <c r="C801" s="67"/>
      <c r="D801" s="67"/>
      <c r="E801" s="67"/>
      <c r="F801" s="67"/>
      <c r="G801" s="67"/>
      <c r="H801" s="65">
        <f>SUM(W32:W800)</f>
        <v>0</v>
      </c>
      <c r="I801" s="66"/>
      <c r="J801" s="65">
        <f>SUM(X32:X800)</f>
        <v>0</v>
      </c>
      <c r="K801" s="66"/>
    </row>
    <row r="802" spans="1:32" x14ac:dyDescent="0.2">
      <c r="A802" s="40" t="s">
        <v>994</v>
      </c>
      <c r="B802" s="40"/>
      <c r="C802" s="11"/>
      <c r="D802" s="11"/>
      <c r="E802" s="11"/>
      <c r="F802" s="11"/>
      <c r="G802" s="11"/>
      <c r="H802" s="11"/>
      <c r="I802" s="11"/>
      <c r="J802" s="11"/>
      <c r="K802" s="40">
        <v>53676.83</v>
      </c>
    </row>
    <row r="803" spans="1:32" ht="15" x14ac:dyDescent="0.25">
      <c r="A803" s="67" t="str">
        <f>CONCATENATE("Итого по смете: ",IF(Source!G498&lt;&gt;"Новый объект", Source!G498, ""))</f>
        <v>Итого по смете: ул.Рублевское ш.,,д.18,кор.1кв.322 Ремонт квартиры инвалида-колясочника</v>
      </c>
      <c r="B803" s="67"/>
      <c r="C803" s="67"/>
      <c r="D803" s="67"/>
      <c r="E803" s="67"/>
      <c r="F803" s="67"/>
      <c r="G803" s="67"/>
      <c r="H803" s="65" t="s">
        <v>992</v>
      </c>
      <c r="I803" s="66"/>
      <c r="J803" s="65">
        <v>322060.98</v>
      </c>
      <c r="K803" s="66"/>
      <c r="AF803" s="13" t="str">
        <f>CONCATENATE("Итого по смете: ",IF(Source!G498&lt;&gt;"Новый объект", Source!G498, ""))</f>
        <v>Итого по смете: ул.Рублевское ш.,,д.18,кор.1кв.322 Ремонт квартиры инвалида-колясочника</v>
      </c>
    </row>
    <row r="804" spans="1:32" hidden="1" x14ac:dyDescent="0.2">
      <c r="A804" s="67" t="s">
        <v>979</v>
      </c>
      <c r="B804" s="67"/>
      <c r="C804" s="67"/>
      <c r="D804" s="67"/>
      <c r="E804" s="67"/>
      <c r="F804" s="67"/>
      <c r="G804" s="67"/>
      <c r="H804" s="65">
        <f>SUM(W1:W803)</f>
        <v>0</v>
      </c>
      <c r="I804" s="66"/>
      <c r="J804" s="65">
        <f>SUM(X1:X803)</f>
        <v>0</v>
      </c>
      <c r="K804" s="66"/>
    </row>
    <row r="805" spans="1:32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</row>
    <row r="806" spans="1:32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</row>
    <row r="807" spans="1:32" x14ac:dyDescent="0.2">
      <c r="A807" s="63" t="s">
        <v>980</v>
      </c>
      <c r="B807" s="63"/>
      <c r="C807" s="62" t="s">
        <v>992</v>
      </c>
      <c r="D807" s="62"/>
      <c r="E807" s="62"/>
      <c r="F807" s="62"/>
      <c r="G807" s="62"/>
      <c r="H807" s="11" t="s">
        <v>992</v>
      </c>
      <c r="I807" s="11"/>
      <c r="J807" s="11"/>
      <c r="K807" s="11"/>
    </row>
    <row r="808" spans="1:32" x14ac:dyDescent="0.2">
      <c r="A808" s="11"/>
      <c r="B808" s="11"/>
      <c r="C808" s="64" t="s">
        <v>981</v>
      </c>
      <c r="D808" s="64"/>
      <c r="E808" s="64"/>
      <c r="F808" s="64"/>
      <c r="G808" s="64"/>
      <c r="H808" s="11"/>
      <c r="I808" s="11"/>
      <c r="J808" s="11"/>
      <c r="K808" s="11"/>
    </row>
    <row r="809" spans="1:32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</row>
    <row r="810" spans="1:32" x14ac:dyDescent="0.2">
      <c r="A810" s="63" t="s">
        <v>982</v>
      </c>
      <c r="B810" s="63"/>
      <c r="C810" s="62" t="str">
        <f>IF(Source!AE12&lt;&gt;"", Source!AE12," ")</f>
        <v xml:space="preserve"> </v>
      </c>
      <c r="D810" s="62"/>
      <c r="E810" s="62"/>
      <c r="F810" s="62"/>
      <c r="G810" s="62"/>
      <c r="H810" s="11" t="str">
        <f>IF(Source!AD12&lt;&gt;"", Source!AD12," ")</f>
        <v xml:space="preserve"> </v>
      </c>
      <c r="I810" s="11"/>
      <c r="J810" s="11"/>
      <c r="K810" s="11"/>
    </row>
    <row r="811" spans="1:32" x14ac:dyDescent="0.2">
      <c r="A811" s="11"/>
      <c r="B811" s="11"/>
      <c r="C811" s="64" t="s">
        <v>981</v>
      </c>
      <c r="D811" s="64"/>
      <c r="E811" s="64"/>
      <c r="F811" s="64"/>
      <c r="G811" s="64"/>
      <c r="H811" s="11"/>
      <c r="I811" s="11"/>
      <c r="J811" s="11"/>
      <c r="K811" s="11"/>
    </row>
  </sheetData>
  <mergeCells count="212">
    <mergeCell ref="B3:E3"/>
    <mergeCell ref="G3:K3"/>
    <mergeCell ref="B4:E4"/>
    <mergeCell ref="G4:K4"/>
    <mergeCell ref="B6:E6"/>
    <mergeCell ref="G6:K6"/>
    <mergeCell ref="A16:K16"/>
    <mergeCell ref="A18:K18"/>
    <mergeCell ref="F21:H21"/>
    <mergeCell ref="F22:H22"/>
    <mergeCell ref="F23:H23"/>
    <mergeCell ref="B7:E7"/>
    <mergeCell ref="G7:K7"/>
    <mergeCell ref="A10:K10"/>
    <mergeCell ref="A11:K11"/>
    <mergeCell ref="A13:K13"/>
    <mergeCell ref="A15:K15"/>
    <mergeCell ref="A36:K36"/>
    <mergeCell ref="J43:K43"/>
    <mergeCell ref="H43:I43"/>
    <mergeCell ref="J51:K51"/>
    <mergeCell ref="H51:I51"/>
    <mergeCell ref="J59:K59"/>
    <mergeCell ref="H59:I59"/>
    <mergeCell ref="F24:H24"/>
    <mergeCell ref="F25:H25"/>
    <mergeCell ref="A28:K28"/>
    <mergeCell ref="A32:K32"/>
    <mergeCell ref="A34:K34"/>
    <mergeCell ref="J102:K102"/>
    <mergeCell ref="H102:I102"/>
    <mergeCell ref="J113:K113"/>
    <mergeCell ref="H113:I113"/>
    <mergeCell ref="J126:K126"/>
    <mergeCell ref="H126:I126"/>
    <mergeCell ref="J67:K67"/>
    <mergeCell ref="H67:I67"/>
    <mergeCell ref="J75:K75"/>
    <mergeCell ref="H75:I75"/>
    <mergeCell ref="J86:K86"/>
    <mergeCell ref="H86:I86"/>
    <mergeCell ref="J165:K165"/>
    <mergeCell ref="H165:I165"/>
    <mergeCell ref="J173:K173"/>
    <mergeCell ref="H173:I173"/>
    <mergeCell ref="J185:K185"/>
    <mergeCell ref="H185:I185"/>
    <mergeCell ref="J134:K134"/>
    <mergeCell ref="H134:I134"/>
    <mergeCell ref="J147:K147"/>
    <mergeCell ref="H147:I147"/>
    <mergeCell ref="J157:K157"/>
    <mergeCell ref="H157:I157"/>
    <mergeCell ref="J219:K219"/>
    <mergeCell ref="H219:I219"/>
    <mergeCell ref="J231:K231"/>
    <mergeCell ref="H231:I231"/>
    <mergeCell ref="J240:K240"/>
    <mergeCell ref="H240:I240"/>
    <mergeCell ref="J195:K195"/>
    <mergeCell ref="H195:I195"/>
    <mergeCell ref="J204:K204"/>
    <mergeCell ref="H204:I204"/>
    <mergeCell ref="J211:K211"/>
    <mergeCell ref="H211:I211"/>
    <mergeCell ref="J291:K291"/>
    <mergeCell ref="H291:I291"/>
    <mergeCell ref="J301:K301"/>
    <mergeCell ref="H301:I301"/>
    <mergeCell ref="J316:K316"/>
    <mergeCell ref="H316:I316"/>
    <mergeCell ref="J253:K253"/>
    <mergeCell ref="H253:I253"/>
    <mergeCell ref="J265:K265"/>
    <mergeCell ref="H265:I265"/>
    <mergeCell ref="J279:K279"/>
    <mergeCell ref="H279:I279"/>
    <mergeCell ref="J359:K359"/>
    <mergeCell ref="H359:I359"/>
    <mergeCell ref="J371:K371"/>
    <mergeCell ref="H371:I371"/>
    <mergeCell ref="J385:K385"/>
    <mergeCell ref="H385:I385"/>
    <mergeCell ref="J324:K324"/>
    <mergeCell ref="H324:I324"/>
    <mergeCell ref="J335:K335"/>
    <mergeCell ref="H335:I335"/>
    <mergeCell ref="J346:K346"/>
    <mergeCell ref="H346:I346"/>
    <mergeCell ref="J428:K428"/>
    <mergeCell ref="H428:I428"/>
    <mergeCell ref="A428:G428"/>
    <mergeCell ref="J429:K429"/>
    <mergeCell ref="H429:I429"/>
    <mergeCell ref="A429:G429"/>
    <mergeCell ref="J397:K397"/>
    <mergeCell ref="H397:I397"/>
    <mergeCell ref="J410:K410"/>
    <mergeCell ref="H410:I410"/>
    <mergeCell ref="J425:K425"/>
    <mergeCell ref="H425:I425"/>
    <mergeCell ref="J482:K482"/>
    <mergeCell ref="H482:I482"/>
    <mergeCell ref="J494:K494"/>
    <mergeCell ref="H494:I494"/>
    <mergeCell ref="J502:K502"/>
    <mergeCell ref="H502:I502"/>
    <mergeCell ref="A431:K431"/>
    <mergeCell ref="J442:K442"/>
    <mergeCell ref="H442:I442"/>
    <mergeCell ref="J454:K454"/>
    <mergeCell ref="H454:I454"/>
    <mergeCell ref="J470:K470"/>
    <mergeCell ref="H470:I470"/>
    <mergeCell ref="J537:K537"/>
    <mergeCell ref="H537:I537"/>
    <mergeCell ref="J544:K544"/>
    <mergeCell ref="H544:I544"/>
    <mergeCell ref="J551:K551"/>
    <mergeCell ref="H551:I551"/>
    <mergeCell ref="J514:K514"/>
    <mergeCell ref="H514:I514"/>
    <mergeCell ref="J522:K522"/>
    <mergeCell ref="H522:I522"/>
    <mergeCell ref="J530:K530"/>
    <mergeCell ref="H530:I530"/>
    <mergeCell ref="A557:K557"/>
    <mergeCell ref="J563:K563"/>
    <mergeCell ref="H563:I563"/>
    <mergeCell ref="J570:K570"/>
    <mergeCell ref="H570:I570"/>
    <mergeCell ref="J577:K577"/>
    <mergeCell ref="H577:I577"/>
    <mergeCell ref="J554:K554"/>
    <mergeCell ref="H554:I554"/>
    <mergeCell ref="A554:G554"/>
    <mergeCell ref="J555:K555"/>
    <mergeCell ref="H555:I555"/>
    <mergeCell ref="A555:G555"/>
    <mergeCell ref="J611:K611"/>
    <mergeCell ref="H611:I611"/>
    <mergeCell ref="J620:K620"/>
    <mergeCell ref="H620:I620"/>
    <mergeCell ref="J639:K639"/>
    <mergeCell ref="H639:I639"/>
    <mergeCell ref="J584:K584"/>
    <mergeCell ref="H584:I584"/>
    <mergeCell ref="J592:K592"/>
    <mergeCell ref="H592:I592"/>
    <mergeCell ref="J600:K600"/>
    <mergeCell ref="H600:I600"/>
    <mergeCell ref="J694:K694"/>
    <mergeCell ref="H694:I694"/>
    <mergeCell ref="J704:K704"/>
    <mergeCell ref="H704:I704"/>
    <mergeCell ref="J716:K716"/>
    <mergeCell ref="H716:I716"/>
    <mergeCell ref="J651:K651"/>
    <mergeCell ref="H651:I651"/>
    <mergeCell ref="J659:K659"/>
    <mergeCell ref="H659:I659"/>
    <mergeCell ref="J678:K678"/>
    <mergeCell ref="H678:I678"/>
    <mergeCell ref="A737:G737"/>
    <mergeCell ref="J738:K738"/>
    <mergeCell ref="H738:I738"/>
    <mergeCell ref="A738:G738"/>
    <mergeCell ref="A740:K740"/>
    <mergeCell ref="J747:K747"/>
    <mergeCell ref="H747:I747"/>
    <mergeCell ref="J725:K725"/>
    <mergeCell ref="H725:I725"/>
    <mergeCell ref="J734:K734"/>
    <mergeCell ref="H734:I734"/>
    <mergeCell ref="J737:K737"/>
    <mergeCell ref="H737:I737"/>
    <mergeCell ref="J791:K791"/>
    <mergeCell ref="H791:I791"/>
    <mergeCell ref="J794:K794"/>
    <mergeCell ref="H794:I794"/>
    <mergeCell ref="A794:G794"/>
    <mergeCell ref="J795:K795"/>
    <mergeCell ref="H795:I795"/>
    <mergeCell ref="A795:G795"/>
    <mergeCell ref="J755:K755"/>
    <mergeCell ref="H755:I755"/>
    <mergeCell ref="J769:K769"/>
    <mergeCell ref="H769:I769"/>
    <mergeCell ref="J778:K778"/>
    <mergeCell ref="H778:I778"/>
    <mergeCell ref="J800:K800"/>
    <mergeCell ref="H800:I800"/>
    <mergeCell ref="A800:G800"/>
    <mergeCell ref="J801:K801"/>
    <mergeCell ref="H801:I801"/>
    <mergeCell ref="A801:G801"/>
    <mergeCell ref="J797:K797"/>
    <mergeCell ref="H797:I797"/>
    <mergeCell ref="A797:G797"/>
    <mergeCell ref="J798:K798"/>
    <mergeCell ref="H798:I798"/>
    <mergeCell ref="A798:G798"/>
    <mergeCell ref="A807:B807"/>
    <mergeCell ref="C808:G808"/>
    <mergeCell ref="A810:B810"/>
    <mergeCell ref="C811:G811"/>
    <mergeCell ref="J803:K803"/>
    <mergeCell ref="H803:I803"/>
    <mergeCell ref="A803:G803"/>
    <mergeCell ref="J804:K804"/>
    <mergeCell ref="H804:I804"/>
    <mergeCell ref="A804:G804"/>
  </mergeCells>
  <pageMargins left="0.4" right="0.2" top="0.2" bottom="0.4" header="0.2" footer="0.2"/>
  <pageSetup paperSize="9" scale="60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"/>
  <sheetViews>
    <sheetView zoomScaleNormal="100" workbookViewId="0">
      <selection sqref="A1:E100"/>
    </sheetView>
  </sheetViews>
  <sheetFormatPr defaultRowHeight="12.75" x14ac:dyDescent="0.2"/>
  <cols>
    <col min="1" max="1" width="6.7109375" customWidth="1"/>
    <col min="2" max="2" width="75.7109375" customWidth="1"/>
    <col min="3" max="5" width="15.7109375" customWidth="1"/>
  </cols>
  <sheetData>
    <row r="1" spans="1:5" x14ac:dyDescent="0.2">
      <c r="A1" s="14" t="str">
        <f>Source!B1</f>
        <v>Smeta.RU  (495) 974-1589</v>
      </c>
      <c r="B1" s="14"/>
      <c r="C1" s="14"/>
      <c r="D1" s="14"/>
      <c r="E1" s="14"/>
    </row>
    <row r="2" spans="1:5" x14ac:dyDescent="0.2">
      <c r="A2" s="14"/>
      <c r="B2" s="14"/>
      <c r="C2" s="14"/>
      <c r="D2" s="14"/>
      <c r="E2" s="14"/>
    </row>
    <row r="3" spans="1:5" x14ac:dyDescent="0.2">
      <c r="A3" s="14"/>
      <c r="B3" s="14"/>
      <c r="C3" s="14"/>
      <c r="D3" s="15" t="s">
        <v>942</v>
      </c>
      <c r="E3" s="14"/>
    </row>
    <row r="4" spans="1:5" x14ac:dyDescent="0.2">
      <c r="A4" s="14"/>
      <c r="B4" s="14"/>
      <c r="C4" s="15"/>
      <c r="D4" s="15"/>
      <c r="E4" s="14"/>
    </row>
    <row r="5" spans="1:5" x14ac:dyDescent="0.2">
      <c r="A5" s="14"/>
      <c r="B5" s="14"/>
      <c r="C5" s="79" t="s">
        <v>983</v>
      </c>
      <c r="D5" s="79"/>
      <c r="E5" s="14"/>
    </row>
    <row r="6" spans="1:5" x14ac:dyDescent="0.2">
      <c r="A6" s="14"/>
      <c r="B6" s="14"/>
      <c r="C6" s="16"/>
      <c r="D6" s="16"/>
      <c r="E6" s="14"/>
    </row>
    <row r="7" spans="1:5" x14ac:dyDescent="0.2">
      <c r="A7" s="14"/>
      <c r="B7" s="14"/>
      <c r="C7" s="79" t="s">
        <v>983</v>
      </c>
      <c r="D7" s="79"/>
      <c r="E7" s="14"/>
    </row>
    <row r="8" spans="1:5" x14ac:dyDescent="0.2">
      <c r="A8" s="14"/>
      <c r="B8" s="14"/>
      <c r="C8" s="16"/>
      <c r="D8" s="16"/>
      <c r="E8" s="14"/>
    </row>
    <row r="9" spans="1:5" x14ac:dyDescent="0.2">
      <c r="A9" s="14"/>
      <c r="B9" s="14"/>
      <c r="C9" s="15" t="s">
        <v>995</v>
      </c>
      <c r="D9" s="14"/>
      <c r="E9" s="14"/>
    </row>
    <row r="10" spans="1:5" x14ac:dyDescent="0.2">
      <c r="A10" s="14"/>
      <c r="B10" s="14"/>
      <c r="C10" s="14"/>
      <c r="D10" s="14"/>
      <c r="E10" s="14"/>
    </row>
    <row r="11" spans="1:5" x14ac:dyDescent="0.2">
      <c r="A11" s="80" t="str">
        <f>CONCATENATE("Дефектный акт ", IF(Source!AN15&lt;&gt;"", Source!AN15," "))</f>
        <v xml:space="preserve">Дефектный акт  </v>
      </c>
      <c r="B11" s="80"/>
      <c r="C11" s="80"/>
      <c r="D11" s="80"/>
      <c r="E11" s="14"/>
    </row>
    <row r="12" spans="1:5" x14ac:dyDescent="0.2">
      <c r="A12" s="80" t="str">
        <f>CONCATENATE("На капитальный ремонт ", Source!F12)</f>
        <v>На капитальный ремонт Новый объект:ул.Рублевское ш.,,д.18,кор.1кв.322</v>
      </c>
      <c r="B12" s="80"/>
      <c r="C12" s="80"/>
      <c r="D12" s="80"/>
      <c r="E12" s="14"/>
    </row>
    <row r="13" spans="1:5" x14ac:dyDescent="0.2">
      <c r="A13" s="14"/>
      <c r="B13" s="14"/>
      <c r="C13" s="14"/>
      <c r="D13" s="14"/>
      <c r="E13" s="14"/>
    </row>
    <row r="14" spans="1:5" x14ac:dyDescent="0.2">
      <c r="A14" s="14"/>
      <c r="B14" s="17" t="s">
        <v>984</v>
      </c>
      <c r="C14" s="14"/>
      <c r="D14" s="14"/>
      <c r="E14" s="14"/>
    </row>
    <row r="15" spans="1:5" x14ac:dyDescent="0.2">
      <c r="A15" s="14"/>
      <c r="B15" s="17" t="s">
        <v>985</v>
      </c>
      <c r="C15" s="14"/>
      <c r="D15" s="14"/>
      <c r="E15" s="14"/>
    </row>
    <row r="16" spans="1:5" x14ac:dyDescent="0.2">
      <c r="A16" s="14"/>
      <c r="B16" s="17" t="s">
        <v>986</v>
      </c>
      <c r="C16" s="14"/>
      <c r="D16" s="14"/>
      <c r="E16" s="14"/>
    </row>
    <row r="17" spans="1:5" x14ac:dyDescent="0.2">
      <c r="A17" s="18" t="s">
        <v>955</v>
      </c>
      <c r="B17" s="18" t="s">
        <v>957</v>
      </c>
      <c r="C17" s="18" t="s">
        <v>987</v>
      </c>
      <c r="D17" s="18" t="s">
        <v>988</v>
      </c>
      <c r="E17" s="19" t="s">
        <v>989</v>
      </c>
    </row>
    <row r="18" spans="1:5" x14ac:dyDescent="0.2">
      <c r="A18" s="20">
        <v>1</v>
      </c>
      <c r="B18" s="20">
        <v>2</v>
      </c>
      <c r="C18" s="20">
        <v>3</v>
      </c>
      <c r="D18" s="20">
        <v>4</v>
      </c>
      <c r="E18" s="21">
        <v>5</v>
      </c>
    </row>
    <row r="19" spans="1:5" x14ac:dyDescent="0.2">
      <c r="A19" s="78" t="str">
        <f>CONCATENATE("Локальная смета: ", Source!G20)</f>
        <v>Локальная смета: Новая локальная смета</v>
      </c>
      <c r="B19" s="78"/>
      <c r="C19" s="78"/>
      <c r="D19" s="78"/>
      <c r="E19" s="78"/>
    </row>
    <row r="20" spans="1:5" x14ac:dyDescent="0.2">
      <c r="A20" s="78" t="str">
        <f>CONCATENATE("Раздел: ", Source!G24)</f>
        <v>Раздел: Ремонт  помещений с расширением дверных проемов</v>
      </c>
      <c r="B20" s="78"/>
      <c r="C20" s="78"/>
      <c r="D20" s="78"/>
      <c r="E20" s="78"/>
    </row>
    <row r="21" spans="1:5" x14ac:dyDescent="0.2">
      <c r="A21" s="78" t="str">
        <f>CONCATENATE("Подраздел: ", Source!G28)</f>
        <v>Подраздел: Общестроительные работы</v>
      </c>
      <c r="B21" s="78"/>
      <c r="C21" s="78"/>
      <c r="D21" s="78"/>
      <c r="E21" s="78"/>
    </row>
    <row r="22" spans="1:5" x14ac:dyDescent="0.2">
      <c r="A22" s="22" t="str">
        <f>Source!E32</f>
        <v>1</v>
      </c>
      <c r="B22" s="23" t="str">
        <f>Source!G32</f>
        <v>СНЯТИЕ НАЛИЧНИКОВ</v>
      </c>
      <c r="C22" s="24" t="str">
        <f>Source!H32</f>
        <v>100 м</v>
      </c>
      <c r="D22" s="25">
        <f>Source!I32</f>
        <v>0.3</v>
      </c>
      <c r="E22" s="22"/>
    </row>
    <row r="23" spans="1:5" x14ac:dyDescent="0.2">
      <c r="A23" s="22" t="str">
        <f>Source!E34</f>
        <v>2</v>
      </c>
      <c r="B23" s="23" t="str">
        <f>Source!G34</f>
        <v>СНЯТИЕ ДВЕРНЫХ ПОЛОТЕН</v>
      </c>
      <c r="C23" s="24" t="str">
        <f>Source!H34</f>
        <v>100 м2</v>
      </c>
      <c r="D23" s="25">
        <f>Source!I34</f>
        <v>4.3999999999999997E-2</v>
      </c>
      <c r="E23" s="22"/>
    </row>
    <row r="24" spans="1:5" x14ac:dyDescent="0.2">
      <c r="A24" s="22" t="str">
        <f>Source!E36</f>
        <v>3</v>
      </c>
      <c r="B24" s="23" t="str">
        <f>Source!G36</f>
        <v>ДЕМОНТАЖ ДВЕРНЫХ КОРОБОК В КАМЕННЫХ СТЕНАХ С ОТБИВКОЙ ШТУКАТУРКИ В ОТКОСАХ</v>
      </c>
      <c r="C24" s="24" t="str">
        <f>Source!H36</f>
        <v>100 шт.</v>
      </c>
      <c r="D24" s="25">
        <f>Source!I36</f>
        <v>0.03</v>
      </c>
      <c r="E24" s="22"/>
    </row>
    <row r="25" spans="1:5" x14ac:dyDescent="0.2">
      <c r="A25" s="22" t="str">
        <f>Source!E38</f>
        <v>4</v>
      </c>
      <c r="B25" s="23" t="str">
        <f>Source!G38</f>
        <v>РАЗБОРКА ПЕРЕГОРОДОК ИЗ ГИПСОВЫХ ПЛИТ</v>
      </c>
      <c r="C25" s="24" t="str">
        <f>Source!H38</f>
        <v>100 м2</v>
      </c>
      <c r="D25" s="25">
        <f>Source!I38</f>
        <v>4.4999999999999998E-2</v>
      </c>
      <c r="E25" s="22"/>
    </row>
    <row r="26" spans="1:5" x14ac:dyDescent="0.2">
      <c r="A26" s="22" t="str">
        <f>Source!E40</f>
        <v>5</v>
      </c>
      <c r="B26" s="23" t="str">
        <f>Source!G40</f>
        <v>ДЕМОНТАЖ ГАРНИТУРЫ ТУАЛЕТНОЙ ПОЛОЧЕК,ПОРУЧНЕЙ</v>
      </c>
      <c r="C26" s="24" t="str">
        <f>Source!H40</f>
        <v>шт.</v>
      </c>
      <c r="D26" s="25">
        <f>Source!I40</f>
        <v>5</v>
      </c>
      <c r="E26" s="22"/>
    </row>
    <row r="27" spans="1:5" x14ac:dyDescent="0.2">
      <c r="A27" s="22" t="str">
        <f>Source!E42</f>
        <v>6</v>
      </c>
      <c r="B27" s="23" t="str">
        <f>Source!G42</f>
        <v>УСТАНОВКА ДВЕРНЫХ КОРОБОК В КАМЕННЫХ СТЕНАХ ДЛЯ КРЕПЛЕНИЯ БЛОКОВ</v>
      </c>
      <c r="C27" s="24" t="str">
        <f>Source!H42</f>
        <v>100 м2</v>
      </c>
      <c r="D27" s="25">
        <f>Source!I42</f>
        <v>0.06</v>
      </c>
      <c r="E27" s="22"/>
    </row>
    <row r="28" spans="1:5" ht="22.5" x14ac:dyDescent="0.2">
      <c r="A28" s="22" t="str">
        <f>Source!E46</f>
        <v>7</v>
      </c>
      <c r="B28" s="23" t="str">
        <f>Source!G46</f>
        <v>УСТАНОВКА БЛОКОВ В НАРУЖНЫХ И ВНУТРЕННИХ ДВЕРНЫХ ПРОЕМАХ В КАМЕННЫХ СТЕНАХ ПЛОЩАДЬ ПРОЕМА, М2 ДО 3</v>
      </c>
      <c r="C28" s="24" t="str">
        <f>Source!H46</f>
        <v>100 м2</v>
      </c>
      <c r="D28" s="25">
        <f>Source!I46</f>
        <v>6.0600000000000001E-2</v>
      </c>
      <c r="E28" s="22"/>
    </row>
    <row r="29" spans="1:5" ht="22.5" x14ac:dyDescent="0.2">
      <c r="A29" s="22" t="str">
        <f>Source!E56</f>
        <v>8</v>
      </c>
      <c r="B29" s="23" t="str">
        <f>Source!G56</f>
        <v>СВЕРЛЕНИЕ ОТВЕРСТИЙ ДИАМЕТРОМ ДО 10 ММ, ГЛУБИНОЙ ДО 20 СМ В ДЕРЕВЯННЫХ КОНСТРУКЦИЯХ ЭЛЕКТРОДРЕЛЬЮ-ДЛЯ ЗАМКОВ И ЗАЩЕЛОК</v>
      </c>
      <c r="C29" s="24" t="str">
        <f>Source!H56</f>
        <v>100 шт.</v>
      </c>
      <c r="D29" s="25">
        <f>Source!I56</f>
        <v>0.03</v>
      </c>
      <c r="E29" s="22"/>
    </row>
    <row r="30" spans="1:5" x14ac:dyDescent="0.2">
      <c r="A30" s="22" t="str">
        <f>Source!E58</f>
        <v>9</v>
      </c>
      <c r="B30" s="23" t="str">
        <f>Source!G58</f>
        <v>УСТАНОВКА ВРЕЗНЫХ ДВЕРНЫХ ЗАМКОВ С РУЧКАМИ В ГОТОВЫЕ ГНЕЗДА</v>
      </c>
      <c r="C30" s="24" t="str">
        <f>Source!H58</f>
        <v>10 компл.</v>
      </c>
      <c r="D30" s="25">
        <f>Source!I58</f>
        <v>0.3</v>
      </c>
      <c r="E30" s="22"/>
    </row>
    <row r="31" spans="1:5" x14ac:dyDescent="0.2">
      <c r="A31" s="22" t="str">
        <f>Source!E62</f>
        <v>10</v>
      </c>
      <c r="B31" s="23" t="str">
        <f>Source!G62</f>
        <v>УСТАНОВКА РЕЙКИ-ДОБОРА</v>
      </c>
      <c r="C31" s="24" t="str">
        <f>Source!H62</f>
        <v>шт.</v>
      </c>
      <c r="D31" s="25">
        <f>Source!I62</f>
        <v>9</v>
      </c>
      <c r="E31" s="22"/>
    </row>
    <row r="32" spans="1:5" x14ac:dyDescent="0.2">
      <c r="A32" s="22" t="str">
        <f>Source!E66</f>
        <v>11</v>
      </c>
      <c r="B32" s="23" t="str">
        <f>Source!G66</f>
        <v>УСТАНОВКА И КРЕПЛЕНИЕ НАЛИЧНИКОВ</v>
      </c>
      <c r="C32" s="24" t="str">
        <f>Source!H66</f>
        <v>100 м</v>
      </c>
      <c r="D32" s="25">
        <f>Source!I66</f>
        <v>0.3</v>
      </c>
      <c r="E32" s="22"/>
    </row>
    <row r="33" spans="1:5" x14ac:dyDescent="0.2">
      <c r="A33" s="22" t="str">
        <f>Source!E70</f>
        <v>12</v>
      </c>
      <c r="B33" s="23" t="str">
        <f>Source!G70</f>
        <v>РЕМОНТ ПОРОГОВ ПРИ ШИРИНЕ ПОРОГА ДО 100 ММ</v>
      </c>
      <c r="C33" s="24" t="str">
        <f>Source!H70</f>
        <v>100 шт.</v>
      </c>
      <c r="D33" s="25">
        <f>Source!I70</f>
        <v>0.03</v>
      </c>
      <c r="E33" s="22"/>
    </row>
    <row r="34" spans="1:5" x14ac:dyDescent="0.2">
      <c r="A34" s="22" t="str">
        <f>Source!E74</f>
        <v>13</v>
      </c>
      <c r="B34" s="23" t="str">
        <f>Source!G74</f>
        <v>РАЗБОРКА ОБЛИЦОВКИ СТЕН ИЗ КЕРАМИЧЕСКИХ ГЛАЗУРОВАННЫХ ПЛИТОК</v>
      </c>
      <c r="C34" s="24" t="str">
        <f>Source!H74</f>
        <v>100 м2</v>
      </c>
      <c r="D34" s="25">
        <f>Source!I74</f>
        <v>0.11</v>
      </c>
      <c r="E34" s="22"/>
    </row>
    <row r="35" spans="1:5" x14ac:dyDescent="0.2">
      <c r="A35" s="22" t="str">
        <f>Source!E76</f>
        <v>14</v>
      </c>
      <c r="B35" s="23" t="str">
        <f>Source!G76</f>
        <v>ОТБИВКА ШТУКАТУРКИ ПО КИРПИЧУ И БЕТОНУ СТЕН, ПОТОЛКОВ ПЛОЩАДЬЮ БОЛЕЕ 5 М2</v>
      </c>
      <c r="C35" s="24" t="str">
        <f>Source!H76</f>
        <v>100 м2</v>
      </c>
      <c r="D35" s="25">
        <f>Source!I76</f>
        <v>0.11</v>
      </c>
      <c r="E35" s="22"/>
    </row>
    <row r="36" spans="1:5" ht="22.5" x14ac:dyDescent="0.2">
      <c r="A36" s="22" t="str">
        <f>Source!E78</f>
        <v>15</v>
      </c>
      <c r="B36" s="23" t="str">
        <f>Source!G78</f>
        <v>УСТРОЙСТВО ПЕРВОГО СЛОЯ ОБМАЗОЧНОЙ ГИДРОИЗОЛЯЦИИ БИТУМНОЙ МАСТИКОЙ ТОЛЩИНОЙ 2 ММ</v>
      </c>
      <c r="C36" s="24" t="str">
        <f>Source!H78</f>
        <v>100 м2</v>
      </c>
      <c r="D36" s="25">
        <f>Source!I78</f>
        <v>0.11</v>
      </c>
      <c r="E36" s="22"/>
    </row>
    <row r="37" spans="1:5" ht="22.5" x14ac:dyDescent="0.2">
      <c r="A37" s="22" t="str">
        <f>Source!E80</f>
        <v>16</v>
      </c>
      <c r="B37" s="23" t="str">
        <f>Source!G80</f>
        <v>УСТРОЙСТВО ОСНОВАНИЯ ПОД ШТУКАТУРКУ ИЗ МЕТАЛЛИЧЕСКОЙ СЕТКИ ПО КИРПИЧНЫМ И БЕТОННЫМ ПОВЕРХНОСТЯМ</v>
      </c>
      <c r="C37" s="24" t="str">
        <f>Source!H80</f>
        <v>100 м2</v>
      </c>
      <c r="D37" s="25">
        <f>Source!I80</f>
        <v>0.11</v>
      </c>
      <c r="E37" s="22"/>
    </row>
    <row r="38" spans="1:5" ht="22.5" x14ac:dyDescent="0.2">
      <c r="A38" s="22" t="str">
        <f>Source!E86</f>
        <v>17</v>
      </c>
      <c r="B38" s="23" t="str">
        <f>Source!G86</f>
        <v>РЕМОНТ ШТУКАТУРКИ ВНУТРЕННИХ СТЕН ПО КАМНЮ И БЕТОНУ ЦЕМЕНТНО-ИЗВЕСТКОВЫМ РАСТВОРОМ ПРИ ПЛОЩАДИ ДО 1 М2 ТОЛЩИНОЙ СЛОЯ ДО 20 ММ</v>
      </c>
      <c r="C38" s="24" t="str">
        <f>Source!H86</f>
        <v>100 м2</v>
      </c>
      <c r="D38" s="25">
        <f>Source!I86</f>
        <v>0.11</v>
      </c>
      <c r="E38" s="22"/>
    </row>
    <row r="39" spans="1:5" x14ac:dyDescent="0.2">
      <c r="A39" s="22" t="str">
        <f>Source!E90</f>
        <v>18</v>
      </c>
      <c r="B39" s="23" t="str">
        <f>Source!G90</f>
        <v>РАСЧИСТКА ПОВЕРХНОСТЕЙ ОТ СТАРЫХ ПОКРАСОК (ШПАТЕЛЕМ, ЩЕТКАМИ И Т.Д.)</v>
      </c>
      <c r="C39" s="24" t="str">
        <f>Source!H90</f>
        <v>м2</v>
      </c>
      <c r="D39" s="25">
        <f>Source!I90</f>
        <v>3.1</v>
      </c>
      <c r="E39" s="22"/>
    </row>
    <row r="40" spans="1:5" ht="22.5" x14ac:dyDescent="0.2">
      <c r="A40" s="22" t="str">
        <f>Source!E92</f>
        <v>19</v>
      </c>
      <c r="B40" s="23" t="str">
        <f>Source!G92</f>
        <v>ЛИКВИДАЦИЯ СЛЕДОВ ПРОТЕЧКИ РАЗМЕРОМ ДО 1 М2 НА ПОТОЛКЕ С ДОПОЛНИТЕЛЬНОЙ ОКРАСКОЙ МЕСТА ПРОТЕЧКИ БЕЛИЛАМИ МАСЛЯНЫМИ</v>
      </c>
      <c r="C40" s="24" t="str">
        <f>Source!H92</f>
        <v>место</v>
      </c>
      <c r="D40" s="25">
        <f>Source!I92</f>
        <v>2</v>
      </c>
      <c r="E40" s="22"/>
    </row>
    <row r="41" spans="1:5" ht="22.5" x14ac:dyDescent="0.2">
      <c r="A41" s="22" t="str">
        <f>Source!E94</f>
        <v>20</v>
      </c>
      <c r="B41" s="23" t="str">
        <f>Source!G94</f>
        <v>ОБРАБОТКА ПОВЕРХНОСТЕЙ ПОТОЛКОВ ГРУНТОВКОЙ ГЛУБОКОГО ПРОНИКНОВЕНИЯ ВНУТРИ ПОМЕЩЕНИЯ</v>
      </c>
      <c r="C41" s="24" t="str">
        <f>Source!H94</f>
        <v>100 м2</v>
      </c>
      <c r="D41" s="25">
        <f>Source!I94</f>
        <v>3.1E-2</v>
      </c>
      <c r="E41" s="22"/>
    </row>
    <row r="42" spans="1:5" ht="22.5" x14ac:dyDescent="0.2">
      <c r="A42" s="22" t="str">
        <f>Source!E98</f>
        <v>21</v>
      </c>
      <c r="B42" s="23" t="str">
        <f>Source!G98</f>
        <v>РЕМОНТ ШТУКАТУРКИ ПОТОЛКОВ ПО КАМНЮ И БЕТОНУ ЦЕМЕНТНО-ИЗВЕСТКОВЫМ РАСТВОРОМ ПРИ ПЛОЩАДИ ДО 1 М2 ТОЛЩИНОЙ СЛОЯ ДО 20 ММ</v>
      </c>
      <c r="C42" s="24" t="str">
        <f>Source!H98</f>
        <v>100 м2</v>
      </c>
      <c r="D42" s="25">
        <f>Source!I98</f>
        <v>3.1E-2</v>
      </c>
      <c r="E42" s="22"/>
    </row>
    <row r="43" spans="1:5" ht="22.5" x14ac:dyDescent="0.2">
      <c r="A43" s="22" t="str">
        <f>Source!E102</f>
        <v>22</v>
      </c>
      <c r="B43" s="23" t="str">
        <f>Source!G102</f>
        <v>ОТДЕЛКА ПОВЕРХНОСТЕЙ ИЗ СБОРНЫХ ЭЛЕМЕНТОВ И ПЛИТ ПОД ОКРАСКУ ИЛИ ОКЛЕЙКУ ОБОЯМИ ПОТОЛКОВ СБОРНЫХ ПАНЕЛЬНЫХ</v>
      </c>
      <c r="C43" s="24" t="str">
        <f>Source!H102</f>
        <v>100 м2</v>
      </c>
      <c r="D43" s="25">
        <f>Source!I102</f>
        <v>3.1E-2</v>
      </c>
      <c r="E43" s="22"/>
    </row>
    <row r="44" spans="1:5" ht="22.5" x14ac:dyDescent="0.2">
      <c r="A44" s="22" t="str">
        <f>Source!E106</f>
        <v>23</v>
      </c>
      <c r="B44" s="23" t="str">
        <f>Source!G106</f>
        <v>ОБРАБОТКА ПОВЕРХНОСТЕЙ ПОТОЛКОВ ГРУНТОВКОЙ ГЛУБОКОГО ПРОНИКНОВЕНИЯ ВНУТРИ ПОМЕЩЕНИЯ</v>
      </c>
      <c r="C44" s="24" t="str">
        <f>Source!H106</f>
        <v>100 м2</v>
      </c>
      <c r="D44" s="25">
        <f>Source!I106</f>
        <v>3.1E-2</v>
      </c>
      <c r="E44" s="22"/>
    </row>
    <row r="45" spans="1:5" ht="22.5" x14ac:dyDescent="0.2">
      <c r="A45" s="22" t="str">
        <f>Source!E110</f>
        <v>24</v>
      </c>
      <c r="B45" s="23" t="str">
        <f>Source!G110</f>
        <v>УЛУЧШЕННАЯ ОКРАСКА ПОЛИВИНИЛАЦЕТАТНЫМИ ВОДОЭМУЛЬСИОННЫМИ СОСТАВАМИ ПО ШТУКАТУРКЕ ПОТОЛКОВ</v>
      </c>
      <c r="C45" s="24" t="str">
        <f>Source!H110</f>
        <v>100 м2</v>
      </c>
      <c r="D45" s="25">
        <f>Source!I110</f>
        <v>3.1E-2</v>
      </c>
      <c r="E45" s="22"/>
    </row>
    <row r="46" spans="1:5" ht="22.5" x14ac:dyDescent="0.2">
      <c r="A46" s="22" t="str">
        <f>Source!E116</f>
        <v>25</v>
      </c>
      <c r="B46" s="23" t="str">
        <f>Source!G116</f>
        <v>ОБРАБОТКА ПОВЕРХНОСТЕЙ СТЕН ГРУНТОВКОЙ ГЛУБОКОГО ПРОНИКНОВЕНИЯ ВНУТРИ ПОМЕЩЕНИЯ</v>
      </c>
      <c r="C46" s="24" t="str">
        <f>Source!H116</f>
        <v>100 м2</v>
      </c>
      <c r="D46" s="25">
        <f>Source!I116</f>
        <v>0.14699999999999999</v>
      </c>
      <c r="E46" s="22"/>
    </row>
    <row r="47" spans="1:5" ht="22.5" x14ac:dyDescent="0.2">
      <c r="A47" s="22" t="str">
        <f>Source!E120</f>
        <v>26</v>
      </c>
      <c r="B47" s="23" t="str">
        <f>Source!G120</f>
        <v>СПЛОШНОЕ ВЫРАВНИВАНИЕ ШТУКАТУРКИ СТЕН, ВНУТРИ ЗДАНИЯ ПОЛИМЕРЦЕМЕНТНЫМ РАСТВОРОМ ПРИ ТОЛЩИНЕ НАМЕТА ДО 10 ММ</v>
      </c>
      <c r="C47" s="24" t="str">
        <f>Source!H120</f>
        <v>100 м2</v>
      </c>
      <c r="D47" s="25">
        <f>Source!I120</f>
        <v>0.14699999999999999</v>
      </c>
      <c r="E47" s="22"/>
    </row>
    <row r="48" spans="1:5" ht="22.5" x14ac:dyDescent="0.2">
      <c r="A48" s="22" t="str">
        <f>Source!E124</f>
        <v>27</v>
      </c>
      <c r="B48" s="23" t="str">
        <f>Source!G124</f>
        <v>ОБЛИЦОВКА СТЕН КЕРАМИЧЕСКИМИ ПЛИТКАМИ НА ЦЕМЕНТНОМ РАСТВОРЕ С ЗАПОЛНЕНИЕМ ШВОВ ФУГОВОЧНОЙ СМЕСЬЮ, ПО КИРПИЧУ И БЕТОНУ</v>
      </c>
      <c r="C48" s="24" t="str">
        <f>Source!H124</f>
        <v>100 м2</v>
      </c>
      <c r="D48" s="25">
        <f>Source!I124</f>
        <v>0.14699999999999999</v>
      </c>
      <c r="E48" s="22"/>
    </row>
    <row r="49" spans="1:5" ht="22.5" x14ac:dyDescent="0.2">
      <c r="A49" s="22" t="str">
        <f>Source!E132</f>
        <v>28</v>
      </c>
      <c r="B49" s="23" t="str">
        <f>Source!G132</f>
        <v>ОКРАСКА МАСЛЯНЫМИ СОСТАВАМИ ЗА ДВА РАЗА МЕТАЛЛИЧЕСКИХ ПОВЕРХНОСТЕЙ СТАЛЬНЫХ ТРУБ</v>
      </c>
      <c r="C49" s="24" t="str">
        <f>Source!H132</f>
        <v>100 м2</v>
      </c>
      <c r="D49" s="25">
        <f>Source!I132</f>
        <v>5.0000000000000001E-3</v>
      </c>
      <c r="E49" s="22"/>
    </row>
    <row r="50" spans="1:5" x14ac:dyDescent="0.2">
      <c r="A50" s="22" t="str">
        <f>Source!E134</f>
        <v>29</v>
      </c>
      <c r="B50" s="23" t="str">
        <f>Source!G134</f>
        <v>РАЗБОРКА ПОКРЫТИЙ ИЗ КЕРАМИЧЕСКИХ ПЛИТОК</v>
      </c>
      <c r="C50" s="24" t="str">
        <f>Source!H134</f>
        <v>100 м2</v>
      </c>
      <c r="D50" s="25">
        <f>Source!I134</f>
        <v>3.1E-2</v>
      </c>
      <c r="E50" s="22"/>
    </row>
    <row r="51" spans="1:5" x14ac:dyDescent="0.2">
      <c r="A51" s="22" t="str">
        <f>Source!E136</f>
        <v>30</v>
      </c>
      <c r="B51" s="23" t="str">
        <f>Source!G136</f>
        <v>РАЗБОРКА ЦЕМЕНТНЫХ ПОКРЫТИЙ, ТОЛЩИНА 30 ММ</v>
      </c>
      <c r="C51" s="24" t="str">
        <f>Source!H136</f>
        <v>100 м2</v>
      </c>
      <c r="D51" s="25">
        <f>Source!I136</f>
        <v>3.1E-2</v>
      </c>
      <c r="E51" s="22"/>
    </row>
    <row r="52" spans="1:5" ht="22.5" x14ac:dyDescent="0.2">
      <c r="A52" s="22" t="str">
        <f>Source!E138</f>
        <v>31</v>
      </c>
      <c r="B52" s="23" t="str">
        <f>Source!G138</f>
        <v>УСТРОЙСТВО ПЕРВОГО СЛОЯ ОКЛЕЕЧНОЙ ГИДРОИЗОЛЯЦИИ РУЛОННЫМИ МАТЕРИАЛАМИ НА БИТУМНОЙ МАСТИКЕ</v>
      </c>
      <c r="C52" s="24" t="str">
        <f>Source!H138</f>
        <v>100 м2</v>
      </c>
      <c r="D52" s="25">
        <f>Source!I138</f>
        <v>3.1E-2</v>
      </c>
      <c r="E52" s="22"/>
    </row>
    <row r="53" spans="1:5" x14ac:dyDescent="0.2">
      <c r="A53" s="22" t="str">
        <f>Source!E142</f>
        <v>32</v>
      </c>
      <c r="B53" s="23" t="str">
        <f>Source!G142</f>
        <v>АРМИРОВАНИЕ ПОДСТИЛАЮЩИХ СЛОЕВ И НАБЕТОНОК</v>
      </c>
      <c r="C53" s="24" t="str">
        <f>Source!H142</f>
        <v>т</v>
      </c>
      <c r="D53" s="25">
        <f>Source!I142</f>
        <v>1.2E-2</v>
      </c>
      <c r="E53" s="22"/>
    </row>
    <row r="54" spans="1:5" ht="22.5" x14ac:dyDescent="0.2">
      <c r="A54" s="22" t="str">
        <f>Source!E146</f>
        <v>33</v>
      </c>
      <c r="B54" s="23" t="str">
        <f>Source!G146</f>
        <v>УСТРОЙСТВО САМОВЫРАВНИВАЮЩИХСЯ СТЯЖЕК ИЗ СПЕЦИАЛИЗИРОВАННЫХ СУХИХ СМЕСЕЙ ТОЛЩИНОЙ 5 ММ</v>
      </c>
      <c r="C54" s="24" t="str">
        <f>Source!H146</f>
        <v>100 м2</v>
      </c>
      <c r="D54" s="25">
        <f>Source!I146</f>
        <v>3.1E-2</v>
      </c>
      <c r="E54" s="22"/>
    </row>
    <row r="55" spans="1:5" ht="22.5" x14ac:dyDescent="0.2">
      <c r="A55" s="22" t="str">
        <f>Source!E152</f>
        <v>34</v>
      </c>
      <c r="B55" s="23" t="str">
        <f>Source!G152</f>
        <v>ОБРАБОТКА ПОВЕРХНОСТЕЙ ПОЛОВ ГРУНТОВКОЙ ГЛУБОКОГО ПРОНИКНОВЕНИЯ ВНУТРИ ПОМЕЩЕНИЯ ПРИМ.</v>
      </c>
      <c r="C55" s="24" t="str">
        <f>Source!H152</f>
        <v>100 м2</v>
      </c>
      <c r="D55" s="25">
        <f>Source!I152</f>
        <v>3.1E-2</v>
      </c>
      <c r="E55" s="22"/>
    </row>
    <row r="56" spans="1:5" x14ac:dyDescent="0.2">
      <c r="A56" s="22" t="str">
        <f>Source!E156</f>
        <v>35</v>
      </c>
      <c r="B56" s="23" t="str">
        <f>Source!G156</f>
        <v>УСТРОЙСТВО СТЯЖЕК ПОЛИМЕРЦЕМЕНТНОПЕСЧАНЫХ ТОЛЩИНОЙ 15 ММ</v>
      </c>
      <c r="C56" s="24" t="str">
        <f>Source!H156</f>
        <v>100 м2</v>
      </c>
      <c r="D56" s="25">
        <f>Source!I156</f>
        <v>3.1E-2</v>
      </c>
      <c r="E56" s="22"/>
    </row>
    <row r="57" spans="1:5" ht="22.5" x14ac:dyDescent="0.2">
      <c r="A57" s="22" t="str">
        <f>Source!E160</f>
        <v>36</v>
      </c>
      <c r="B57" s="23" t="str">
        <f>Source!G160</f>
        <v>УСТРОЙСТВО ПОЛОВ ИЗ КЕРАМИЧЕСКИХ КРУПНОРАЗМЕРНЫХ ПЛИТОК ТИПА КЕРАМОГРАНИТ НА КЛЕЕ ИЗ СУХИХ СМЕСЕЙ ТОЛЩИНОЙ СЛОЯ 4 ММ С ЗАТИРКОЙ ШВОВ</v>
      </c>
      <c r="C57" s="24" t="str">
        <f>Source!H160</f>
        <v>100 м2</v>
      </c>
      <c r="D57" s="25">
        <f>Source!I160</f>
        <v>3.1E-2</v>
      </c>
      <c r="E57" s="22"/>
    </row>
    <row r="58" spans="1:5" x14ac:dyDescent="0.2">
      <c r="A58" s="78" t="str">
        <f>CONCATENATE("Подраздел: ", Source!G198)</f>
        <v>Подраздел: Прочие работы</v>
      </c>
      <c r="B58" s="78"/>
      <c r="C58" s="78"/>
      <c r="D58" s="78"/>
      <c r="E58" s="78"/>
    </row>
    <row r="59" spans="1:5" ht="33.75" x14ac:dyDescent="0.2">
      <c r="A59" s="22" t="str">
        <f>Source!E202</f>
        <v>1</v>
      </c>
      <c r="B59" s="23" t="str">
        <f>Source!G202</f>
        <v>СВЕРЛЕНИЕ СКВОЗНЫХ ОТВЕРСТИЙ В ЖЕЛЕЗОБЕТОННЫХ СТЕНАХ И ПОЛАХ ЭЛЕКТРОПЕРФОРАТОРОМ, ДИАМЕТР ОТВЕРСТИЯ ДО 30 ММ, ГЛУБИНА СВЕРЛЕНИЯ 100 ММ-ДЛЯ ПОРУЧНЕЙ,ОТКИДНОГО СТУЛА</v>
      </c>
      <c r="C59" s="24" t="str">
        <f>Source!H202</f>
        <v>100 отверстий</v>
      </c>
      <c r="D59" s="25">
        <f>Source!I202</f>
        <v>0.4</v>
      </c>
      <c r="E59" s="22"/>
    </row>
    <row r="60" spans="1:5" x14ac:dyDescent="0.2">
      <c r="A60" s="22" t="str">
        <f>Source!E206</f>
        <v>2</v>
      </c>
      <c r="B60" s="23" t="str">
        <f>Source!G206</f>
        <v>УСТАНОВКА РАСПОРНЫХ АНКЕРОВ В ГОТОВЫЕ ОТВЕРСТИЯ</v>
      </c>
      <c r="C60" s="24" t="str">
        <f>Source!H206</f>
        <v>100 шт.</v>
      </c>
      <c r="D60" s="25">
        <f>Source!I206</f>
        <v>0.4</v>
      </c>
      <c r="E60" s="22"/>
    </row>
    <row r="61" spans="1:5" ht="22.5" x14ac:dyDescent="0.2">
      <c r="A61" s="22" t="str">
        <f>Source!E210</f>
        <v>3</v>
      </c>
      <c r="B61" s="23" t="str">
        <f>Source!G210</f>
        <v>МОНТАЖ МЕЛКИХ КОНСТРУКЦИЙ ИЗ СТАЛИ РАЗЛИЧНОГО ПРОФИЛЯ МАССОЙ ДО 20 КГ-ПОРУЧНИ</v>
      </c>
      <c r="C61" s="24" t="str">
        <f>Source!H210</f>
        <v>т</v>
      </c>
      <c r="D61" s="25">
        <f>Source!I210</f>
        <v>2.5000000000000001E-2</v>
      </c>
      <c r="E61" s="22"/>
    </row>
    <row r="62" spans="1:5" x14ac:dyDescent="0.2">
      <c r="A62" s="22" t="str">
        <f>Source!E222</f>
        <v>4</v>
      </c>
      <c r="B62" s="23" t="str">
        <f>Source!G222</f>
        <v>МОНТАЖ ОБОРУДОВАНИЯ В ПОМЕЩЕНИИ, МАССА ОБОРУДОВАНИЯ 0.03 Т</v>
      </c>
      <c r="C62" s="24" t="str">
        <f>Source!H222</f>
        <v>шт.</v>
      </c>
      <c r="D62" s="25">
        <f>Source!I222</f>
        <v>1</v>
      </c>
      <c r="E62" s="22"/>
    </row>
    <row r="63" spans="1:5" ht="22.5" x14ac:dyDescent="0.2">
      <c r="A63" s="22" t="str">
        <f>Source!E226</f>
        <v>5</v>
      </c>
      <c r="B63" s="23" t="str">
        <f>Source!G226</f>
        <v>ПОКРЫТИЕ ПОЛИЭТИЛЕНОВОЙ ПЛЕНКОЙ ПОВЕРХНОСТИ ШКАФОВ, ДВЕРНЫХ БЛОКОВ, ОФИСНОЙ МЕБЕЛИ, ОБОРУДОВАНИЯ И Т.П.</v>
      </c>
      <c r="C63" s="24" t="str">
        <f>Source!H226</f>
        <v>100 м2</v>
      </c>
      <c r="D63" s="25">
        <f>Source!I226</f>
        <v>0.2</v>
      </c>
      <c r="E63" s="22"/>
    </row>
    <row r="64" spans="1:5" ht="22.5" x14ac:dyDescent="0.2">
      <c r="A64" s="22" t="str">
        <f>Source!E228</f>
        <v>6</v>
      </c>
      <c r="B64" s="23" t="str">
        <f>Source!G228</f>
        <v>СНЯТИЕ ПОЛИЭТИЛЕНОВОЙ ПЛЕНКИ С ПОВЕРХНОСТИ ШКАФОВ, ДВЕРНЫХ БЛОКОВ, ОФИСНОЙ МЕБЕЛИ, ОБОРУДОВАНИЯ И Т.П.</v>
      </c>
      <c r="C64" s="24" t="str">
        <f>Source!H228</f>
        <v>100 м2</v>
      </c>
      <c r="D64" s="25">
        <f>Source!I228</f>
        <v>0.2</v>
      </c>
      <c r="E64" s="22"/>
    </row>
    <row r="65" spans="1:5" x14ac:dyDescent="0.2">
      <c r="A65" s="22" t="str">
        <f>Source!E230</f>
        <v>7</v>
      </c>
      <c r="B65" s="23" t="str">
        <f>Source!G230</f>
        <v>ПОКРЫТИЕ ПОЛИЭТИЛЕНОВОЙ ПЛЕНКОЙ ПОВЕРХНОСТИ ПОЛОВ</v>
      </c>
      <c r="C65" s="24" t="str">
        <f>Source!H230</f>
        <v>100 м2</v>
      </c>
      <c r="D65" s="25">
        <f>Source!I230</f>
        <v>0.3</v>
      </c>
      <c r="E65" s="22"/>
    </row>
    <row r="66" spans="1:5" x14ac:dyDescent="0.2">
      <c r="A66" s="22" t="str">
        <f>Source!E232</f>
        <v>8</v>
      </c>
      <c r="B66" s="23" t="str">
        <f>Source!G232</f>
        <v>СНЯТИЕ ПОЛИЭТИЛЕНОВОЙ ПЛЕНКИ С ПОВЕРХНОСТИ ПОЛОВ</v>
      </c>
      <c r="C66" s="24" t="str">
        <f>Source!H232</f>
        <v>100 м2</v>
      </c>
      <c r="D66" s="25">
        <f>Source!I232</f>
        <v>0.3</v>
      </c>
      <c r="E66" s="22"/>
    </row>
    <row r="67" spans="1:5" x14ac:dyDescent="0.2">
      <c r="A67" s="22" t="str">
        <f>Source!E234</f>
        <v>9</v>
      </c>
      <c r="B67" s="23" t="str">
        <f>Source!G234</f>
        <v>ОЧИСТКА ПОМЕЩЕНИЯ ОТ ХОЗЯЙСТВЕННОГО МУСОРА</v>
      </c>
      <c r="C67" s="24" t="str">
        <f>Source!H234</f>
        <v>100 т</v>
      </c>
      <c r="D67" s="25">
        <f>Source!I234</f>
        <v>1.7999999999999999E-2</v>
      </c>
      <c r="E67" s="22"/>
    </row>
    <row r="68" spans="1:5" x14ac:dyDescent="0.2">
      <c r="A68" s="22" t="str">
        <f>Source!E236</f>
        <v>10</v>
      </c>
      <c r="B68" s="23" t="str">
        <f>Source!G236</f>
        <v>ПОГРУЗКА И ВЫГРУЗКА ВРУЧНУЮ СТРОИТЕЛЬНОГО МУСОРА НА ТРАНСПОРТНЫЕ СРЕДСТВА</v>
      </c>
      <c r="C68" s="24" t="str">
        <f>Source!H236</f>
        <v>т</v>
      </c>
      <c r="D68" s="25">
        <f>Source!I236</f>
        <v>1.8</v>
      </c>
      <c r="E68" s="22"/>
    </row>
    <row r="69" spans="1:5" ht="22.5" x14ac:dyDescent="0.2">
      <c r="A69" s="22" t="str">
        <f>Source!E238</f>
        <v>11</v>
      </c>
      <c r="B69" s="23" t="str">
        <f>Source!G238</f>
        <v>ПЕРЕНОСКА МАТЕРИАЛОВ (ГРУЗОВ) ВРУЧНУЮ НА НОСИЛКАХ И ДРУГОЙ МАЛОЕМКОЙ ТАРЕ, КРОМЕ ПИЛОМАТЕРИАЛОВ НА ПЕРВЫЕ 10 М</v>
      </c>
      <c r="C69" s="24" t="str">
        <f>Source!H238</f>
        <v>т</v>
      </c>
      <c r="D69" s="25">
        <f>Source!I238</f>
        <v>2</v>
      </c>
      <c r="E69" s="22"/>
    </row>
    <row r="70" spans="1:5" ht="22.5" x14ac:dyDescent="0.2">
      <c r="A70" s="22" t="str">
        <f>Source!E240</f>
        <v>12</v>
      </c>
      <c r="B70" s="23" t="str">
        <f>Source!G240</f>
        <v>ПЕРЕНОСКА МАТЕРИАЛОВ (ГРУЗОВ) ВРУЧНУЮ, ДОБАВЛЯТЬ НА КАЖДЫЕ СЛЕДУЮЩИЕ 10 М К ПОЗ. 69-18-1</v>
      </c>
      <c r="C70" s="24" t="str">
        <f>Source!H240</f>
        <v>т</v>
      </c>
      <c r="D70" s="25">
        <f>Source!I240</f>
        <v>2</v>
      </c>
      <c r="E70" s="22"/>
    </row>
    <row r="71" spans="1:5" x14ac:dyDescent="0.2">
      <c r="A71" s="78" t="str">
        <f>CONCATENATE("Подраздел: ", Source!G272)</f>
        <v>Подраздел: Сантехнические работы</v>
      </c>
      <c r="B71" s="78"/>
      <c r="C71" s="78"/>
      <c r="D71" s="78"/>
      <c r="E71" s="78"/>
    </row>
    <row r="72" spans="1:5" ht="22.5" x14ac:dyDescent="0.2">
      <c r="A72" s="22" t="str">
        <f>Source!E276</f>
        <v>1</v>
      </c>
      <c r="B72" s="23" t="str">
        <f>Source!G276</f>
        <v>РАСЧЕКАНКА РАСТРУБОВ ЧУГУННЫХ КАНАЛИЗАЦИОННЫХ ТРУБ С ВЫРУБКОЙ ЦЕМЕНТА И УДАЛЕНИЕМ ПРЯДИ ДИАМЕТРОМ 100 ММ</v>
      </c>
      <c r="C72" s="24" t="str">
        <f>Source!H276</f>
        <v>шт.</v>
      </c>
      <c r="D72" s="25">
        <f>Source!I276</f>
        <v>2</v>
      </c>
      <c r="E72" s="22"/>
    </row>
    <row r="73" spans="1:5" x14ac:dyDescent="0.2">
      <c r="A73" s="22" t="str">
        <f>Source!E278</f>
        <v>2</v>
      </c>
      <c r="B73" s="23" t="str">
        <f>Source!G278</f>
        <v>СМЕНА САНИТАРНО-ТЕХНИЧЕСКИХ ПРИБОРОВ, СНЯТИЕ КРОНШТЕЙНОВ</v>
      </c>
      <c r="C73" s="24" t="str">
        <f>Source!H278</f>
        <v>100 шт.</v>
      </c>
      <c r="D73" s="25">
        <f>Source!I278</f>
        <v>0.02</v>
      </c>
      <c r="E73" s="22"/>
    </row>
    <row r="74" spans="1:5" x14ac:dyDescent="0.2">
      <c r="A74" s="22" t="str">
        <f>Source!E280</f>
        <v>3</v>
      </c>
      <c r="B74" s="23" t="str">
        <f>Source!G280</f>
        <v>ДЕМОНТАЖ САНИТАРНО-ТЕХНИЧЕСКИХ ПРИБОРОВ УМЫВАЛЬНИКОВ ИЛИ РАКОВИН</v>
      </c>
      <c r="C74" s="24" t="str">
        <f>Source!H280</f>
        <v>100 компл.</v>
      </c>
      <c r="D74" s="25">
        <f>Source!I280</f>
        <v>0.01</v>
      </c>
      <c r="E74" s="22"/>
    </row>
    <row r="75" spans="1:5" x14ac:dyDescent="0.2">
      <c r="A75" s="22" t="str">
        <f>Source!E282</f>
        <v>4</v>
      </c>
      <c r="B75" s="23" t="str">
        <f>Source!G282</f>
        <v>ДЕМОНТАЖ САНИТАРНО-ТЕХНИЧЕСКИХ ПРИБОРОВ ВАНН ЧУГУННЫХ</v>
      </c>
      <c r="C75" s="24" t="str">
        <f>Source!H282</f>
        <v>100 компл.</v>
      </c>
      <c r="D75" s="25">
        <f>Source!I282</f>
        <v>0.01</v>
      </c>
      <c r="E75" s="22"/>
    </row>
    <row r="76" spans="1:5" x14ac:dyDescent="0.2">
      <c r="A76" s="22" t="str">
        <f>Source!E284</f>
        <v>5</v>
      </c>
      <c r="B76" s="23" t="str">
        <f>Source!G284</f>
        <v>ДЕМОНТАЖ САНИТАРНО-ТЕХНИЧЕСКИХ ПРИБОРОВ СМЫВНЫХ ТРУБ И ЧУГУННЫХ ТРАПОВ</v>
      </c>
      <c r="C76" s="24" t="str">
        <f>Source!H284</f>
        <v>100 компл.</v>
      </c>
      <c r="D76" s="25">
        <f>Source!I284</f>
        <v>0.02</v>
      </c>
      <c r="E76" s="22"/>
    </row>
    <row r="77" spans="1:5" x14ac:dyDescent="0.2">
      <c r="A77" s="22" t="str">
        <f>Source!E286</f>
        <v>6</v>
      </c>
      <c r="B77" s="23" t="str">
        <f>Source!G286</f>
        <v>РАЗБОРКА ТРУБОПРОВОДОВ ИЗ ЧУГУННЫХ КАНАЛИЗАЦИОННЫХ ТРУБ ДИАМЕТРОМ ДО 50 ММ</v>
      </c>
      <c r="C77" s="24" t="str">
        <f>Source!H286</f>
        <v>100 м</v>
      </c>
      <c r="D77" s="25">
        <f>Source!I286</f>
        <v>2.5000000000000001E-2</v>
      </c>
      <c r="E77" s="22"/>
    </row>
    <row r="78" spans="1:5" x14ac:dyDescent="0.2">
      <c r="A78" s="22" t="str">
        <f>Source!E288</f>
        <v>7</v>
      </c>
      <c r="B78" s="23" t="str">
        <f>Source!G288</f>
        <v>ПРОБИВКА БОРОЗД В КИРПИЧНЫХ СТЕНАХ, ПЛОЩАДЬ СЕЧЕНИЯ ДО 100 СМ2</v>
      </c>
      <c r="C78" s="24" t="str">
        <f>Source!H288</f>
        <v>100 м</v>
      </c>
      <c r="D78" s="25">
        <f>Source!I288</f>
        <v>0.03</v>
      </c>
      <c r="E78" s="22"/>
    </row>
    <row r="79" spans="1:5" x14ac:dyDescent="0.2">
      <c r="A79" s="22" t="str">
        <f>Source!E290</f>
        <v>8</v>
      </c>
      <c r="B79" s="23" t="str">
        <f>Source!G290</f>
        <v>ЗАДЕЛКА БОРОЗД В КИРПИЧНЫХ СТЕНАХ</v>
      </c>
      <c r="C79" s="24" t="str">
        <f>Source!H290</f>
        <v>100 м</v>
      </c>
      <c r="D79" s="25">
        <f>Source!I290</f>
        <v>0.03</v>
      </c>
      <c r="E79" s="22"/>
    </row>
    <row r="80" spans="1:5" x14ac:dyDescent="0.2">
      <c r="A80" s="22" t="str">
        <f>Source!E294</f>
        <v>9</v>
      </c>
      <c r="B80" s="23" t="str">
        <f>Source!G294</f>
        <v>ПРОКЛАДКА ТРУБОПРОВОДОВ КАНАЛИЗАЦИИ ИЗ ПВХ ТРУБ ДИАМЕТРОМ, ММ, ДО 50</v>
      </c>
      <c r="C80" s="24" t="str">
        <f>Source!H294</f>
        <v>100 м</v>
      </c>
      <c r="D80" s="25">
        <f>Source!I294</f>
        <v>2.5000000000000001E-2</v>
      </c>
      <c r="E80" s="22"/>
    </row>
    <row r="81" spans="1:5" x14ac:dyDescent="0.2">
      <c r="A81" s="22" t="str">
        <f>Source!E310</f>
        <v>10</v>
      </c>
      <c r="B81" s="23" t="str">
        <f>Source!G310</f>
        <v>УСТАНОВКА ТРАПОВ ДИАМЕТРОМ, ММ 100</v>
      </c>
      <c r="C81" s="24" t="str">
        <f>Source!H310</f>
        <v>компл.</v>
      </c>
      <c r="D81" s="25">
        <f>Source!I310</f>
        <v>1</v>
      </c>
      <c r="E81" s="22"/>
    </row>
    <row r="82" spans="1:5" x14ac:dyDescent="0.2">
      <c r="A82" s="22" t="str">
        <f>Source!E314</f>
        <v>11</v>
      </c>
      <c r="B82" s="23" t="str">
        <f>Source!G314</f>
        <v>ДЕМОНТАЖ СМЕСИТЕЛЕЙ</v>
      </c>
      <c r="C82" s="24" t="str">
        <f>Source!H314</f>
        <v>100 шт.</v>
      </c>
      <c r="D82" s="25">
        <f>Source!I314</f>
        <v>0.02</v>
      </c>
      <c r="E82" s="22"/>
    </row>
    <row r="83" spans="1:5" ht="22.5" x14ac:dyDescent="0.2">
      <c r="A83" s="22" t="str">
        <f>Source!E316</f>
        <v>12</v>
      </c>
      <c r="B83" s="23" t="str">
        <f>Source!G316</f>
        <v>ЗАМЕНА ВНУТРЕННИХ ТРУБОПРОВОДОВ ВОДОСНАБЖЕНИЯ ИЗ СТАЛЬНЫХ ТРУБ НА МЕТАЛЛОПЛАСТИКОВЫЕ ТРУБЫ, ДИАМЕТР 15 ММ</v>
      </c>
      <c r="C83" s="24" t="str">
        <f>Source!H316</f>
        <v>100 м</v>
      </c>
      <c r="D83" s="25">
        <f>Source!I316</f>
        <v>0.05</v>
      </c>
      <c r="E83" s="22"/>
    </row>
    <row r="84" spans="1:5" x14ac:dyDescent="0.2">
      <c r="A84" s="22" t="str">
        <f>Source!E332</f>
        <v>13</v>
      </c>
      <c r="B84" s="23" t="str">
        <f>Source!G332</f>
        <v>УСТАНОВКА УМЫВАЛЬНИКОВ ОДИНОЧНЫХ С ПОДВОДКОЙ ХОЛОДНОЙ И ГОРЯЧЕЙ ВОДЫ</v>
      </c>
      <c r="C84" s="24" t="str">
        <f>Source!H332</f>
        <v>компл.</v>
      </c>
      <c r="D84" s="25">
        <f>Source!I332</f>
        <v>1</v>
      </c>
      <c r="E84" s="22"/>
    </row>
    <row r="85" spans="1:5" x14ac:dyDescent="0.2">
      <c r="A85" s="22" t="str">
        <f>Source!E344</f>
        <v>14</v>
      </c>
      <c r="B85" s="23" t="str">
        <f>Source!G344</f>
        <v>СМЕНА САНИТАРНО-ТЕХНИЧЕСКИХ ПРИБОРОВ, СМЕНА СИФОНОВ</v>
      </c>
      <c r="C85" s="24" t="str">
        <f>Source!H344</f>
        <v>100 шт.</v>
      </c>
      <c r="D85" s="25">
        <f>Source!I344</f>
        <v>0.01</v>
      </c>
      <c r="E85" s="22"/>
    </row>
    <row r="86" spans="1:5" x14ac:dyDescent="0.2">
      <c r="A86" s="22" t="str">
        <f>Source!E348</f>
        <v>15</v>
      </c>
      <c r="B86" s="23" t="str">
        <f>Source!G348</f>
        <v>СМЕНА САНИТАРНО-ТЕХНИЧЕСКИХ ПРИБОРОВ, ГИБКИХ ПОДВОДОК</v>
      </c>
      <c r="C86" s="24" t="str">
        <f>Source!H348</f>
        <v>100 приборов</v>
      </c>
      <c r="D86" s="25">
        <f>Source!I348</f>
        <v>0.02</v>
      </c>
      <c r="E86" s="22"/>
    </row>
    <row r="87" spans="1:5" x14ac:dyDescent="0.2">
      <c r="A87" s="22" t="str">
        <f>Source!E352</f>
        <v>16</v>
      </c>
      <c r="B87" s="23" t="str">
        <f>Source!G352</f>
        <v>УСТАНОВКА СМЕСИТЕЛЕЙ</v>
      </c>
      <c r="C87" s="24" t="str">
        <f>Source!H352</f>
        <v>шт.</v>
      </c>
      <c r="D87" s="25">
        <f>Source!I352</f>
        <v>1</v>
      </c>
      <c r="E87" s="22"/>
    </row>
    <row r="88" spans="1:5" x14ac:dyDescent="0.2">
      <c r="A88" s="22" t="str">
        <f>Source!E356</f>
        <v>17</v>
      </c>
      <c r="B88" s="23" t="str">
        <f>Source!G356</f>
        <v>СМЕНА ВЕНТИЛЯЦИОННЫХ РЕШЕТОК</v>
      </c>
      <c r="C88" s="24" t="str">
        <f>Source!H356</f>
        <v>100 шт.</v>
      </c>
      <c r="D88" s="25">
        <f>Source!I356</f>
        <v>0.01</v>
      </c>
      <c r="E88" s="22"/>
    </row>
    <row r="89" spans="1:5" x14ac:dyDescent="0.2">
      <c r="A89" s="78" t="str">
        <f>CONCATENATE("Подраздел: ", Source!G390)</f>
        <v>Подраздел: Электромонтажные работы</v>
      </c>
      <c r="B89" s="78"/>
      <c r="C89" s="78"/>
      <c r="D89" s="78"/>
      <c r="E89" s="78"/>
    </row>
    <row r="90" spans="1:5" x14ac:dyDescent="0.2">
      <c r="A90" s="22" t="str">
        <f>Source!E394</f>
        <v>1</v>
      </c>
      <c r="B90" s="23" t="str">
        <f>Source!G394</f>
        <v>ДЕМОНТАЖ ОСВЕТИТЕЛЬНЫХ ПРИБОРОВ, БРА, ПЛАФОНЫ</v>
      </c>
      <c r="C90" s="24" t="str">
        <f>Source!H394</f>
        <v>100 шт.</v>
      </c>
      <c r="D90" s="25">
        <f>Source!I394</f>
        <v>0.01</v>
      </c>
      <c r="E90" s="22"/>
    </row>
    <row r="91" spans="1:5" x14ac:dyDescent="0.2">
      <c r="A91" s="22" t="str">
        <f>Source!E396</f>
        <v>2</v>
      </c>
      <c r="B91" s="23" t="str">
        <f>Source!G396</f>
        <v>ДЕМОНТАЖ ОСВЕТИТЕЛЬНЫХ ПРИБОРОВ, ВЫКЛЮЧАТЕЛИ, РОЗЕТКИ</v>
      </c>
      <c r="C91" s="24" t="str">
        <f>Source!H396</f>
        <v>100 шт.</v>
      </c>
      <c r="D91" s="25">
        <f>Source!I396</f>
        <v>0.01</v>
      </c>
      <c r="E91" s="22"/>
    </row>
    <row r="92" spans="1:5" ht="22.5" x14ac:dyDescent="0.2">
      <c r="A92" s="22" t="str">
        <f>Source!E398</f>
        <v>3</v>
      </c>
      <c r="B92" s="23" t="str">
        <f>Source!G398</f>
        <v>СВЕТИЛЬНИКИ ДЛЯ ЛАМП НАКАЛИВАНИЯ, ПОТОЛОЧНЫЙ ИЛИ НАСТЕННЫЙ С КРЕПЛЕНИЕМ ВИНТАМИ ДЛЯ ПОМЕЩЕНИЙ С НОРМАЛЬНЫМИ УСЛОВИЯМИ СРЕДЫ</v>
      </c>
      <c r="C92" s="24" t="str">
        <f>Source!H398</f>
        <v>100 шт.</v>
      </c>
      <c r="D92" s="25">
        <f>Source!I398</f>
        <v>0.01</v>
      </c>
      <c r="E92" s="22"/>
    </row>
    <row r="93" spans="1:5" ht="22.5" x14ac:dyDescent="0.2">
      <c r="A93" s="22" t="str">
        <f>Source!E404</f>
        <v>4</v>
      </c>
      <c r="B93" s="23" t="str">
        <f>Source!G404</f>
        <v>ПРИСОЕДИНЕНИЕ К ЗАЖИМАМ ЖИЛ ПРОВОДОВ ИЛИ КАБЕЛЕЙ, ПРОВОД ИЛИ КАБЕЛЬ, СЕЧЕНИЕ: ДО 2,5 ММ2</v>
      </c>
      <c r="C93" s="24" t="str">
        <f>Source!H404</f>
        <v>100 шт.</v>
      </c>
      <c r="D93" s="25">
        <f>Source!I404</f>
        <v>0.02</v>
      </c>
      <c r="E93" s="22"/>
    </row>
    <row r="94" spans="1:5" x14ac:dyDescent="0.2">
      <c r="A94" s="22" t="str">
        <f>Source!E406</f>
        <v>5</v>
      </c>
      <c r="B94" s="23" t="str">
        <f>Source!G406</f>
        <v>РОЗЕТКА ШТЕПСЕЛЬНАЯ ПОЛУГЕРМЕТИЧЕСКАЯ И ГЕРМЕТИЧЕСКАЯ</v>
      </c>
      <c r="C94" s="24" t="str">
        <f>Source!H406</f>
        <v>100 шт.</v>
      </c>
      <c r="D94" s="25">
        <f>Source!I406</f>
        <v>0.01</v>
      </c>
      <c r="E94" s="22"/>
    </row>
    <row r="95" spans="1:5" x14ac:dyDescent="0.2">
      <c r="A95" s="26" t="s">
        <v>992</v>
      </c>
      <c r="B95" s="27" t="s">
        <v>992</v>
      </c>
      <c r="C95" s="28" t="s">
        <v>996</v>
      </c>
      <c r="D95" s="29" t="s">
        <v>992</v>
      </c>
      <c r="E95" s="26"/>
    </row>
    <row r="96" spans="1:5" x14ac:dyDescent="0.2">
      <c r="A96" s="14"/>
      <c r="B96" s="14"/>
      <c r="C96" s="14"/>
      <c r="D96" s="14"/>
      <c r="E96" s="14"/>
    </row>
    <row r="97" spans="1:5" x14ac:dyDescent="0.2">
      <c r="A97" s="14"/>
      <c r="B97" s="14"/>
      <c r="C97" s="14"/>
      <c r="D97" s="14"/>
      <c r="E97" s="14"/>
    </row>
    <row r="98" spans="1:5" x14ac:dyDescent="0.2">
      <c r="A98" s="30" t="s">
        <v>990</v>
      </c>
      <c r="B98" s="30"/>
      <c r="C98" s="30" t="s">
        <v>991</v>
      </c>
      <c r="D98" s="30"/>
      <c r="E98" s="30"/>
    </row>
    <row r="99" spans="1:5" x14ac:dyDescent="0.2">
      <c r="A99" s="14"/>
      <c r="B99" s="14"/>
      <c r="C99" s="14"/>
      <c r="D99" s="14"/>
      <c r="E99" s="14"/>
    </row>
    <row r="100" spans="1:5" x14ac:dyDescent="0.2">
      <c r="A100" s="14"/>
      <c r="B100" s="14"/>
      <c r="C100" s="14"/>
      <c r="D100" s="14"/>
      <c r="E100" s="14"/>
    </row>
  </sheetData>
  <mergeCells count="10">
    <mergeCell ref="A21:E21"/>
    <mergeCell ref="A58:E58"/>
    <mergeCell ref="A71:E71"/>
    <mergeCell ref="A89:E89"/>
    <mergeCell ref="C5:D5"/>
    <mergeCell ref="C7:D7"/>
    <mergeCell ref="A11:D11"/>
    <mergeCell ref="A12:D12"/>
    <mergeCell ref="A19:E19"/>
    <mergeCell ref="A20:E20"/>
  </mergeCells>
  <pageMargins left="0.4" right="0.2" top="0.2" bottom="0.4" header="0.2" footer="0.2"/>
  <pageSetup paperSize="9" scale="75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37"/>
  <sheetViews>
    <sheetView workbookViewId="0">
      <selection activeCell="A533" sqref="A533:AA53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12957</v>
      </c>
      <c r="M1">
        <v>10</v>
      </c>
    </row>
    <row r="12" spans="1:133" x14ac:dyDescent="0.2">
      <c r="A12" s="1">
        <v>1</v>
      </c>
      <c r="B12" s="1">
        <v>530</v>
      </c>
      <c r="C12" s="1">
        <v>0</v>
      </c>
      <c r="D12" s="1">
        <f>ROW(A498)</f>
        <v>498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167</v>
      </c>
      <c r="S12" s="1">
        <v>168</v>
      </c>
      <c r="T12" s="1"/>
      <c r="U12" s="1" t="s">
        <v>6</v>
      </c>
      <c r="V12" s="1">
        <v>0</v>
      </c>
      <c r="W12" s="1" t="s">
        <v>6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7</v>
      </c>
      <c r="AC12" s="1" t="s">
        <v>8</v>
      </c>
      <c r="AD12" s="1" t="s">
        <v>3</v>
      </c>
      <c r="AE12" s="1" t="s">
        <v>3</v>
      </c>
      <c r="AF12" s="1" t="s">
        <v>3</v>
      </c>
      <c r="AG12" s="1" t="s">
        <v>9</v>
      </c>
      <c r="AH12" s="1" t="s">
        <v>3</v>
      </c>
      <c r="AI12" s="1" t="s">
        <v>9</v>
      </c>
      <c r="AJ12" s="1" t="s">
        <v>10</v>
      </c>
      <c r="AK12" s="1"/>
      <c r="AL12" s="1" t="s">
        <v>7</v>
      </c>
      <c r="AM12" s="1" t="s">
        <v>8</v>
      </c>
      <c r="AN12" s="1" t="s">
        <v>11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10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12</v>
      </c>
      <c r="BI12" s="1" t="s">
        <v>13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14</v>
      </c>
      <c r="BZ12" s="1" t="s">
        <v>15</v>
      </c>
      <c r="CA12" s="1" t="s">
        <v>16</v>
      </c>
      <c r="CB12" s="1" t="s">
        <v>16</v>
      </c>
      <c r="CC12" s="1" t="s">
        <v>16</v>
      </c>
      <c r="CD12" s="1" t="s">
        <v>16</v>
      </c>
      <c r="CE12" s="1" t="s">
        <v>17</v>
      </c>
      <c r="CF12" s="1">
        <v>0</v>
      </c>
      <c r="CG12" s="1">
        <v>0</v>
      </c>
      <c r="CH12" s="1">
        <v>458760</v>
      </c>
      <c r="CI12" s="1" t="s">
        <v>3</v>
      </c>
      <c r="CJ12" s="1" t="s">
        <v>3</v>
      </c>
      <c r="CK12" s="1">
        <v>38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B498</f>
        <v>530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Новый объект:ул.Рублевское ш.,,д.18,кор.1кв.322</v>
      </c>
      <c r="G18" s="3" t="str">
        <f t="shared" si="0"/>
        <v>ул.Рублевское ш.,,д.18,кор.1кв.322 Ремонт квартиры инвалида-колясочника</v>
      </c>
      <c r="H18" s="3"/>
      <c r="I18" s="3"/>
      <c r="J18" s="3"/>
      <c r="K18" s="3"/>
      <c r="L18" s="3"/>
      <c r="M18" s="3"/>
      <c r="N18" s="3"/>
      <c r="O18" s="3">
        <f t="shared" ref="O18:AT18" si="1">O498</f>
        <v>26297.39</v>
      </c>
      <c r="P18" s="3">
        <f t="shared" si="1"/>
        <v>22252.2</v>
      </c>
      <c r="Q18" s="3">
        <f t="shared" si="1"/>
        <v>668.95</v>
      </c>
      <c r="R18" s="3">
        <f t="shared" si="1"/>
        <v>108.75</v>
      </c>
      <c r="S18" s="3">
        <f t="shared" si="1"/>
        <v>3376.24</v>
      </c>
      <c r="T18" s="3">
        <f t="shared" si="1"/>
        <v>0</v>
      </c>
      <c r="U18" s="3">
        <f t="shared" si="1"/>
        <v>290.91632819999995</v>
      </c>
      <c r="V18" s="3">
        <f t="shared" si="1"/>
        <v>0</v>
      </c>
      <c r="W18" s="3">
        <f t="shared" si="1"/>
        <v>0</v>
      </c>
      <c r="X18" s="3">
        <f t="shared" si="1"/>
        <v>0</v>
      </c>
      <c r="Y18" s="3">
        <f t="shared" si="1"/>
        <v>0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26479.01</v>
      </c>
      <c r="AS18" s="3">
        <f t="shared" si="1"/>
        <v>23600.69</v>
      </c>
      <c r="AT18" s="3">
        <f t="shared" si="1"/>
        <v>2878.32</v>
      </c>
      <c r="AU18" s="3">
        <f t="shared" ref="AU18:BZ18" si="2">AU498</f>
        <v>0</v>
      </c>
      <c r="AV18" s="3">
        <f t="shared" si="2"/>
        <v>22252.2</v>
      </c>
      <c r="AW18" s="3">
        <f t="shared" si="2"/>
        <v>22252.2</v>
      </c>
      <c r="AX18" s="3">
        <f t="shared" si="2"/>
        <v>0</v>
      </c>
      <c r="AY18" s="3">
        <f t="shared" si="2"/>
        <v>22252.2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CA498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DG498</f>
        <v>185702.91</v>
      </c>
      <c r="DH18" s="4">
        <f t="shared" si="4"/>
        <v>114964.76</v>
      </c>
      <c r="DI18" s="4">
        <f t="shared" si="4"/>
        <v>5294.13</v>
      </c>
      <c r="DJ18" s="4">
        <f t="shared" si="4"/>
        <v>115.35</v>
      </c>
      <c r="DK18" s="4">
        <f t="shared" si="4"/>
        <v>65444.02</v>
      </c>
      <c r="DL18" s="4">
        <f t="shared" si="4"/>
        <v>0</v>
      </c>
      <c r="DM18" s="4">
        <f t="shared" si="4"/>
        <v>303.83084644839988</v>
      </c>
      <c r="DN18" s="4">
        <f t="shared" si="4"/>
        <v>0</v>
      </c>
      <c r="DO18" s="4">
        <f t="shared" si="4"/>
        <v>0</v>
      </c>
      <c r="DP18" s="4">
        <f t="shared" si="4"/>
        <v>53692.11</v>
      </c>
      <c r="DQ18" s="4">
        <f t="shared" si="4"/>
        <v>28795.34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268384.15000000002</v>
      </c>
      <c r="EK18" s="4">
        <f t="shared" si="4"/>
        <v>237460.55</v>
      </c>
      <c r="EL18" s="4">
        <f t="shared" si="4"/>
        <v>30923.599999999999</v>
      </c>
      <c r="EM18" s="4">
        <f t="shared" ref="EM18:FR18" si="5">EM498</f>
        <v>0</v>
      </c>
      <c r="EN18" s="4">
        <f t="shared" si="5"/>
        <v>114964.76</v>
      </c>
      <c r="EO18" s="4">
        <f t="shared" si="5"/>
        <v>114964.76</v>
      </c>
      <c r="EP18" s="4">
        <f t="shared" si="5"/>
        <v>0</v>
      </c>
      <c r="EQ18" s="4">
        <f t="shared" si="5"/>
        <v>114964.76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FS498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ROW(A469)</f>
        <v>469</v>
      </c>
      <c r="E20" s="1"/>
      <c r="F20" s="1" t="s">
        <v>18</v>
      </c>
      <c r="G20" s="1" t="s">
        <v>18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55" x14ac:dyDescent="0.2">
      <c r="A22" s="3">
        <v>52</v>
      </c>
      <c r="B22" s="3">
        <f t="shared" ref="B22:G22" si="7">B469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Новая локальная смета</v>
      </c>
      <c r="H22" s="3"/>
      <c r="I22" s="3"/>
      <c r="J22" s="3"/>
      <c r="K22" s="3"/>
      <c r="L22" s="3"/>
      <c r="M22" s="3"/>
      <c r="N22" s="3"/>
      <c r="O22" s="3">
        <f t="shared" ref="O22:AT22" si="8">O469</f>
        <v>26297.39</v>
      </c>
      <c r="P22" s="3">
        <f t="shared" si="8"/>
        <v>22252.2</v>
      </c>
      <c r="Q22" s="3">
        <f t="shared" si="8"/>
        <v>668.95</v>
      </c>
      <c r="R22" s="3">
        <f t="shared" si="8"/>
        <v>108.75</v>
      </c>
      <c r="S22" s="3">
        <f t="shared" si="8"/>
        <v>3376.24</v>
      </c>
      <c r="T22" s="3">
        <f t="shared" si="8"/>
        <v>0</v>
      </c>
      <c r="U22" s="3">
        <f t="shared" si="8"/>
        <v>290.91632819999995</v>
      </c>
      <c r="V22" s="3">
        <f t="shared" si="8"/>
        <v>0</v>
      </c>
      <c r="W22" s="3">
        <f t="shared" si="8"/>
        <v>0</v>
      </c>
      <c r="X22" s="3">
        <f t="shared" si="8"/>
        <v>0</v>
      </c>
      <c r="Y22" s="3">
        <f t="shared" si="8"/>
        <v>0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26479.01</v>
      </c>
      <c r="AS22" s="3">
        <f t="shared" si="8"/>
        <v>23600.69</v>
      </c>
      <c r="AT22" s="3">
        <f t="shared" si="8"/>
        <v>2878.32</v>
      </c>
      <c r="AU22" s="3">
        <f t="shared" ref="AU22:BZ22" si="9">AU469</f>
        <v>0</v>
      </c>
      <c r="AV22" s="3">
        <f t="shared" si="9"/>
        <v>22252.2</v>
      </c>
      <c r="AW22" s="3">
        <f t="shared" si="9"/>
        <v>22252.2</v>
      </c>
      <c r="AX22" s="3">
        <f t="shared" si="9"/>
        <v>0</v>
      </c>
      <c r="AY22" s="3">
        <f t="shared" si="9"/>
        <v>22252.2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CA469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DG469</f>
        <v>185702.91</v>
      </c>
      <c r="DH22" s="4">
        <f t="shared" si="11"/>
        <v>114964.76</v>
      </c>
      <c r="DI22" s="4">
        <f t="shared" si="11"/>
        <v>5294.13</v>
      </c>
      <c r="DJ22" s="4">
        <f t="shared" si="11"/>
        <v>115.35</v>
      </c>
      <c r="DK22" s="4">
        <f t="shared" si="11"/>
        <v>65444.02</v>
      </c>
      <c r="DL22" s="4">
        <f t="shared" si="11"/>
        <v>0</v>
      </c>
      <c r="DM22" s="4">
        <f t="shared" si="11"/>
        <v>303.83084644839988</v>
      </c>
      <c r="DN22" s="4">
        <f t="shared" si="11"/>
        <v>0</v>
      </c>
      <c r="DO22" s="4">
        <f t="shared" si="11"/>
        <v>0</v>
      </c>
      <c r="DP22" s="4">
        <f t="shared" si="11"/>
        <v>53692.11</v>
      </c>
      <c r="DQ22" s="4">
        <f t="shared" si="11"/>
        <v>28795.34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268384.15000000002</v>
      </c>
      <c r="EK22" s="4">
        <f t="shared" si="11"/>
        <v>237460.55</v>
      </c>
      <c r="EL22" s="4">
        <f t="shared" si="11"/>
        <v>30923.599999999999</v>
      </c>
      <c r="EM22" s="4">
        <f t="shared" ref="EM22:FR22" si="12">EM469</f>
        <v>0</v>
      </c>
      <c r="EN22" s="4">
        <f t="shared" si="12"/>
        <v>114964.76</v>
      </c>
      <c r="EO22" s="4">
        <f t="shared" si="12"/>
        <v>114964.76</v>
      </c>
      <c r="EP22" s="4">
        <f t="shared" si="12"/>
        <v>0</v>
      </c>
      <c r="EQ22" s="4">
        <f t="shared" si="12"/>
        <v>114964.76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FS469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ROW(A440)</f>
        <v>440</v>
      </c>
      <c r="E24" s="1"/>
      <c r="F24" s="1" t="s">
        <v>19</v>
      </c>
      <c r="G24" s="1" t="s">
        <v>20</v>
      </c>
      <c r="H24" s="1" t="s">
        <v>3</v>
      </c>
      <c r="I24" s="1">
        <v>0</v>
      </c>
      <c r="J24" s="1"/>
      <c r="K24" s="1">
        <v>0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B440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Ремонт  помещений с расширением дверных проемов</v>
      </c>
      <c r="H26" s="3"/>
      <c r="I26" s="3"/>
      <c r="J26" s="3"/>
      <c r="K26" s="3"/>
      <c r="L26" s="3"/>
      <c r="M26" s="3"/>
      <c r="N26" s="3"/>
      <c r="O26" s="3">
        <f t="shared" ref="O26:AT26" si="15">O440</f>
        <v>26297.39</v>
      </c>
      <c r="P26" s="3">
        <f t="shared" si="15"/>
        <v>22252.2</v>
      </c>
      <c r="Q26" s="3">
        <f t="shared" si="15"/>
        <v>668.95</v>
      </c>
      <c r="R26" s="3">
        <f t="shared" si="15"/>
        <v>108.75</v>
      </c>
      <c r="S26" s="3">
        <f t="shared" si="15"/>
        <v>3376.24</v>
      </c>
      <c r="T26" s="3">
        <f t="shared" si="15"/>
        <v>0</v>
      </c>
      <c r="U26" s="3">
        <f t="shared" si="15"/>
        <v>290.91632819999995</v>
      </c>
      <c r="V26" s="3">
        <f t="shared" si="15"/>
        <v>0</v>
      </c>
      <c r="W26" s="3">
        <f t="shared" si="15"/>
        <v>0</v>
      </c>
      <c r="X26" s="3">
        <f t="shared" si="15"/>
        <v>0</v>
      </c>
      <c r="Y26" s="3">
        <f t="shared" si="15"/>
        <v>0</v>
      </c>
      <c r="Z26" s="3">
        <f t="shared" si="15"/>
        <v>0</v>
      </c>
      <c r="AA26" s="3">
        <f t="shared" si="15"/>
        <v>0</v>
      </c>
      <c r="AB26" s="3">
        <f t="shared" si="15"/>
        <v>0</v>
      </c>
      <c r="AC26" s="3">
        <f t="shared" si="15"/>
        <v>0</v>
      </c>
      <c r="AD26" s="3">
        <f t="shared" si="15"/>
        <v>0</v>
      </c>
      <c r="AE26" s="3">
        <f t="shared" si="15"/>
        <v>0</v>
      </c>
      <c r="AF26" s="3">
        <f t="shared" si="15"/>
        <v>0</v>
      </c>
      <c r="AG26" s="3">
        <f t="shared" si="15"/>
        <v>0</v>
      </c>
      <c r="AH26" s="3">
        <f t="shared" si="15"/>
        <v>0</v>
      </c>
      <c r="AI26" s="3">
        <f t="shared" si="15"/>
        <v>0</v>
      </c>
      <c r="AJ26" s="3">
        <f t="shared" si="15"/>
        <v>0</v>
      </c>
      <c r="AK26" s="3">
        <f t="shared" si="15"/>
        <v>0</v>
      </c>
      <c r="AL26" s="3">
        <f t="shared" si="15"/>
        <v>0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26479.01</v>
      </c>
      <c r="AS26" s="3">
        <f t="shared" si="15"/>
        <v>23600.69</v>
      </c>
      <c r="AT26" s="3">
        <f t="shared" si="15"/>
        <v>2878.32</v>
      </c>
      <c r="AU26" s="3">
        <f t="shared" ref="AU26:BZ26" si="16">AU440</f>
        <v>0</v>
      </c>
      <c r="AV26" s="3">
        <f t="shared" si="16"/>
        <v>22252.2</v>
      </c>
      <c r="AW26" s="3">
        <f t="shared" si="16"/>
        <v>22252.2</v>
      </c>
      <c r="AX26" s="3">
        <f t="shared" si="16"/>
        <v>0</v>
      </c>
      <c r="AY26" s="3">
        <f t="shared" si="16"/>
        <v>22252.2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CA440</f>
        <v>0</v>
      </c>
      <c r="CB26" s="3">
        <f t="shared" si="17"/>
        <v>0</v>
      </c>
      <c r="CC26" s="3">
        <f t="shared" si="17"/>
        <v>0</v>
      </c>
      <c r="CD26" s="3">
        <f t="shared" si="17"/>
        <v>0</v>
      </c>
      <c r="CE26" s="3">
        <f t="shared" si="17"/>
        <v>0</v>
      </c>
      <c r="CF26" s="3">
        <f t="shared" si="17"/>
        <v>0</v>
      </c>
      <c r="CG26" s="3">
        <f t="shared" si="17"/>
        <v>0</v>
      </c>
      <c r="CH26" s="3">
        <f t="shared" si="17"/>
        <v>0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DG440</f>
        <v>185702.91</v>
      </c>
      <c r="DH26" s="4">
        <f t="shared" si="18"/>
        <v>114964.76</v>
      </c>
      <c r="DI26" s="4">
        <f t="shared" si="18"/>
        <v>5294.13</v>
      </c>
      <c r="DJ26" s="4">
        <f t="shared" si="18"/>
        <v>115.35</v>
      </c>
      <c r="DK26" s="4">
        <f t="shared" si="18"/>
        <v>65444.02</v>
      </c>
      <c r="DL26" s="4">
        <f t="shared" si="18"/>
        <v>0</v>
      </c>
      <c r="DM26" s="4">
        <f t="shared" si="18"/>
        <v>303.83084644839988</v>
      </c>
      <c r="DN26" s="4">
        <f t="shared" si="18"/>
        <v>0</v>
      </c>
      <c r="DO26" s="4">
        <f t="shared" si="18"/>
        <v>0</v>
      </c>
      <c r="DP26" s="4">
        <f t="shared" si="18"/>
        <v>53692.11</v>
      </c>
      <c r="DQ26" s="4">
        <f t="shared" si="18"/>
        <v>28795.34</v>
      </c>
      <c r="DR26" s="4">
        <f t="shared" si="18"/>
        <v>0</v>
      </c>
      <c r="DS26" s="4">
        <f t="shared" si="18"/>
        <v>0</v>
      </c>
      <c r="DT26" s="4">
        <f t="shared" si="18"/>
        <v>0</v>
      </c>
      <c r="DU26" s="4">
        <f t="shared" si="18"/>
        <v>0</v>
      </c>
      <c r="DV26" s="4">
        <f t="shared" si="18"/>
        <v>0</v>
      </c>
      <c r="DW26" s="4">
        <f t="shared" si="18"/>
        <v>0</v>
      </c>
      <c r="DX26" s="4">
        <f t="shared" si="18"/>
        <v>0</v>
      </c>
      <c r="DY26" s="4">
        <f t="shared" si="18"/>
        <v>0</v>
      </c>
      <c r="DZ26" s="4">
        <f t="shared" si="18"/>
        <v>0</v>
      </c>
      <c r="EA26" s="4">
        <f t="shared" si="18"/>
        <v>0</v>
      </c>
      <c r="EB26" s="4">
        <f t="shared" si="18"/>
        <v>0</v>
      </c>
      <c r="EC26" s="4">
        <f t="shared" si="18"/>
        <v>0</v>
      </c>
      <c r="ED26" s="4">
        <f t="shared" si="18"/>
        <v>0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268384.15000000002</v>
      </c>
      <c r="EK26" s="4">
        <f t="shared" si="18"/>
        <v>237460.55</v>
      </c>
      <c r="EL26" s="4">
        <f t="shared" si="18"/>
        <v>30923.599999999999</v>
      </c>
      <c r="EM26" s="4">
        <f t="shared" ref="EM26:FR26" si="19">EM440</f>
        <v>0</v>
      </c>
      <c r="EN26" s="4">
        <f t="shared" si="19"/>
        <v>114964.76</v>
      </c>
      <c r="EO26" s="4">
        <f t="shared" si="19"/>
        <v>114964.76</v>
      </c>
      <c r="EP26" s="4">
        <f t="shared" si="19"/>
        <v>0</v>
      </c>
      <c r="EQ26" s="4">
        <f t="shared" si="19"/>
        <v>114964.76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FS440</f>
        <v>0</v>
      </c>
      <c r="FT26" s="4">
        <f t="shared" si="20"/>
        <v>0</v>
      </c>
      <c r="FU26" s="4">
        <f t="shared" si="20"/>
        <v>0</v>
      </c>
      <c r="FV26" s="4">
        <f t="shared" si="20"/>
        <v>0</v>
      </c>
      <c r="FW26" s="4">
        <f t="shared" si="20"/>
        <v>0</v>
      </c>
      <c r="FX26" s="4">
        <f t="shared" si="20"/>
        <v>0</v>
      </c>
      <c r="FY26" s="4">
        <f t="shared" si="20"/>
        <v>0</v>
      </c>
      <c r="FZ26" s="4">
        <f t="shared" si="20"/>
        <v>0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1">
        <v>5</v>
      </c>
      <c r="B28" s="1">
        <v>1</v>
      </c>
      <c r="C28" s="1"/>
      <c r="D28" s="1">
        <f>ROW(A169)</f>
        <v>169</v>
      </c>
      <c r="E28" s="1"/>
      <c r="F28" s="1" t="s">
        <v>21</v>
      </c>
      <c r="G28" s="1" t="s">
        <v>22</v>
      </c>
      <c r="H28" s="1" t="s">
        <v>3</v>
      </c>
      <c r="I28" s="1">
        <v>0</v>
      </c>
      <c r="J28" s="1"/>
      <c r="K28" s="1">
        <v>0</v>
      </c>
      <c r="L28" s="1"/>
      <c r="M28" s="1"/>
      <c r="N28" s="1"/>
      <c r="O28" s="1"/>
      <c r="P28" s="1"/>
      <c r="Q28" s="1"/>
      <c r="R28" s="1"/>
      <c r="S28" s="1"/>
      <c r="T28" s="1"/>
      <c r="U28" s="1" t="s">
        <v>3</v>
      </c>
      <c r="V28" s="1">
        <v>0</v>
      </c>
      <c r="W28" s="1"/>
      <c r="X28" s="1"/>
      <c r="Y28" s="1"/>
      <c r="Z28" s="1"/>
      <c r="AA28" s="1"/>
      <c r="AB28" s="1" t="s">
        <v>3</v>
      </c>
      <c r="AC28" s="1" t="s">
        <v>3</v>
      </c>
      <c r="AD28" s="1" t="s">
        <v>3</v>
      </c>
      <c r="AE28" s="1" t="s">
        <v>3</v>
      </c>
      <c r="AF28" s="1" t="s">
        <v>3</v>
      </c>
      <c r="AG28" s="1" t="s">
        <v>3</v>
      </c>
      <c r="AH28" s="1"/>
      <c r="AI28" s="1"/>
      <c r="AJ28" s="1"/>
      <c r="AK28" s="1"/>
      <c r="AL28" s="1"/>
      <c r="AM28" s="1"/>
      <c r="AN28" s="1"/>
      <c r="AO28" s="1"/>
      <c r="AP28" s="1" t="s">
        <v>3</v>
      </c>
      <c r="AQ28" s="1" t="s">
        <v>3</v>
      </c>
      <c r="AR28" s="1" t="s">
        <v>3</v>
      </c>
      <c r="AS28" s="1"/>
      <c r="AT28" s="1"/>
      <c r="AU28" s="1"/>
      <c r="AV28" s="1"/>
      <c r="AW28" s="1"/>
      <c r="AX28" s="1"/>
      <c r="AY28" s="1"/>
      <c r="AZ28" s="1" t="s">
        <v>3</v>
      </c>
      <c r="BA28" s="1"/>
      <c r="BB28" s="1" t="s">
        <v>3</v>
      </c>
      <c r="BC28" s="1" t="s">
        <v>3</v>
      </c>
      <c r="BD28" s="1" t="s">
        <v>3</v>
      </c>
      <c r="BE28" s="1" t="s">
        <v>3</v>
      </c>
      <c r="BF28" s="1" t="s">
        <v>3</v>
      </c>
      <c r="BG28" s="1" t="s">
        <v>3</v>
      </c>
      <c r="BH28" s="1" t="s">
        <v>3</v>
      </c>
      <c r="BI28" s="1" t="s">
        <v>3</v>
      </c>
      <c r="BJ28" s="1" t="s">
        <v>3</v>
      </c>
      <c r="BK28" s="1" t="s">
        <v>3</v>
      </c>
      <c r="BL28" s="1" t="s">
        <v>3</v>
      </c>
      <c r="BM28" s="1" t="s">
        <v>3</v>
      </c>
      <c r="BN28" s="1" t="s">
        <v>3</v>
      </c>
      <c r="BO28" s="1" t="s">
        <v>3</v>
      </c>
      <c r="BP28" s="1" t="s">
        <v>3</v>
      </c>
      <c r="BQ28" s="1"/>
      <c r="BR28" s="1"/>
      <c r="BS28" s="1"/>
      <c r="BT28" s="1"/>
      <c r="BU28" s="1"/>
      <c r="BV28" s="1"/>
      <c r="BW28" s="1"/>
      <c r="BX28" s="1">
        <v>0</v>
      </c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>
        <v>0</v>
      </c>
    </row>
    <row r="30" spans="1:255" x14ac:dyDescent="0.2">
      <c r="A30" s="3">
        <v>52</v>
      </c>
      <c r="B30" s="3">
        <f t="shared" ref="B30:G30" si="21">B169</f>
        <v>1</v>
      </c>
      <c r="C30" s="3">
        <f t="shared" si="21"/>
        <v>5</v>
      </c>
      <c r="D30" s="3">
        <f t="shared" si="21"/>
        <v>28</v>
      </c>
      <c r="E30" s="3">
        <f t="shared" si="21"/>
        <v>0</v>
      </c>
      <c r="F30" s="3" t="str">
        <f t="shared" si="21"/>
        <v>Новый подраздел</v>
      </c>
      <c r="G30" s="3" t="str">
        <f t="shared" si="21"/>
        <v>Общестроительные работы</v>
      </c>
      <c r="H30" s="3"/>
      <c r="I30" s="3"/>
      <c r="J30" s="3"/>
      <c r="K30" s="3"/>
      <c r="L30" s="3"/>
      <c r="M30" s="3"/>
      <c r="N30" s="3"/>
      <c r="O30" s="3">
        <f t="shared" ref="O30:AT30" si="22">O169</f>
        <v>15226.5</v>
      </c>
      <c r="P30" s="3">
        <f t="shared" si="22"/>
        <v>13006.4</v>
      </c>
      <c r="Q30" s="3">
        <f t="shared" si="22"/>
        <v>114.22</v>
      </c>
      <c r="R30" s="3">
        <f t="shared" si="22"/>
        <v>24.54</v>
      </c>
      <c r="S30" s="3">
        <f t="shared" si="22"/>
        <v>2105.88</v>
      </c>
      <c r="T30" s="3">
        <f t="shared" si="22"/>
        <v>0</v>
      </c>
      <c r="U30" s="3">
        <f t="shared" si="22"/>
        <v>184.58140569999998</v>
      </c>
      <c r="V30" s="3">
        <f t="shared" si="22"/>
        <v>0</v>
      </c>
      <c r="W30" s="3">
        <f t="shared" si="22"/>
        <v>0</v>
      </c>
      <c r="X30" s="3">
        <f t="shared" si="22"/>
        <v>0</v>
      </c>
      <c r="Y30" s="3">
        <f t="shared" si="22"/>
        <v>0</v>
      </c>
      <c r="Z30" s="3">
        <f t="shared" si="22"/>
        <v>0</v>
      </c>
      <c r="AA30" s="3">
        <f t="shared" si="22"/>
        <v>0</v>
      </c>
      <c r="AB30" s="3">
        <f t="shared" si="22"/>
        <v>15226.5</v>
      </c>
      <c r="AC30" s="3">
        <f t="shared" si="22"/>
        <v>13006.4</v>
      </c>
      <c r="AD30" s="3">
        <f t="shared" si="22"/>
        <v>114.22</v>
      </c>
      <c r="AE30" s="3">
        <f t="shared" si="22"/>
        <v>24.54</v>
      </c>
      <c r="AF30" s="3">
        <f t="shared" si="22"/>
        <v>2105.88</v>
      </c>
      <c r="AG30" s="3">
        <f t="shared" si="22"/>
        <v>0</v>
      </c>
      <c r="AH30" s="3">
        <f t="shared" si="22"/>
        <v>184.58140569999998</v>
      </c>
      <c r="AI30" s="3">
        <f t="shared" si="22"/>
        <v>0</v>
      </c>
      <c r="AJ30" s="3">
        <f t="shared" si="22"/>
        <v>0</v>
      </c>
      <c r="AK30" s="3">
        <f t="shared" si="22"/>
        <v>0</v>
      </c>
      <c r="AL30" s="3">
        <f t="shared" si="22"/>
        <v>0</v>
      </c>
      <c r="AM30" s="3">
        <f t="shared" si="22"/>
        <v>0</v>
      </c>
      <c r="AN30" s="3">
        <f t="shared" si="22"/>
        <v>0</v>
      </c>
      <c r="AO30" s="3">
        <f t="shared" si="22"/>
        <v>0</v>
      </c>
      <c r="AP30" s="3">
        <f t="shared" si="22"/>
        <v>0</v>
      </c>
      <c r="AQ30" s="3">
        <f t="shared" si="22"/>
        <v>0</v>
      </c>
      <c r="AR30" s="3">
        <f t="shared" si="22"/>
        <v>15267.48</v>
      </c>
      <c r="AS30" s="3">
        <f t="shared" si="22"/>
        <v>15267.48</v>
      </c>
      <c r="AT30" s="3">
        <f t="shared" si="22"/>
        <v>0</v>
      </c>
      <c r="AU30" s="3">
        <f t="shared" ref="AU30:BZ30" si="23">AU169</f>
        <v>0</v>
      </c>
      <c r="AV30" s="3">
        <f t="shared" si="23"/>
        <v>13006.4</v>
      </c>
      <c r="AW30" s="3">
        <f t="shared" si="23"/>
        <v>13006.4</v>
      </c>
      <c r="AX30" s="3">
        <f t="shared" si="23"/>
        <v>0</v>
      </c>
      <c r="AY30" s="3">
        <f t="shared" si="23"/>
        <v>13006.4</v>
      </c>
      <c r="AZ30" s="3">
        <f t="shared" si="23"/>
        <v>0</v>
      </c>
      <c r="BA30" s="3">
        <f t="shared" si="23"/>
        <v>0</v>
      </c>
      <c r="BB30" s="3">
        <f t="shared" si="23"/>
        <v>0</v>
      </c>
      <c r="BC30" s="3">
        <f t="shared" si="23"/>
        <v>0</v>
      </c>
      <c r="BD30" s="3">
        <f t="shared" si="23"/>
        <v>0</v>
      </c>
      <c r="BE30" s="3">
        <f t="shared" si="23"/>
        <v>0</v>
      </c>
      <c r="BF30" s="3">
        <f t="shared" si="23"/>
        <v>0</v>
      </c>
      <c r="BG30" s="3">
        <f t="shared" si="23"/>
        <v>0</v>
      </c>
      <c r="BH30" s="3">
        <f t="shared" si="23"/>
        <v>0</v>
      </c>
      <c r="BI30" s="3">
        <f t="shared" si="23"/>
        <v>0</v>
      </c>
      <c r="BJ30" s="3">
        <f t="shared" si="23"/>
        <v>0</v>
      </c>
      <c r="BK30" s="3">
        <f t="shared" si="23"/>
        <v>0</v>
      </c>
      <c r="BL30" s="3">
        <f t="shared" si="23"/>
        <v>0</v>
      </c>
      <c r="BM30" s="3">
        <f t="shared" si="23"/>
        <v>0</v>
      </c>
      <c r="BN30" s="3">
        <f t="shared" si="23"/>
        <v>0</v>
      </c>
      <c r="BO30" s="3">
        <f t="shared" si="23"/>
        <v>0</v>
      </c>
      <c r="BP30" s="3">
        <f t="shared" si="23"/>
        <v>0</v>
      </c>
      <c r="BQ30" s="3">
        <f t="shared" si="23"/>
        <v>0</v>
      </c>
      <c r="BR30" s="3">
        <f t="shared" si="23"/>
        <v>0</v>
      </c>
      <c r="BS30" s="3">
        <f t="shared" si="23"/>
        <v>0</v>
      </c>
      <c r="BT30" s="3">
        <f t="shared" si="23"/>
        <v>0</v>
      </c>
      <c r="BU30" s="3">
        <f t="shared" si="23"/>
        <v>0</v>
      </c>
      <c r="BV30" s="3">
        <f t="shared" si="23"/>
        <v>0</v>
      </c>
      <c r="BW30" s="3">
        <f t="shared" si="23"/>
        <v>0</v>
      </c>
      <c r="BX30" s="3">
        <f t="shared" si="23"/>
        <v>0</v>
      </c>
      <c r="BY30" s="3">
        <f t="shared" si="23"/>
        <v>0</v>
      </c>
      <c r="BZ30" s="3">
        <f t="shared" si="23"/>
        <v>0</v>
      </c>
      <c r="CA30" s="3">
        <f t="shared" ref="CA30:DF30" si="24">CA169</f>
        <v>15267.48</v>
      </c>
      <c r="CB30" s="3">
        <f t="shared" si="24"/>
        <v>15267.48</v>
      </c>
      <c r="CC30" s="3">
        <f t="shared" si="24"/>
        <v>0</v>
      </c>
      <c r="CD30" s="3">
        <f t="shared" si="24"/>
        <v>0</v>
      </c>
      <c r="CE30" s="3">
        <f t="shared" si="24"/>
        <v>13006.4</v>
      </c>
      <c r="CF30" s="3">
        <f t="shared" si="24"/>
        <v>13006.4</v>
      </c>
      <c r="CG30" s="3">
        <f t="shared" si="24"/>
        <v>0</v>
      </c>
      <c r="CH30" s="3">
        <f t="shared" si="24"/>
        <v>13006.4</v>
      </c>
      <c r="CI30" s="3">
        <f t="shared" si="24"/>
        <v>0</v>
      </c>
      <c r="CJ30" s="3">
        <f t="shared" si="24"/>
        <v>0</v>
      </c>
      <c r="CK30" s="3">
        <f t="shared" si="24"/>
        <v>0</v>
      </c>
      <c r="CL30" s="3">
        <f t="shared" si="24"/>
        <v>0</v>
      </c>
      <c r="CM30" s="3">
        <f t="shared" si="24"/>
        <v>0</v>
      </c>
      <c r="CN30" s="3">
        <f t="shared" si="24"/>
        <v>0</v>
      </c>
      <c r="CO30" s="3">
        <f t="shared" si="24"/>
        <v>0</v>
      </c>
      <c r="CP30" s="3">
        <f t="shared" si="24"/>
        <v>0</v>
      </c>
      <c r="CQ30" s="3">
        <f t="shared" si="24"/>
        <v>0</v>
      </c>
      <c r="CR30" s="3">
        <f t="shared" si="24"/>
        <v>0</v>
      </c>
      <c r="CS30" s="3">
        <f t="shared" si="24"/>
        <v>0</v>
      </c>
      <c r="CT30" s="3">
        <f t="shared" si="24"/>
        <v>0</v>
      </c>
      <c r="CU30" s="3">
        <f t="shared" si="24"/>
        <v>0</v>
      </c>
      <c r="CV30" s="3">
        <f t="shared" si="24"/>
        <v>0</v>
      </c>
      <c r="CW30" s="3">
        <f t="shared" si="24"/>
        <v>0</v>
      </c>
      <c r="CX30" s="3">
        <f t="shared" si="24"/>
        <v>0</v>
      </c>
      <c r="CY30" s="3">
        <f t="shared" si="24"/>
        <v>0</v>
      </c>
      <c r="CZ30" s="3">
        <f t="shared" si="24"/>
        <v>0</v>
      </c>
      <c r="DA30" s="3">
        <f t="shared" si="24"/>
        <v>0</v>
      </c>
      <c r="DB30" s="3">
        <f t="shared" si="24"/>
        <v>0</v>
      </c>
      <c r="DC30" s="3">
        <f t="shared" si="24"/>
        <v>0</v>
      </c>
      <c r="DD30" s="3">
        <f t="shared" si="24"/>
        <v>0</v>
      </c>
      <c r="DE30" s="3">
        <f t="shared" si="24"/>
        <v>0</v>
      </c>
      <c r="DF30" s="3">
        <f t="shared" si="24"/>
        <v>0</v>
      </c>
      <c r="DG30" s="4">
        <f t="shared" ref="DG30:EL30" si="25">DG169</f>
        <v>113226.42</v>
      </c>
      <c r="DH30" s="4">
        <f t="shared" si="25"/>
        <v>71849.95</v>
      </c>
      <c r="DI30" s="4">
        <f t="shared" si="25"/>
        <v>953.95</v>
      </c>
      <c r="DJ30" s="4">
        <f t="shared" si="25"/>
        <v>25.64</v>
      </c>
      <c r="DK30" s="4">
        <f t="shared" si="25"/>
        <v>40422.519999999997</v>
      </c>
      <c r="DL30" s="4">
        <f t="shared" si="25"/>
        <v>0</v>
      </c>
      <c r="DM30" s="4">
        <f t="shared" si="25"/>
        <v>191.04089569089993</v>
      </c>
      <c r="DN30" s="4">
        <f t="shared" si="25"/>
        <v>0</v>
      </c>
      <c r="DO30" s="4">
        <f t="shared" si="25"/>
        <v>0</v>
      </c>
      <c r="DP30" s="4">
        <f t="shared" si="25"/>
        <v>34278.54</v>
      </c>
      <c r="DQ30" s="4">
        <f t="shared" si="25"/>
        <v>17785.900000000001</v>
      </c>
      <c r="DR30" s="4">
        <f t="shared" si="25"/>
        <v>0</v>
      </c>
      <c r="DS30" s="4">
        <f t="shared" si="25"/>
        <v>0</v>
      </c>
      <c r="DT30" s="4">
        <f t="shared" si="25"/>
        <v>113226.42</v>
      </c>
      <c r="DU30" s="4">
        <f t="shared" si="25"/>
        <v>71849.95</v>
      </c>
      <c r="DV30" s="4">
        <f t="shared" si="25"/>
        <v>953.95</v>
      </c>
      <c r="DW30" s="4">
        <f t="shared" si="25"/>
        <v>25.64</v>
      </c>
      <c r="DX30" s="4">
        <f t="shared" si="25"/>
        <v>40422.519999999997</v>
      </c>
      <c r="DY30" s="4">
        <f t="shared" si="25"/>
        <v>0</v>
      </c>
      <c r="DZ30" s="4">
        <f t="shared" si="25"/>
        <v>191.04089569089993</v>
      </c>
      <c r="EA30" s="4">
        <f t="shared" si="25"/>
        <v>0</v>
      </c>
      <c r="EB30" s="4">
        <f t="shared" si="25"/>
        <v>0</v>
      </c>
      <c r="EC30" s="4">
        <f t="shared" si="25"/>
        <v>34278.54</v>
      </c>
      <c r="ED30" s="4">
        <f t="shared" si="25"/>
        <v>17785.900000000001</v>
      </c>
      <c r="EE30" s="4">
        <f t="shared" si="25"/>
        <v>0</v>
      </c>
      <c r="EF30" s="4">
        <f t="shared" si="25"/>
        <v>0</v>
      </c>
      <c r="EG30" s="4">
        <f t="shared" si="25"/>
        <v>0</v>
      </c>
      <c r="EH30" s="4">
        <f t="shared" si="25"/>
        <v>0</v>
      </c>
      <c r="EI30" s="4">
        <f t="shared" si="25"/>
        <v>0</v>
      </c>
      <c r="EJ30" s="4">
        <f t="shared" si="25"/>
        <v>165333.94</v>
      </c>
      <c r="EK30" s="4">
        <f t="shared" si="25"/>
        <v>165333.94</v>
      </c>
      <c r="EL30" s="4">
        <f t="shared" si="25"/>
        <v>0</v>
      </c>
      <c r="EM30" s="4">
        <f t="shared" ref="EM30:FR30" si="26">EM169</f>
        <v>0</v>
      </c>
      <c r="EN30" s="4">
        <f t="shared" si="26"/>
        <v>71849.95</v>
      </c>
      <c r="EO30" s="4">
        <f t="shared" si="26"/>
        <v>71849.95</v>
      </c>
      <c r="EP30" s="4">
        <f t="shared" si="26"/>
        <v>0</v>
      </c>
      <c r="EQ30" s="4">
        <f t="shared" si="26"/>
        <v>71849.95</v>
      </c>
      <c r="ER30" s="4">
        <f t="shared" si="26"/>
        <v>0</v>
      </c>
      <c r="ES30" s="4">
        <f t="shared" si="26"/>
        <v>0</v>
      </c>
      <c r="ET30" s="4">
        <f t="shared" si="26"/>
        <v>0</v>
      </c>
      <c r="EU30" s="4">
        <f t="shared" si="26"/>
        <v>0</v>
      </c>
      <c r="EV30" s="4">
        <f t="shared" si="26"/>
        <v>0</v>
      </c>
      <c r="EW30" s="4">
        <f t="shared" si="26"/>
        <v>0</v>
      </c>
      <c r="EX30" s="4">
        <f t="shared" si="26"/>
        <v>0</v>
      </c>
      <c r="EY30" s="4">
        <f t="shared" si="26"/>
        <v>0</v>
      </c>
      <c r="EZ30" s="4">
        <f t="shared" si="26"/>
        <v>0</v>
      </c>
      <c r="FA30" s="4">
        <f t="shared" si="26"/>
        <v>0</v>
      </c>
      <c r="FB30" s="4">
        <f t="shared" si="26"/>
        <v>0</v>
      </c>
      <c r="FC30" s="4">
        <f t="shared" si="26"/>
        <v>0</v>
      </c>
      <c r="FD30" s="4">
        <f t="shared" si="26"/>
        <v>0</v>
      </c>
      <c r="FE30" s="4">
        <f t="shared" si="26"/>
        <v>0</v>
      </c>
      <c r="FF30" s="4">
        <f t="shared" si="26"/>
        <v>0</v>
      </c>
      <c r="FG30" s="4">
        <f t="shared" si="26"/>
        <v>0</v>
      </c>
      <c r="FH30" s="4">
        <f t="shared" si="26"/>
        <v>0</v>
      </c>
      <c r="FI30" s="4">
        <f t="shared" si="26"/>
        <v>0</v>
      </c>
      <c r="FJ30" s="4">
        <f t="shared" si="26"/>
        <v>0</v>
      </c>
      <c r="FK30" s="4">
        <f t="shared" si="26"/>
        <v>0</v>
      </c>
      <c r="FL30" s="4">
        <f t="shared" si="26"/>
        <v>0</v>
      </c>
      <c r="FM30" s="4">
        <f t="shared" si="26"/>
        <v>0</v>
      </c>
      <c r="FN30" s="4">
        <f t="shared" si="26"/>
        <v>0</v>
      </c>
      <c r="FO30" s="4">
        <f t="shared" si="26"/>
        <v>0</v>
      </c>
      <c r="FP30" s="4">
        <f t="shared" si="26"/>
        <v>0</v>
      </c>
      <c r="FQ30" s="4">
        <f t="shared" si="26"/>
        <v>0</v>
      </c>
      <c r="FR30" s="4">
        <f t="shared" si="26"/>
        <v>0</v>
      </c>
      <c r="FS30" s="4">
        <f t="shared" ref="FS30:GX30" si="27">FS169</f>
        <v>165333.94</v>
      </c>
      <c r="FT30" s="4">
        <f t="shared" si="27"/>
        <v>165333.94</v>
      </c>
      <c r="FU30" s="4">
        <f t="shared" si="27"/>
        <v>0</v>
      </c>
      <c r="FV30" s="4">
        <f t="shared" si="27"/>
        <v>0</v>
      </c>
      <c r="FW30" s="4">
        <f t="shared" si="27"/>
        <v>71849.95</v>
      </c>
      <c r="FX30" s="4">
        <f t="shared" si="27"/>
        <v>71849.95</v>
      </c>
      <c r="FY30" s="4">
        <f t="shared" si="27"/>
        <v>0</v>
      </c>
      <c r="FZ30" s="4">
        <f t="shared" si="27"/>
        <v>71849.95</v>
      </c>
      <c r="GA30" s="4">
        <f t="shared" si="27"/>
        <v>0</v>
      </c>
      <c r="GB30" s="4">
        <f t="shared" si="27"/>
        <v>0</v>
      </c>
      <c r="GC30" s="4">
        <f t="shared" si="27"/>
        <v>0</v>
      </c>
      <c r="GD30" s="4">
        <f t="shared" si="27"/>
        <v>0</v>
      </c>
      <c r="GE30" s="4">
        <f t="shared" si="27"/>
        <v>0</v>
      </c>
      <c r="GF30" s="4">
        <f t="shared" si="27"/>
        <v>0</v>
      </c>
      <c r="GG30" s="4">
        <f t="shared" si="27"/>
        <v>0</v>
      </c>
      <c r="GH30" s="4">
        <f t="shared" si="27"/>
        <v>0</v>
      </c>
      <c r="GI30" s="4">
        <f t="shared" si="27"/>
        <v>0</v>
      </c>
      <c r="GJ30" s="4">
        <f t="shared" si="27"/>
        <v>0</v>
      </c>
      <c r="GK30" s="4">
        <f t="shared" si="27"/>
        <v>0</v>
      </c>
      <c r="GL30" s="4">
        <f t="shared" si="27"/>
        <v>0</v>
      </c>
      <c r="GM30" s="4">
        <f t="shared" si="27"/>
        <v>0</v>
      </c>
      <c r="GN30" s="4">
        <f t="shared" si="27"/>
        <v>0</v>
      </c>
      <c r="GO30" s="4">
        <f t="shared" si="27"/>
        <v>0</v>
      </c>
      <c r="GP30" s="4">
        <f t="shared" si="27"/>
        <v>0</v>
      </c>
      <c r="GQ30" s="4">
        <f t="shared" si="27"/>
        <v>0</v>
      </c>
      <c r="GR30" s="4">
        <f t="shared" si="27"/>
        <v>0</v>
      </c>
      <c r="GS30" s="4">
        <f t="shared" si="27"/>
        <v>0</v>
      </c>
      <c r="GT30" s="4">
        <f t="shared" si="27"/>
        <v>0</v>
      </c>
      <c r="GU30" s="4">
        <f t="shared" si="27"/>
        <v>0</v>
      </c>
      <c r="GV30" s="4">
        <f t="shared" si="27"/>
        <v>0</v>
      </c>
      <c r="GW30" s="4">
        <f t="shared" si="27"/>
        <v>0</v>
      </c>
      <c r="GX30" s="4">
        <f t="shared" si="27"/>
        <v>0</v>
      </c>
    </row>
    <row r="32" spans="1:255" x14ac:dyDescent="0.2">
      <c r="A32" s="2">
        <v>17</v>
      </c>
      <c r="B32" s="2">
        <v>1</v>
      </c>
      <c r="C32" s="2">
        <f>ROW(SmtRes!A2)</f>
        <v>2</v>
      </c>
      <c r="D32" s="2">
        <f>ROW(EtalonRes!A2)</f>
        <v>2</v>
      </c>
      <c r="E32" s="2" t="s">
        <v>23</v>
      </c>
      <c r="F32" s="2" t="s">
        <v>24</v>
      </c>
      <c r="G32" s="2" t="s">
        <v>25</v>
      </c>
      <c r="H32" s="2" t="s">
        <v>26</v>
      </c>
      <c r="I32" s="2">
        <f>ROUND(30/100,6)</f>
        <v>0.3</v>
      </c>
      <c r="J32" s="2">
        <v>0</v>
      </c>
      <c r="K32" s="2"/>
      <c r="L32" s="2"/>
      <c r="M32" s="2"/>
      <c r="N32" s="2"/>
      <c r="O32" s="2">
        <f t="shared" ref="O32:O63" si="28">ROUND(CP32,2)</f>
        <v>15.12</v>
      </c>
      <c r="P32" s="2">
        <f t="shared" ref="P32:P63" si="29">ROUND(CQ32*I32,2)</f>
        <v>0</v>
      </c>
      <c r="Q32" s="2">
        <f t="shared" ref="Q32:Q63" si="30">ROUND(CR32*I32,2)</f>
        <v>0</v>
      </c>
      <c r="R32" s="2">
        <f t="shared" ref="R32:R63" si="31">ROUND(CS32*I32,2)</f>
        <v>0</v>
      </c>
      <c r="S32" s="2">
        <f t="shared" ref="S32:S63" si="32">ROUND(CT32*I32,2)</f>
        <v>15.12</v>
      </c>
      <c r="T32" s="2">
        <f t="shared" ref="T32:T63" si="33">ROUND(CU32*I32,2)</f>
        <v>0</v>
      </c>
      <c r="U32" s="2">
        <f t="shared" ref="U32:U63" si="34">CV32*I32</f>
        <v>1.45245</v>
      </c>
      <c r="V32" s="2">
        <f t="shared" ref="V32:V63" si="35">CW32*I32</f>
        <v>0</v>
      </c>
      <c r="W32" s="2">
        <f t="shared" ref="W32:W63" si="36">ROUND(CX32*I32,2)</f>
        <v>0</v>
      </c>
      <c r="X32" s="2">
        <f t="shared" ref="X32:X63" si="37">ROUND(CY32,2)</f>
        <v>0</v>
      </c>
      <c r="Y32" s="2">
        <f t="shared" ref="Y32:Y63" si="38">ROUND(CZ32,2)</f>
        <v>0</v>
      </c>
      <c r="Z32" s="2"/>
      <c r="AA32" s="2">
        <v>21012691</v>
      </c>
      <c r="AB32" s="2">
        <f t="shared" ref="AB32:AB63" si="39">ROUND((AC32+AD32+AF32),6)</f>
        <v>50.404499999999999</v>
      </c>
      <c r="AC32" s="2">
        <f t="shared" ref="AC32:AC63" si="40">ROUND((ES32),6)</f>
        <v>0</v>
      </c>
      <c r="AD32" s="2">
        <f t="shared" ref="AD32:AD41" si="41">ROUND(((ET32*1.15)),6)</f>
        <v>0</v>
      </c>
      <c r="AE32" s="2">
        <f t="shared" ref="AE32:AE41" si="42">ROUND(((EU32*1.15)),6)</f>
        <v>0</v>
      </c>
      <c r="AF32" s="2">
        <f t="shared" ref="AF32:AF41" si="43">ROUND(((EV32*1.15)),6)</f>
        <v>50.404499999999999</v>
      </c>
      <c r="AG32" s="2">
        <f t="shared" ref="AG32:AG63" si="44">ROUND((AP32),6)</f>
        <v>0</v>
      </c>
      <c r="AH32" s="2">
        <f t="shared" ref="AH32:AH41" si="45">((EW32*1.15))</f>
        <v>4.8414999999999999</v>
      </c>
      <c r="AI32" s="2">
        <f t="shared" ref="AI32:AI41" si="46">((EX32*1.15))</f>
        <v>0</v>
      </c>
      <c r="AJ32" s="2">
        <f t="shared" ref="AJ32:AJ63" si="47">ROUND((AS32),6)</f>
        <v>0</v>
      </c>
      <c r="AK32" s="2">
        <v>43.83</v>
      </c>
      <c r="AL32" s="2">
        <v>0</v>
      </c>
      <c r="AM32" s="2">
        <v>0</v>
      </c>
      <c r="AN32" s="2">
        <v>0</v>
      </c>
      <c r="AO32" s="2">
        <v>43.83</v>
      </c>
      <c r="AP32" s="2">
        <v>0</v>
      </c>
      <c r="AQ32" s="2">
        <v>4.21</v>
      </c>
      <c r="AR32" s="2">
        <v>0</v>
      </c>
      <c r="AS32" s="2">
        <v>0</v>
      </c>
      <c r="AT32" s="2">
        <v>0</v>
      </c>
      <c r="AU32" s="2">
        <v>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27</v>
      </c>
      <c r="BK32" s="2"/>
      <c r="BL32" s="2"/>
      <c r="BM32" s="2">
        <v>431</v>
      </c>
      <c r="BN32" s="2">
        <v>0</v>
      </c>
      <c r="BO32" s="2" t="s">
        <v>3</v>
      </c>
      <c r="BP32" s="2">
        <v>0</v>
      </c>
      <c r="BQ32" s="2">
        <v>60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0</v>
      </c>
      <c r="CA32" s="2">
        <v>0</v>
      </c>
      <c r="CB32" s="2"/>
      <c r="CC32" s="2"/>
      <c r="CD32" s="2"/>
      <c r="CE32" s="2"/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</v>
      </c>
      <c r="CO32" s="2">
        <v>0</v>
      </c>
      <c r="CP32" s="2">
        <f t="shared" ref="CP32:CP63" si="48">(P32+Q32+S32)</f>
        <v>15.12</v>
      </c>
      <c r="CQ32" s="2">
        <f t="shared" ref="CQ32:CQ63" si="49">(AC32*BC32*AW32)</f>
        <v>0</v>
      </c>
      <c r="CR32" s="2">
        <f t="shared" ref="CR32:CR63" si="50">(AD32*BB32*AV32)</f>
        <v>0</v>
      </c>
      <c r="CS32" s="2">
        <f t="shared" ref="CS32:CS63" si="51">(AE32*BS32*AV32)</f>
        <v>0</v>
      </c>
      <c r="CT32" s="2">
        <f t="shared" ref="CT32:CT63" si="52">(AF32*BA32*AV32)</f>
        <v>50.404499999999999</v>
      </c>
      <c r="CU32" s="2">
        <f t="shared" ref="CU32:CU63" si="53">AG32</f>
        <v>0</v>
      </c>
      <c r="CV32" s="2">
        <f t="shared" ref="CV32:CV63" si="54">(AH32*AV32)</f>
        <v>4.8414999999999999</v>
      </c>
      <c r="CW32" s="2">
        <f t="shared" ref="CW32:CW63" si="55">AI32</f>
        <v>0</v>
      </c>
      <c r="CX32" s="2">
        <f t="shared" ref="CX32:CX63" si="56">AJ32</f>
        <v>0</v>
      </c>
      <c r="CY32" s="2">
        <f t="shared" ref="CY32:CY63" si="57">S32*(BZ32/100)</f>
        <v>0</v>
      </c>
      <c r="CZ32" s="2">
        <f t="shared" ref="CZ32:CZ63" si="58">S32*(CA32/100)</f>
        <v>0</v>
      </c>
      <c r="DA32" s="2"/>
      <c r="DB32" s="2"/>
      <c r="DC32" s="2" t="s">
        <v>3</v>
      </c>
      <c r="DD32" s="2" t="s">
        <v>3</v>
      </c>
      <c r="DE32" s="2" t="s">
        <v>28</v>
      </c>
      <c r="DF32" s="2" t="s">
        <v>28</v>
      </c>
      <c r="DG32" s="2" t="s">
        <v>28</v>
      </c>
      <c r="DH32" s="2" t="s">
        <v>3</v>
      </c>
      <c r="DI32" s="2" t="s">
        <v>28</v>
      </c>
      <c r="DJ32" s="2" t="s">
        <v>28</v>
      </c>
      <c r="DK32" s="2" t="s">
        <v>3</v>
      </c>
      <c r="DL32" s="2" t="s">
        <v>3</v>
      </c>
      <c r="DM32" s="2" t="s">
        <v>3</v>
      </c>
      <c r="DN32" s="2">
        <v>80</v>
      </c>
      <c r="DO32" s="2">
        <v>55</v>
      </c>
      <c r="DP32" s="2">
        <v>1.0469999999999999</v>
      </c>
      <c r="DQ32" s="2">
        <v>1</v>
      </c>
      <c r="DR32" s="2"/>
      <c r="DS32" s="2"/>
      <c r="DT32" s="2"/>
      <c r="DU32" s="2">
        <v>1003</v>
      </c>
      <c r="DV32" s="2" t="s">
        <v>26</v>
      </c>
      <c r="DW32" s="2" t="s">
        <v>26</v>
      </c>
      <c r="DX32" s="2">
        <v>100</v>
      </c>
      <c r="DY32" s="2"/>
      <c r="DZ32" s="2"/>
      <c r="EA32" s="2"/>
      <c r="EB32" s="2"/>
      <c r="EC32" s="2"/>
      <c r="ED32" s="2"/>
      <c r="EE32" s="2">
        <v>20613323</v>
      </c>
      <c r="EF32" s="2">
        <v>60</v>
      </c>
      <c r="EG32" s="2" t="s">
        <v>29</v>
      </c>
      <c r="EH32" s="2">
        <v>0</v>
      </c>
      <c r="EI32" s="2" t="s">
        <v>3</v>
      </c>
      <c r="EJ32" s="2">
        <v>1</v>
      </c>
      <c r="EK32" s="2">
        <v>431</v>
      </c>
      <c r="EL32" s="2" t="s">
        <v>30</v>
      </c>
      <c r="EM32" s="2" t="s">
        <v>31</v>
      </c>
      <c r="EN32" s="2"/>
      <c r="EO32" s="2" t="s">
        <v>3</v>
      </c>
      <c r="EP32" s="2"/>
      <c r="EQ32" s="2">
        <v>0</v>
      </c>
      <c r="ER32" s="2">
        <v>43.83</v>
      </c>
      <c r="ES32" s="2">
        <v>0</v>
      </c>
      <c r="ET32" s="2">
        <v>0</v>
      </c>
      <c r="EU32" s="2">
        <v>0</v>
      </c>
      <c r="EV32" s="2">
        <v>43.83</v>
      </c>
      <c r="EW32" s="2">
        <v>4.21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ref="FR32:FR63" si="59">ROUND(IF(AND(BH32=3,BI32=3),P32,0),2)</f>
        <v>0</v>
      </c>
      <c r="FS32" s="2">
        <v>0</v>
      </c>
      <c r="FT32" s="2"/>
      <c r="FU32" s="2"/>
      <c r="FV32" s="2"/>
      <c r="FW32" s="2"/>
      <c r="FX32" s="2">
        <v>80</v>
      </c>
      <c r="FY32" s="2">
        <v>55</v>
      </c>
      <c r="FZ32" s="2"/>
      <c r="GA32" s="2" t="s">
        <v>3</v>
      </c>
      <c r="GB32" s="2"/>
      <c r="GC32" s="2"/>
      <c r="GD32" s="2">
        <v>0</v>
      </c>
      <c r="GE32" s="2"/>
      <c r="GF32" s="2">
        <v>-620259604</v>
      </c>
      <c r="GG32" s="2">
        <v>2</v>
      </c>
      <c r="GH32" s="2">
        <v>-2</v>
      </c>
      <c r="GI32" s="2">
        <v>-2</v>
      </c>
      <c r="GJ32" s="2">
        <v>0</v>
      </c>
      <c r="GK32" s="2">
        <f>ROUND(R32*(R12)/100,2)</f>
        <v>0</v>
      </c>
      <c r="GL32" s="2">
        <f t="shared" ref="GL32:GL63" si="60">ROUND(IF(AND(BH32=3,BI32=3,FS32&lt;&gt;0),P32,0),2)</f>
        <v>0</v>
      </c>
      <c r="GM32" s="2">
        <f t="shared" ref="GM32:GM63" si="61">ROUND(O32+X32+Y32+GK32,2)+GX32</f>
        <v>15.12</v>
      </c>
      <c r="GN32" s="2">
        <f t="shared" ref="GN32:GN63" si="62">IF(OR(BI32=0,BI32=1),ROUND(O32+X32+Y32+GK32,2),0)</f>
        <v>15.12</v>
      </c>
      <c r="GO32" s="2">
        <f t="shared" ref="GO32:GO63" si="63">IF(BI32=2,ROUND(O32+X32+Y32+GK32,2),0)</f>
        <v>0</v>
      </c>
      <c r="GP32" s="2">
        <f t="shared" ref="GP32:GP63" si="64">IF(BI32=4,ROUND(O32+X32+Y32+GK32,2)+GX32,0)</f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ref="GV32:GV63" si="65">ROUND(GT32,6)</f>
        <v>0</v>
      </c>
      <c r="GW32" s="2">
        <v>1</v>
      </c>
      <c r="GX32" s="2">
        <f t="shared" ref="GX32:GX63" si="66">ROUND(GV32*GW32*I32,2)</f>
        <v>0</v>
      </c>
      <c r="GY32" s="2"/>
      <c r="GZ32" s="2"/>
      <c r="HA32" s="2">
        <v>0</v>
      </c>
      <c r="HB32" s="2">
        <v>0</v>
      </c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ROW(SmtRes!A4)</f>
        <v>4</v>
      </c>
      <c r="D33">
        <f>ROW(EtalonRes!A4)</f>
        <v>4</v>
      </c>
      <c r="E33" t="s">
        <v>23</v>
      </c>
      <c r="F33" t="s">
        <v>24</v>
      </c>
      <c r="G33" t="s">
        <v>25</v>
      </c>
      <c r="H33" t="s">
        <v>26</v>
      </c>
      <c r="I33">
        <f>ROUND(30/100,6)</f>
        <v>0.3</v>
      </c>
      <c r="J33">
        <v>0</v>
      </c>
      <c r="O33">
        <f t="shared" si="28"/>
        <v>293.68</v>
      </c>
      <c r="P33">
        <f t="shared" si="29"/>
        <v>0</v>
      </c>
      <c r="Q33">
        <f t="shared" si="30"/>
        <v>0</v>
      </c>
      <c r="R33">
        <f t="shared" si="31"/>
        <v>0</v>
      </c>
      <c r="S33">
        <f t="shared" si="32"/>
        <v>293.68</v>
      </c>
      <c r="T33">
        <f t="shared" si="33"/>
        <v>0</v>
      </c>
      <c r="U33">
        <f t="shared" si="34"/>
        <v>1.5207151499999998</v>
      </c>
      <c r="V33">
        <f t="shared" si="35"/>
        <v>0</v>
      </c>
      <c r="W33">
        <f t="shared" si="36"/>
        <v>0</v>
      </c>
      <c r="X33">
        <f t="shared" si="37"/>
        <v>211.45</v>
      </c>
      <c r="Y33">
        <f t="shared" si="38"/>
        <v>129.22</v>
      </c>
      <c r="AA33">
        <v>21012693</v>
      </c>
      <c r="AB33">
        <f t="shared" si="39"/>
        <v>50.404499999999999</v>
      </c>
      <c r="AC33">
        <f t="shared" si="40"/>
        <v>0</v>
      </c>
      <c r="AD33">
        <f t="shared" si="41"/>
        <v>0</v>
      </c>
      <c r="AE33">
        <f t="shared" si="42"/>
        <v>0</v>
      </c>
      <c r="AF33">
        <f t="shared" si="43"/>
        <v>50.404499999999999</v>
      </c>
      <c r="AG33">
        <f t="shared" si="44"/>
        <v>0</v>
      </c>
      <c r="AH33">
        <f t="shared" si="45"/>
        <v>4.8414999999999999</v>
      </c>
      <c r="AI33">
        <f t="shared" si="46"/>
        <v>0</v>
      </c>
      <c r="AJ33">
        <f t="shared" si="47"/>
        <v>0</v>
      </c>
      <c r="AK33">
        <v>43.83</v>
      </c>
      <c r="AL33">
        <v>0</v>
      </c>
      <c r="AM33">
        <v>0</v>
      </c>
      <c r="AN33">
        <v>0</v>
      </c>
      <c r="AO33">
        <v>43.83</v>
      </c>
      <c r="AP33">
        <v>0</v>
      </c>
      <c r="AQ33">
        <v>4.21</v>
      </c>
      <c r="AR33">
        <v>0</v>
      </c>
      <c r="AS33">
        <v>0</v>
      </c>
      <c r="AT33">
        <v>72</v>
      </c>
      <c r="AU33">
        <v>44</v>
      </c>
      <c r="AV33">
        <v>1.0469999999999999</v>
      </c>
      <c r="AW33">
        <v>1</v>
      </c>
      <c r="AZ33">
        <v>1</v>
      </c>
      <c r="BA33">
        <v>18.55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27</v>
      </c>
      <c r="BM33">
        <v>431</v>
      </c>
      <c r="BN33">
        <v>0</v>
      </c>
      <c r="BO33" t="s">
        <v>24</v>
      </c>
      <c r="BP33">
        <v>1</v>
      </c>
      <c r="BQ33">
        <v>60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72</v>
      </c>
      <c r="CA33">
        <v>44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8"/>
        <v>293.68</v>
      </c>
      <c r="CQ33">
        <f t="shared" si="49"/>
        <v>0</v>
      </c>
      <c r="CR33">
        <f t="shared" si="50"/>
        <v>0</v>
      </c>
      <c r="CS33">
        <f t="shared" si="51"/>
        <v>0</v>
      </c>
      <c r="CT33">
        <f t="shared" si="52"/>
        <v>978.94863832499993</v>
      </c>
      <c r="CU33">
        <f t="shared" si="53"/>
        <v>0</v>
      </c>
      <c r="CV33">
        <f t="shared" si="54"/>
        <v>5.0690504999999995</v>
      </c>
      <c r="CW33">
        <f t="shared" si="55"/>
        <v>0</v>
      </c>
      <c r="CX33">
        <f t="shared" si="56"/>
        <v>0</v>
      </c>
      <c r="CY33">
        <f t="shared" si="57"/>
        <v>211.4496</v>
      </c>
      <c r="CZ33">
        <f t="shared" si="58"/>
        <v>129.2192</v>
      </c>
      <c r="DC33" t="s">
        <v>3</v>
      </c>
      <c r="DD33" t="s">
        <v>3</v>
      </c>
      <c r="DE33" t="s">
        <v>28</v>
      </c>
      <c r="DF33" t="s">
        <v>28</v>
      </c>
      <c r="DG33" t="s">
        <v>28</v>
      </c>
      <c r="DH33" t="s">
        <v>3</v>
      </c>
      <c r="DI33" t="s">
        <v>28</v>
      </c>
      <c r="DJ33" t="s">
        <v>28</v>
      </c>
      <c r="DK33" t="s">
        <v>3</v>
      </c>
      <c r="DL33" t="s">
        <v>3</v>
      </c>
      <c r="DM33" t="s">
        <v>3</v>
      </c>
      <c r="DN33">
        <v>80</v>
      </c>
      <c r="DO33">
        <v>55</v>
      </c>
      <c r="DP33">
        <v>1.0469999999999999</v>
      </c>
      <c r="DQ33">
        <v>1</v>
      </c>
      <c r="DU33">
        <v>1003</v>
      </c>
      <c r="DV33" t="s">
        <v>26</v>
      </c>
      <c r="DW33" t="s">
        <v>26</v>
      </c>
      <c r="DX33">
        <v>100</v>
      </c>
      <c r="EE33">
        <v>20613323</v>
      </c>
      <c r="EF33">
        <v>60</v>
      </c>
      <c r="EG33" t="s">
        <v>29</v>
      </c>
      <c r="EH33">
        <v>0</v>
      </c>
      <c r="EI33" t="s">
        <v>3</v>
      </c>
      <c r="EJ33">
        <v>1</v>
      </c>
      <c r="EK33">
        <v>431</v>
      </c>
      <c r="EL33" t="s">
        <v>30</v>
      </c>
      <c r="EM33" t="s">
        <v>31</v>
      </c>
      <c r="EO33" t="s">
        <v>3</v>
      </c>
      <c r="EQ33">
        <v>0</v>
      </c>
      <c r="ER33">
        <v>43.83</v>
      </c>
      <c r="ES33">
        <v>0</v>
      </c>
      <c r="ET33">
        <v>0</v>
      </c>
      <c r="EU33">
        <v>0</v>
      </c>
      <c r="EV33">
        <v>43.83</v>
      </c>
      <c r="EW33">
        <v>4.21</v>
      </c>
      <c r="EX33">
        <v>0</v>
      </c>
      <c r="EY33">
        <v>0</v>
      </c>
      <c r="FQ33">
        <v>0</v>
      </c>
      <c r="FR33">
        <f t="shared" si="59"/>
        <v>0</v>
      </c>
      <c r="FS33">
        <v>0</v>
      </c>
      <c r="FX33">
        <v>80</v>
      </c>
      <c r="FY33">
        <v>55</v>
      </c>
      <c r="GA33" t="s">
        <v>3</v>
      </c>
      <c r="GD33">
        <v>0</v>
      </c>
      <c r="GF33">
        <v>-620259604</v>
      </c>
      <c r="GG33">
        <v>2</v>
      </c>
      <c r="GH33">
        <v>-2</v>
      </c>
      <c r="GI33">
        <v>2</v>
      </c>
      <c r="GJ33">
        <v>0</v>
      </c>
      <c r="GK33">
        <f>ROUND(R33*(S12)/100,2)</f>
        <v>0</v>
      </c>
      <c r="GL33">
        <f t="shared" si="60"/>
        <v>0</v>
      </c>
      <c r="GM33">
        <f t="shared" si="61"/>
        <v>634.35</v>
      </c>
      <c r="GN33">
        <f t="shared" si="62"/>
        <v>634.35</v>
      </c>
      <c r="GO33">
        <f t="shared" si="63"/>
        <v>0</v>
      </c>
      <c r="GP33">
        <f t="shared" si="64"/>
        <v>0</v>
      </c>
      <c r="GR33">
        <v>0</v>
      </c>
      <c r="GS33">
        <v>3</v>
      </c>
      <c r="GT33">
        <v>0</v>
      </c>
      <c r="GU33" t="s">
        <v>3</v>
      </c>
      <c r="GV33">
        <f t="shared" si="65"/>
        <v>0</v>
      </c>
      <c r="GW33">
        <v>1</v>
      </c>
      <c r="GX33">
        <f t="shared" si="66"/>
        <v>0</v>
      </c>
      <c r="HA33">
        <v>0</v>
      </c>
      <c r="HB33">
        <v>0</v>
      </c>
      <c r="IK33">
        <v>0</v>
      </c>
    </row>
    <row r="34" spans="1:255" x14ac:dyDescent="0.2">
      <c r="A34" s="2">
        <v>17</v>
      </c>
      <c r="B34" s="2">
        <v>1</v>
      </c>
      <c r="C34" s="2">
        <f>ROW(SmtRes!A6)</f>
        <v>6</v>
      </c>
      <c r="D34" s="2">
        <f>ROW(EtalonRes!A6)</f>
        <v>6</v>
      </c>
      <c r="E34" s="2" t="s">
        <v>32</v>
      </c>
      <c r="F34" s="2" t="s">
        <v>33</v>
      </c>
      <c r="G34" s="2" t="s">
        <v>34</v>
      </c>
      <c r="H34" s="2" t="s">
        <v>35</v>
      </c>
      <c r="I34" s="2">
        <f>ROUND(4.4/100,6)</f>
        <v>4.3999999999999997E-2</v>
      </c>
      <c r="J34" s="2">
        <v>0</v>
      </c>
      <c r="K34" s="2"/>
      <c r="L34" s="2"/>
      <c r="M34" s="2"/>
      <c r="N34" s="2"/>
      <c r="O34" s="2">
        <f t="shared" si="28"/>
        <v>19.11</v>
      </c>
      <c r="P34" s="2">
        <f t="shared" si="29"/>
        <v>0</v>
      </c>
      <c r="Q34" s="2">
        <f t="shared" si="30"/>
        <v>0</v>
      </c>
      <c r="R34" s="2">
        <f t="shared" si="31"/>
        <v>0</v>
      </c>
      <c r="S34" s="2">
        <f t="shared" si="32"/>
        <v>19.11</v>
      </c>
      <c r="T34" s="2">
        <f t="shared" si="33"/>
        <v>0</v>
      </c>
      <c r="U34" s="2">
        <f t="shared" si="34"/>
        <v>1.8357679999999998</v>
      </c>
      <c r="V34" s="2">
        <f t="shared" si="35"/>
        <v>0</v>
      </c>
      <c r="W34" s="2">
        <f t="shared" si="36"/>
        <v>0</v>
      </c>
      <c r="X34" s="2">
        <f t="shared" si="37"/>
        <v>0</v>
      </c>
      <c r="Y34" s="2">
        <f t="shared" si="38"/>
        <v>0</v>
      </c>
      <c r="Z34" s="2"/>
      <c r="AA34" s="2">
        <v>21012691</v>
      </c>
      <c r="AB34" s="2">
        <f t="shared" si="39"/>
        <v>434.32049999999998</v>
      </c>
      <c r="AC34" s="2">
        <f t="shared" si="40"/>
        <v>0</v>
      </c>
      <c r="AD34" s="2">
        <f t="shared" si="41"/>
        <v>0</v>
      </c>
      <c r="AE34" s="2">
        <f t="shared" si="42"/>
        <v>0</v>
      </c>
      <c r="AF34" s="2">
        <f t="shared" si="43"/>
        <v>434.32049999999998</v>
      </c>
      <c r="AG34" s="2">
        <f t="shared" si="44"/>
        <v>0</v>
      </c>
      <c r="AH34" s="2">
        <f t="shared" si="45"/>
        <v>41.722000000000001</v>
      </c>
      <c r="AI34" s="2">
        <f t="shared" si="46"/>
        <v>0</v>
      </c>
      <c r="AJ34" s="2">
        <f t="shared" si="47"/>
        <v>0</v>
      </c>
      <c r="AK34" s="2">
        <v>377.67</v>
      </c>
      <c r="AL34" s="2">
        <v>0</v>
      </c>
      <c r="AM34" s="2">
        <v>0</v>
      </c>
      <c r="AN34" s="2">
        <v>0</v>
      </c>
      <c r="AO34" s="2">
        <v>377.67</v>
      </c>
      <c r="AP34" s="2">
        <v>0</v>
      </c>
      <c r="AQ34" s="2">
        <v>36.28</v>
      </c>
      <c r="AR34" s="2">
        <v>0</v>
      </c>
      <c r="AS34" s="2">
        <v>0</v>
      </c>
      <c r="AT34" s="2">
        <v>0</v>
      </c>
      <c r="AU34" s="2">
        <v>0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36</v>
      </c>
      <c r="BK34" s="2"/>
      <c r="BL34" s="2"/>
      <c r="BM34" s="2">
        <v>431</v>
      </c>
      <c r="BN34" s="2">
        <v>0</v>
      </c>
      <c r="BO34" s="2" t="s">
        <v>3</v>
      </c>
      <c r="BP34" s="2">
        <v>0</v>
      </c>
      <c r="BQ34" s="2">
        <v>60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0</v>
      </c>
      <c r="CA34" s="2">
        <v>0</v>
      </c>
      <c r="CB34" s="2"/>
      <c r="CC34" s="2"/>
      <c r="CD34" s="2"/>
      <c r="CE34" s="2"/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3</v>
      </c>
      <c r="CO34" s="2">
        <v>0</v>
      </c>
      <c r="CP34" s="2">
        <f t="shared" si="48"/>
        <v>19.11</v>
      </c>
      <c r="CQ34" s="2">
        <f t="shared" si="49"/>
        <v>0</v>
      </c>
      <c r="CR34" s="2">
        <f t="shared" si="50"/>
        <v>0</v>
      </c>
      <c r="CS34" s="2">
        <f t="shared" si="51"/>
        <v>0</v>
      </c>
      <c r="CT34" s="2">
        <f t="shared" si="52"/>
        <v>434.32049999999998</v>
      </c>
      <c r="CU34" s="2">
        <f t="shared" si="53"/>
        <v>0</v>
      </c>
      <c r="CV34" s="2">
        <f t="shared" si="54"/>
        <v>41.722000000000001</v>
      </c>
      <c r="CW34" s="2">
        <f t="shared" si="55"/>
        <v>0</v>
      </c>
      <c r="CX34" s="2">
        <f t="shared" si="56"/>
        <v>0</v>
      </c>
      <c r="CY34" s="2">
        <f t="shared" si="57"/>
        <v>0</v>
      </c>
      <c r="CZ34" s="2">
        <f t="shared" si="58"/>
        <v>0</v>
      </c>
      <c r="DA34" s="2"/>
      <c r="DB34" s="2"/>
      <c r="DC34" s="2" t="s">
        <v>3</v>
      </c>
      <c r="DD34" s="2" t="s">
        <v>3</v>
      </c>
      <c r="DE34" s="2" t="s">
        <v>28</v>
      </c>
      <c r="DF34" s="2" t="s">
        <v>28</v>
      </c>
      <c r="DG34" s="2" t="s">
        <v>28</v>
      </c>
      <c r="DH34" s="2" t="s">
        <v>3</v>
      </c>
      <c r="DI34" s="2" t="s">
        <v>28</v>
      </c>
      <c r="DJ34" s="2" t="s">
        <v>28</v>
      </c>
      <c r="DK34" s="2" t="s">
        <v>3</v>
      </c>
      <c r="DL34" s="2" t="s">
        <v>3</v>
      </c>
      <c r="DM34" s="2" t="s">
        <v>3</v>
      </c>
      <c r="DN34" s="2">
        <v>80</v>
      </c>
      <c r="DO34" s="2">
        <v>55</v>
      </c>
      <c r="DP34" s="2">
        <v>1.0469999999999999</v>
      </c>
      <c r="DQ34" s="2">
        <v>1</v>
      </c>
      <c r="DR34" s="2"/>
      <c r="DS34" s="2"/>
      <c r="DT34" s="2"/>
      <c r="DU34" s="2">
        <v>1005</v>
      </c>
      <c r="DV34" s="2" t="s">
        <v>35</v>
      </c>
      <c r="DW34" s="2" t="s">
        <v>35</v>
      </c>
      <c r="DX34" s="2">
        <v>100</v>
      </c>
      <c r="DY34" s="2"/>
      <c r="DZ34" s="2"/>
      <c r="EA34" s="2"/>
      <c r="EB34" s="2"/>
      <c r="EC34" s="2"/>
      <c r="ED34" s="2"/>
      <c r="EE34" s="2">
        <v>20613323</v>
      </c>
      <c r="EF34" s="2">
        <v>60</v>
      </c>
      <c r="EG34" s="2" t="s">
        <v>29</v>
      </c>
      <c r="EH34" s="2">
        <v>0</v>
      </c>
      <c r="EI34" s="2" t="s">
        <v>3</v>
      </c>
      <c r="EJ34" s="2">
        <v>1</v>
      </c>
      <c r="EK34" s="2">
        <v>431</v>
      </c>
      <c r="EL34" s="2" t="s">
        <v>30</v>
      </c>
      <c r="EM34" s="2" t="s">
        <v>31</v>
      </c>
      <c r="EN34" s="2"/>
      <c r="EO34" s="2" t="s">
        <v>3</v>
      </c>
      <c r="EP34" s="2"/>
      <c r="EQ34" s="2">
        <v>0</v>
      </c>
      <c r="ER34" s="2">
        <v>377.67</v>
      </c>
      <c r="ES34" s="2">
        <v>0</v>
      </c>
      <c r="ET34" s="2">
        <v>0</v>
      </c>
      <c r="EU34" s="2">
        <v>0</v>
      </c>
      <c r="EV34" s="2">
        <v>377.67</v>
      </c>
      <c r="EW34" s="2">
        <v>36.28</v>
      </c>
      <c r="EX34" s="2">
        <v>0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59"/>
        <v>0</v>
      </c>
      <c r="FS34" s="2">
        <v>0</v>
      </c>
      <c r="FT34" s="2"/>
      <c r="FU34" s="2"/>
      <c r="FV34" s="2"/>
      <c r="FW34" s="2"/>
      <c r="FX34" s="2">
        <v>80</v>
      </c>
      <c r="FY34" s="2">
        <v>55</v>
      </c>
      <c r="FZ34" s="2"/>
      <c r="GA34" s="2" t="s">
        <v>3</v>
      </c>
      <c r="GB34" s="2"/>
      <c r="GC34" s="2"/>
      <c r="GD34" s="2">
        <v>0</v>
      </c>
      <c r="GE34" s="2"/>
      <c r="GF34" s="2">
        <v>1387242433</v>
      </c>
      <c r="GG34" s="2">
        <v>2</v>
      </c>
      <c r="GH34" s="2">
        <v>-2</v>
      </c>
      <c r="GI34" s="2">
        <v>-2</v>
      </c>
      <c r="GJ34" s="2">
        <v>0</v>
      </c>
      <c r="GK34" s="2">
        <f>ROUND(R34*(R12)/100,2)</f>
        <v>0</v>
      </c>
      <c r="GL34" s="2">
        <f t="shared" si="60"/>
        <v>0</v>
      </c>
      <c r="GM34" s="2">
        <f t="shared" si="61"/>
        <v>19.11</v>
      </c>
      <c r="GN34" s="2">
        <f t="shared" si="62"/>
        <v>19.11</v>
      </c>
      <c r="GO34" s="2">
        <f t="shared" si="63"/>
        <v>0</v>
      </c>
      <c r="GP34" s="2">
        <f t="shared" si="64"/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65"/>
        <v>0</v>
      </c>
      <c r="GW34" s="2">
        <v>1</v>
      </c>
      <c r="GX34" s="2">
        <f t="shared" si="66"/>
        <v>0</v>
      </c>
      <c r="GY34" s="2"/>
      <c r="GZ34" s="2"/>
      <c r="HA34" s="2">
        <v>0</v>
      </c>
      <c r="HB34" s="2">
        <v>0</v>
      </c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ROW(SmtRes!A8)</f>
        <v>8</v>
      </c>
      <c r="D35">
        <f>ROW(EtalonRes!A8)</f>
        <v>8</v>
      </c>
      <c r="E35" t="s">
        <v>32</v>
      </c>
      <c r="F35" t="s">
        <v>33</v>
      </c>
      <c r="G35" t="s">
        <v>34</v>
      </c>
      <c r="H35" t="s">
        <v>35</v>
      </c>
      <c r="I35">
        <f>ROUND(4.4/100,6)</f>
        <v>4.3999999999999997E-2</v>
      </c>
      <c r="J35">
        <v>0</v>
      </c>
      <c r="O35">
        <f t="shared" si="28"/>
        <v>371.15</v>
      </c>
      <c r="P35">
        <f t="shared" si="29"/>
        <v>0</v>
      </c>
      <c r="Q35">
        <f t="shared" si="30"/>
        <v>0</v>
      </c>
      <c r="R35">
        <f t="shared" si="31"/>
        <v>0</v>
      </c>
      <c r="S35">
        <f t="shared" si="32"/>
        <v>371.15</v>
      </c>
      <c r="T35">
        <f t="shared" si="33"/>
        <v>0</v>
      </c>
      <c r="U35">
        <f t="shared" si="34"/>
        <v>1.9220490959999996</v>
      </c>
      <c r="V35">
        <f t="shared" si="35"/>
        <v>0</v>
      </c>
      <c r="W35">
        <f t="shared" si="36"/>
        <v>0</v>
      </c>
      <c r="X35">
        <f t="shared" si="37"/>
        <v>267.23</v>
      </c>
      <c r="Y35">
        <f t="shared" si="38"/>
        <v>163.31</v>
      </c>
      <c r="AA35">
        <v>21012693</v>
      </c>
      <c r="AB35">
        <f t="shared" si="39"/>
        <v>434.32049999999998</v>
      </c>
      <c r="AC35">
        <f t="shared" si="40"/>
        <v>0</v>
      </c>
      <c r="AD35">
        <f t="shared" si="41"/>
        <v>0</v>
      </c>
      <c r="AE35">
        <f t="shared" si="42"/>
        <v>0</v>
      </c>
      <c r="AF35">
        <f t="shared" si="43"/>
        <v>434.32049999999998</v>
      </c>
      <c r="AG35">
        <f t="shared" si="44"/>
        <v>0</v>
      </c>
      <c r="AH35">
        <f t="shared" si="45"/>
        <v>41.722000000000001</v>
      </c>
      <c r="AI35">
        <f t="shared" si="46"/>
        <v>0</v>
      </c>
      <c r="AJ35">
        <f t="shared" si="47"/>
        <v>0</v>
      </c>
      <c r="AK35">
        <v>377.67</v>
      </c>
      <c r="AL35">
        <v>0</v>
      </c>
      <c r="AM35">
        <v>0</v>
      </c>
      <c r="AN35">
        <v>0</v>
      </c>
      <c r="AO35">
        <v>377.67</v>
      </c>
      <c r="AP35">
        <v>0</v>
      </c>
      <c r="AQ35">
        <v>36.28</v>
      </c>
      <c r="AR35">
        <v>0</v>
      </c>
      <c r="AS35">
        <v>0</v>
      </c>
      <c r="AT35">
        <v>72</v>
      </c>
      <c r="AU35">
        <v>44</v>
      </c>
      <c r="AV35">
        <v>1.0469999999999999</v>
      </c>
      <c r="AW35">
        <v>1</v>
      </c>
      <c r="AZ35">
        <v>1</v>
      </c>
      <c r="BA35">
        <v>18.55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36</v>
      </c>
      <c r="BM35">
        <v>431</v>
      </c>
      <c r="BN35">
        <v>0</v>
      </c>
      <c r="BO35" t="s">
        <v>33</v>
      </c>
      <c r="BP35">
        <v>1</v>
      </c>
      <c r="BQ35">
        <v>60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72</v>
      </c>
      <c r="CA35">
        <v>44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8"/>
        <v>371.15</v>
      </c>
      <c r="CQ35">
        <f t="shared" si="49"/>
        <v>0</v>
      </c>
      <c r="CR35">
        <f t="shared" si="50"/>
        <v>0</v>
      </c>
      <c r="CS35">
        <f t="shared" si="51"/>
        <v>0</v>
      </c>
      <c r="CT35">
        <f t="shared" si="52"/>
        <v>8435.3076029249987</v>
      </c>
      <c r="CU35">
        <f t="shared" si="53"/>
        <v>0</v>
      </c>
      <c r="CV35">
        <f t="shared" si="54"/>
        <v>43.682933999999996</v>
      </c>
      <c r="CW35">
        <f t="shared" si="55"/>
        <v>0</v>
      </c>
      <c r="CX35">
        <f t="shared" si="56"/>
        <v>0</v>
      </c>
      <c r="CY35">
        <f t="shared" si="57"/>
        <v>267.22799999999995</v>
      </c>
      <c r="CZ35">
        <f t="shared" si="58"/>
        <v>163.30599999999998</v>
      </c>
      <c r="DC35" t="s">
        <v>3</v>
      </c>
      <c r="DD35" t="s">
        <v>3</v>
      </c>
      <c r="DE35" t="s">
        <v>28</v>
      </c>
      <c r="DF35" t="s">
        <v>28</v>
      </c>
      <c r="DG35" t="s">
        <v>28</v>
      </c>
      <c r="DH35" t="s">
        <v>3</v>
      </c>
      <c r="DI35" t="s">
        <v>28</v>
      </c>
      <c r="DJ35" t="s">
        <v>28</v>
      </c>
      <c r="DK35" t="s">
        <v>3</v>
      </c>
      <c r="DL35" t="s">
        <v>3</v>
      </c>
      <c r="DM35" t="s">
        <v>3</v>
      </c>
      <c r="DN35">
        <v>80</v>
      </c>
      <c r="DO35">
        <v>55</v>
      </c>
      <c r="DP35">
        <v>1.0469999999999999</v>
      </c>
      <c r="DQ35">
        <v>1</v>
      </c>
      <c r="DU35">
        <v>1005</v>
      </c>
      <c r="DV35" t="s">
        <v>35</v>
      </c>
      <c r="DW35" t="s">
        <v>35</v>
      </c>
      <c r="DX35">
        <v>100</v>
      </c>
      <c r="EE35">
        <v>20613323</v>
      </c>
      <c r="EF35">
        <v>60</v>
      </c>
      <c r="EG35" t="s">
        <v>29</v>
      </c>
      <c r="EH35">
        <v>0</v>
      </c>
      <c r="EI35" t="s">
        <v>3</v>
      </c>
      <c r="EJ35">
        <v>1</v>
      </c>
      <c r="EK35">
        <v>431</v>
      </c>
      <c r="EL35" t="s">
        <v>30</v>
      </c>
      <c r="EM35" t="s">
        <v>31</v>
      </c>
      <c r="EO35" t="s">
        <v>3</v>
      </c>
      <c r="EQ35">
        <v>0</v>
      </c>
      <c r="ER35">
        <v>377.67</v>
      </c>
      <c r="ES35">
        <v>0</v>
      </c>
      <c r="ET35">
        <v>0</v>
      </c>
      <c r="EU35">
        <v>0</v>
      </c>
      <c r="EV35">
        <v>377.67</v>
      </c>
      <c r="EW35">
        <v>36.28</v>
      </c>
      <c r="EX35">
        <v>0</v>
      </c>
      <c r="EY35">
        <v>0</v>
      </c>
      <c r="FQ35">
        <v>0</v>
      </c>
      <c r="FR35">
        <f t="shared" si="59"/>
        <v>0</v>
      </c>
      <c r="FS35">
        <v>0</v>
      </c>
      <c r="FX35">
        <v>80</v>
      </c>
      <c r="FY35">
        <v>55</v>
      </c>
      <c r="GA35" t="s">
        <v>3</v>
      </c>
      <c r="GD35">
        <v>0</v>
      </c>
      <c r="GF35">
        <v>1387242433</v>
      </c>
      <c r="GG35">
        <v>2</v>
      </c>
      <c r="GH35">
        <v>-2</v>
      </c>
      <c r="GI35">
        <v>2</v>
      </c>
      <c r="GJ35">
        <v>0</v>
      </c>
      <c r="GK35">
        <f>ROUND(R35*(S12)/100,2)</f>
        <v>0</v>
      </c>
      <c r="GL35">
        <f t="shared" si="60"/>
        <v>0</v>
      </c>
      <c r="GM35">
        <f t="shared" si="61"/>
        <v>801.69</v>
      </c>
      <c r="GN35">
        <f t="shared" si="62"/>
        <v>801.69</v>
      </c>
      <c r="GO35">
        <f t="shared" si="63"/>
        <v>0</v>
      </c>
      <c r="GP35">
        <f t="shared" si="64"/>
        <v>0</v>
      </c>
      <c r="GR35">
        <v>0</v>
      </c>
      <c r="GS35">
        <v>3</v>
      </c>
      <c r="GT35">
        <v>0</v>
      </c>
      <c r="GU35" t="s">
        <v>3</v>
      </c>
      <c r="GV35">
        <f t="shared" si="65"/>
        <v>0</v>
      </c>
      <c r="GW35">
        <v>1</v>
      </c>
      <c r="GX35">
        <f t="shared" si="66"/>
        <v>0</v>
      </c>
      <c r="HA35">
        <v>0</v>
      </c>
      <c r="HB35">
        <v>0</v>
      </c>
      <c r="IK35">
        <v>0</v>
      </c>
    </row>
    <row r="36" spans="1:255" x14ac:dyDescent="0.2">
      <c r="A36" s="2">
        <v>17</v>
      </c>
      <c r="B36" s="2">
        <v>1</v>
      </c>
      <c r="C36" s="2">
        <f>ROW(SmtRes!A10)</f>
        <v>10</v>
      </c>
      <c r="D36" s="2">
        <f>ROW(EtalonRes!A10)</f>
        <v>10</v>
      </c>
      <c r="E36" s="2" t="s">
        <v>37</v>
      </c>
      <c r="F36" s="2" t="s">
        <v>38</v>
      </c>
      <c r="G36" s="2" t="s">
        <v>39</v>
      </c>
      <c r="H36" s="2" t="s">
        <v>40</v>
      </c>
      <c r="I36" s="2">
        <f>ROUND(3/100,6)</f>
        <v>0.03</v>
      </c>
      <c r="J36" s="2">
        <v>0</v>
      </c>
      <c r="K36" s="2"/>
      <c r="L36" s="2"/>
      <c r="M36" s="2"/>
      <c r="N36" s="2"/>
      <c r="O36" s="2">
        <f t="shared" si="28"/>
        <v>71.150000000000006</v>
      </c>
      <c r="P36" s="2">
        <f t="shared" si="29"/>
        <v>0</v>
      </c>
      <c r="Q36" s="2">
        <f t="shared" si="30"/>
        <v>0</v>
      </c>
      <c r="R36" s="2">
        <f t="shared" si="31"/>
        <v>0</v>
      </c>
      <c r="S36" s="2">
        <f t="shared" si="32"/>
        <v>71.150000000000006</v>
      </c>
      <c r="T36" s="2">
        <f t="shared" si="33"/>
        <v>0</v>
      </c>
      <c r="U36" s="2">
        <f t="shared" si="34"/>
        <v>6.7630349999999995</v>
      </c>
      <c r="V36" s="2">
        <f t="shared" si="35"/>
        <v>0</v>
      </c>
      <c r="W36" s="2">
        <f t="shared" si="36"/>
        <v>0</v>
      </c>
      <c r="X36" s="2">
        <f t="shared" si="37"/>
        <v>0</v>
      </c>
      <c r="Y36" s="2">
        <f t="shared" si="38"/>
        <v>0</v>
      </c>
      <c r="Z36" s="2"/>
      <c r="AA36" s="2">
        <v>21012691</v>
      </c>
      <c r="AB36" s="2">
        <f t="shared" si="39"/>
        <v>2371.576</v>
      </c>
      <c r="AC36" s="2">
        <f t="shared" si="40"/>
        <v>0</v>
      </c>
      <c r="AD36" s="2">
        <f t="shared" si="41"/>
        <v>0</v>
      </c>
      <c r="AE36" s="2">
        <f t="shared" si="42"/>
        <v>0</v>
      </c>
      <c r="AF36" s="2">
        <f t="shared" si="43"/>
        <v>2371.576</v>
      </c>
      <c r="AG36" s="2">
        <f t="shared" si="44"/>
        <v>0</v>
      </c>
      <c r="AH36" s="2">
        <f t="shared" si="45"/>
        <v>225.43449999999999</v>
      </c>
      <c r="AI36" s="2">
        <f t="shared" si="46"/>
        <v>0</v>
      </c>
      <c r="AJ36" s="2">
        <f t="shared" si="47"/>
        <v>0</v>
      </c>
      <c r="AK36" s="2">
        <v>2062.2399999999998</v>
      </c>
      <c r="AL36" s="2">
        <v>0</v>
      </c>
      <c r="AM36" s="2">
        <v>0</v>
      </c>
      <c r="AN36" s="2">
        <v>0</v>
      </c>
      <c r="AO36" s="2">
        <v>2062.2399999999998</v>
      </c>
      <c r="AP36" s="2">
        <v>0</v>
      </c>
      <c r="AQ36" s="2">
        <v>196.03</v>
      </c>
      <c r="AR36" s="2">
        <v>0</v>
      </c>
      <c r="AS36" s="2">
        <v>0</v>
      </c>
      <c r="AT36" s="2">
        <v>0</v>
      </c>
      <c r="AU36" s="2">
        <v>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1</v>
      </c>
      <c r="BJ36" s="2" t="s">
        <v>41</v>
      </c>
      <c r="BK36" s="2"/>
      <c r="BL36" s="2"/>
      <c r="BM36" s="2">
        <v>431</v>
      </c>
      <c r="BN36" s="2">
        <v>0</v>
      </c>
      <c r="BO36" s="2" t="s">
        <v>3</v>
      </c>
      <c r="BP36" s="2">
        <v>0</v>
      </c>
      <c r="BQ36" s="2">
        <v>60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0</v>
      </c>
      <c r="CA36" s="2">
        <v>0</v>
      </c>
      <c r="CB36" s="2"/>
      <c r="CC36" s="2"/>
      <c r="CD36" s="2"/>
      <c r="CE36" s="2"/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</v>
      </c>
      <c r="CO36" s="2">
        <v>0</v>
      </c>
      <c r="CP36" s="2">
        <f t="shared" si="48"/>
        <v>71.150000000000006</v>
      </c>
      <c r="CQ36" s="2">
        <f t="shared" si="49"/>
        <v>0</v>
      </c>
      <c r="CR36" s="2">
        <f t="shared" si="50"/>
        <v>0</v>
      </c>
      <c r="CS36" s="2">
        <f t="shared" si="51"/>
        <v>0</v>
      </c>
      <c r="CT36" s="2">
        <f t="shared" si="52"/>
        <v>2371.576</v>
      </c>
      <c r="CU36" s="2">
        <f t="shared" si="53"/>
        <v>0</v>
      </c>
      <c r="CV36" s="2">
        <f t="shared" si="54"/>
        <v>225.43449999999999</v>
      </c>
      <c r="CW36" s="2">
        <f t="shared" si="55"/>
        <v>0</v>
      </c>
      <c r="CX36" s="2">
        <f t="shared" si="56"/>
        <v>0</v>
      </c>
      <c r="CY36" s="2">
        <f t="shared" si="57"/>
        <v>0</v>
      </c>
      <c r="CZ36" s="2">
        <f t="shared" si="58"/>
        <v>0</v>
      </c>
      <c r="DA36" s="2"/>
      <c r="DB36" s="2"/>
      <c r="DC36" s="2" t="s">
        <v>3</v>
      </c>
      <c r="DD36" s="2" t="s">
        <v>3</v>
      </c>
      <c r="DE36" s="2" t="s">
        <v>28</v>
      </c>
      <c r="DF36" s="2" t="s">
        <v>28</v>
      </c>
      <c r="DG36" s="2" t="s">
        <v>28</v>
      </c>
      <c r="DH36" s="2" t="s">
        <v>3</v>
      </c>
      <c r="DI36" s="2" t="s">
        <v>28</v>
      </c>
      <c r="DJ36" s="2" t="s">
        <v>28</v>
      </c>
      <c r="DK36" s="2" t="s">
        <v>3</v>
      </c>
      <c r="DL36" s="2" t="s">
        <v>3</v>
      </c>
      <c r="DM36" s="2" t="s">
        <v>3</v>
      </c>
      <c r="DN36" s="2">
        <v>80</v>
      </c>
      <c r="DO36" s="2">
        <v>55</v>
      </c>
      <c r="DP36" s="2">
        <v>1.0469999999999999</v>
      </c>
      <c r="DQ36" s="2">
        <v>1</v>
      </c>
      <c r="DR36" s="2"/>
      <c r="DS36" s="2"/>
      <c r="DT36" s="2"/>
      <c r="DU36" s="2">
        <v>1010</v>
      </c>
      <c r="DV36" s="2" t="s">
        <v>40</v>
      </c>
      <c r="DW36" s="2" t="s">
        <v>40</v>
      </c>
      <c r="DX36" s="2">
        <v>100</v>
      </c>
      <c r="DY36" s="2"/>
      <c r="DZ36" s="2"/>
      <c r="EA36" s="2"/>
      <c r="EB36" s="2"/>
      <c r="EC36" s="2"/>
      <c r="ED36" s="2"/>
      <c r="EE36" s="2">
        <v>20613323</v>
      </c>
      <c r="EF36" s="2">
        <v>60</v>
      </c>
      <c r="EG36" s="2" t="s">
        <v>29</v>
      </c>
      <c r="EH36" s="2">
        <v>0</v>
      </c>
      <c r="EI36" s="2" t="s">
        <v>3</v>
      </c>
      <c r="EJ36" s="2">
        <v>1</v>
      </c>
      <c r="EK36" s="2">
        <v>431</v>
      </c>
      <c r="EL36" s="2" t="s">
        <v>30</v>
      </c>
      <c r="EM36" s="2" t="s">
        <v>31</v>
      </c>
      <c r="EN36" s="2"/>
      <c r="EO36" s="2" t="s">
        <v>3</v>
      </c>
      <c r="EP36" s="2"/>
      <c r="EQ36" s="2">
        <v>0</v>
      </c>
      <c r="ER36" s="2">
        <v>2062.2399999999998</v>
      </c>
      <c r="ES36" s="2">
        <v>0</v>
      </c>
      <c r="ET36" s="2">
        <v>0</v>
      </c>
      <c r="EU36" s="2">
        <v>0</v>
      </c>
      <c r="EV36" s="2">
        <v>2062.2399999999998</v>
      </c>
      <c r="EW36" s="2">
        <v>196.03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59"/>
        <v>0</v>
      </c>
      <c r="FS36" s="2">
        <v>0</v>
      </c>
      <c r="FT36" s="2"/>
      <c r="FU36" s="2"/>
      <c r="FV36" s="2"/>
      <c r="FW36" s="2"/>
      <c r="FX36" s="2">
        <v>80</v>
      </c>
      <c r="FY36" s="2">
        <v>55</v>
      </c>
      <c r="FZ36" s="2"/>
      <c r="GA36" s="2" t="s">
        <v>3</v>
      </c>
      <c r="GB36" s="2"/>
      <c r="GC36" s="2"/>
      <c r="GD36" s="2">
        <v>0</v>
      </c>
      <c r="GE36" s="2"/>
      <c r="GF36" s="2">
        <v>28474873</v>
      </c>
      <c r="GG36" s="2">
        <v>2</v>
      </c>
      <c r="GH36" s="2">
        <v>-2</v>
      </c>
      <c r="GI36" s="2">
        <v>-2</v>
      </c>
      <c r="GJ36" s="2">
        <v>0</v>
      </c>
      <c r="GK36" s="2">
        <f>ROUND(R36*(R12)/100,2)</f>
        <v>0</v>
      </c>
      <c r="GL36" s="2">
        <f t="shared" si="60"/>
        <v>0</v>
      </c>
      <c r="GM36" s="2">
        <f t="shared" si="61"/>
        <v>71.150000000000006</v>
      </c>
      <c r="GN36" s="2">
        <f t="shared" si="62"/>
        <v>71.150000000000006</v>
      </c>
      <c r="GO36" s="2">
        <f t="shared" si="63"/>
        <v>0</v>
      </c>
      <c r="GP36" s="2">
        <f t="shared" si="64"/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65"/>
        <v>0</v>
      </c>
      <c r="GW36" s="2">
        <v>1</v>
      </c>
      <c r="GX36" s="2">
        <f t="shared" si="66"/>
        <v>0</v>
      </c>
      <c r="GY36" s="2"/>
      <c r="GZ36" s="2"/>
      <c r="HA36" s="2">
        <v>0</v>
      </c>
      <c r="HB36" s="2">
        <v>0</v>
      </c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ROW(SmtRes!A12)</f>
        <v>12</v>
      </c>
      <c r="D37">
        <f>ROW(EtalonRes!A12)</f>
        <v>12</v>
      </c>
      <c r="E37" t="s">
        <v>37</v>
      </c>
      <c r="F37" t="s">
        <v>38</v>
      </c>
      <c r="G37" t="s">
        <v>39</v>
      </c>
      <c r="H37" t="s">
        <v>40</v>
      </c>
      <c r="I37">
        <f>ROUND(3/100,6)</f>
        <v>0.03</v>
      </c>
      <c r="J37">
        <v>0</v>
      </c>
      <c r="O37">
        <f t="shared" si="28"/>
        <v>1381.81</v>
      </c>
      <c r="P37">
        <f t="shared" si="29"/>
        <v>0</v>
      </c>
      <c r="Q37">
        <f t="shared" si="30"/>
        <v>0</v>
      </c>
      <c r="R37">
        <f t="shared" si="31"/>
        <v>0</v>
      </c>
      <c r="S37">
        <f t="shared" si="32"/>
        <v>1381.81</v>
      </c>
      <c r="T37">
        <f t="shared" si="33"/>
        <v>0</v>
      </c>
      <c r="U37">
        <f t="shared" si="34"/>
        <v>7.0808976449999985</v>
      </c>
      <c r="V37">
        <f t="shared" si="35"/>
        <v>0</v>
      </c>
      <c r="W37">
        <f t="shared" si="36"/>
        <v>0</v>
      </c>
      <c r="X37">
        <f t="shared" si="37"/>
        <v>994.9</v>
      </c>
      <c r="Y37">
        <f t="shared" si="38"/>
        <v>608</v>
      </c>
      <c r="AA37">
        <v>21012693</v>
      </c>
      <c r="AB37">
        <f t="shared" si="39"/>
        <v>2371.576</v>
      </c>
      <c r="AC37">
        <f t="shared" si="40"/>
        <v>0</v>
      </c>
      <c r="AD37">
        <f t="shared" si="41"/>
        <v>0</v>
      </c>
      <c r="AE37">
        <f t="shared" si="42"/>
        <v>0</v>
      </c>
      <c r="AF37">
        <f t="shared" si="43"/>
        <v>2371.576</v>
      </c>
      <c r="AG37">
        <f t="shared" si="44"/>
        <v>0</v>
      </c>
      <c r="AH37">
        <f t="shared" si="45"/>
        <v>225.43449999999999</v>
      </c>
      <c r="AI37">
        <f t="shared" si="46"/>
        <v>0</v>
      </c>
      <c r="AJ37">
        <f t="shared" si="47"/>
        <v>0</v>
      </c>
      <c r="AK37">
        <v>2062.2399999999998</v>
      </c>
      <c r="AL37">
        <v>0</v>
      </c>
      <c r="AM37">
        <v>0</v>
      </c>
      <c r="AN37">
        <v>0</v>
      </c>
      <c r="AO37">
        <v>2062.2399999999998</v>
      </c>
      <c r="AP37">
        <v>0</v>
      </c>
      <c r="AQ37">
        <v>196.03</v>
      </c>
      <c r="AR37">
        <v>0</v>
      </c>
      <c r="AS37">
        <v>0</v>
      </c>
      <c r="AT37">
        <v>72</v>
      </c>
      <c r="AU37">
        <v>44</v>
      </c>
      <c r="AV37">
        <v>1.0469999999999999</v>
      </c>
      <c r="AW37">
        <v>1</v>
      </c>
      <c r="AZ37">
        <v>1</v>
      </c>
      <c r="BA37">
        <v>18.55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41</v>
      </c>
      <c r="BM37">
        <v>431</v>
      </c>
      <c r="BN37">
        <v>0</v>
      </c>
      <c r="BO37" t="s">
        <v>38</v>
      </c>
      <c r="BP37">
        <v>1</v>
      </c>
      <c r="BQ37">
        <v>60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72</v>
      </c>
      <c r="CA37">
        <v>44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8"/>
        <v>1381.81</v>
      </c>
      <c r="CQ37">
        <f t="shared" si="49"/>
        <v>0</v>
      </c>
      <c r="CR37">
        <f t="shared" si="50"/>
        <v>0</v>
      </c>
      <c r="CS37">
        <f t="shared" si="51"/>
        <v>0</v>
      </c>
      <c r="CT37">
        <f t="shared" si="52"/>
        <v>46060.393335600005</v>
      </c>
      <c r="CU37">
        <f t="shared" si="53"/>
        <v>0</v>
      </c>
      <c r="CV37">
        <f t="shared" si="54"/>
        <v>236.02992149999997</v>
      </c>
      <c r="CW37">
        <f t="shared" si="55"/>
        <v>0</v>
      </c>
      <c r="CX37">
        <f t="shared" si="56"/>
        <v>0</v>
      </c>
      <c r="CY37">
        <f t="shared" si="57"/>
        <v>994.90319999999997</v>
      </c>
      <c r="CZ37">
        <f t="shared" si="58"/>
        <v>607.99639999999999</v>
      </c>
      <c r="DC37" t="s">
        <v>3</v>
      </c>
      <c r="DD37" t="s">
        <v>3</v>
      </c>
      <c r="DE37" t="s">
        <v>28</v>
      </c>
      <c r="DF37" t="s">
        <v>28</v>
      </c>
      <c r="DG37" t="s">
        <v>28</v>
      </c>
      <c r="DH37" t="s">
        <v>3</v>
      </c>
      <c r="DI37" t="s">
        <v>28</v>
      </c>
      <c r="DJ37" t="s">
        <v>28</v>
      </c>
      <c r="DK37" t="s">
        <v>3</v>
      </c>
      <c r="DL37" t="s">
        <v>3</v>
      </c>
      <c r="DM37" t="s">
        <v>3</v>
      </c>
      <c r="DN37">
        <v>80</v>
      </c>
      <c r="DO37">
        <v>55</v>
      </c>
      <c r="DP37">
        <v>1.0469999999999999</v>
      </c>
      <c r="DQ37">
        <v>1</v>
      </c>
      <c r="DU37">
        <v>1010</v>
      </c>
      <c r="DV37" t="s">
        <v>40</v>
      </c>
      <c r="DW37" t="s">
        <v>40</v>
      </c>
      <c r="DX37">
        <v>100</v>
      </c>
      <c r="EE37">
        <v>20613323</v>
      </c>
      <c r="EF37">
        <v>60</v>
      </c>
      <c r="EG37" t="s">
        <v>29</v>
      </c>
      <c r="EH37">
        <v>0</v>
      </c>
      <c r="EI37" t="s">
        <v>3</v>
      </c>
      <c r="EJ37">
        <v>1</v>
      </c>
      <c r="EK37">
        <v>431</v>
      </c>
      <c r="EL37" t="s">
        <v>30</v>
      </c>
      <c r="EM37" t="s">
        <v>31</v>
      </c>
      <c r="EO37" t="s">
        <v>3</v>
      </c>
      <c r="EQ37">
        <v>0</v>
      </c>
      <c r="ER37">
        <v>2062.2399999999998</v>
      </c>
      <c r="ES37">
        <v>0</v>
      </c>
      <c r="ET37">
        <v>0</v>
      </c>
      <c r="EU37">
        <v>0</v>
      </c>
      <c r="EV37">
        <v>2062.2399999999998</v>
      </c>
      <c r="EW37">
        <v>196.03</v>
      </c>
      <c r="EX37">
        <v>0</v>
      </c>
      <c r="EY37">
        <v>0</v>
      </c>
      <c r="FQ37">
        <v>0</v>
      </c>
      <c r="FR37">
        <f t="shared" si="59"/>
        <v>0</v>
      </c>
      <c r="FS37">
        <v>0</v>
      </c>
      <c r="FX37">
        <v>80</v>
      </c>
      <c r="FY37">
        <v>55</v>
      </c>
      <c r="GA37" t="s">
        <v>3</v>
      </c>
      <c r="GD37">
        <v>0</v>
      </c>
      <c r="GF37">
        <v>28474873</v>
      </c>
      <c r="GG37">
        <v>2</v>
      </c>
      <c r="GH37">
        <v>-2</v>
      </c>
      <c r="GI37">
        <v>2</v>
      </c>
      <c r="GJ37">
        <v>0</v>
      </c>
      <c r="GK37">
        <f>ROUND(R37*(S12)/100,2)</f>
        <v>0</v>
      </c>
      <c r="GL37">
        <f t="shared" si="60"/>
        <v>0</v>
      </c>
      <c r="GM37">
        <f t="shared" si="61"/>
        <v>2984.71</v>
      </c>
      <c r="GN37">
        <f t="shared" si="62"/>
        <v>2984.71</v>
      </c>
      <c r="GO37">
        <f t="shared" si="63"/>
        <v>0</v>
      </c>
      <c r="GP37">
        <f t="shared" si="64"/>
        <v>0</v>
      </c>
      <c r="GR37">
        <v>0</v>
      </c>
      <c r="GS37">
        <v>3</v>
      </c>
      <c r="GT37">
        <v>0</v>
      </c>
      <c r="GU37" t="s">
        <v>3</v>
      </c>
      <c r="GV37">
        <f t="shared" si="65"/>
        <v>0</v>
      </c>
      <c r="GW37">
        <v>1</v>
      </c>
      <c r="GX37">
        <f t="shared" si="66"/>
        <v>0</v>
      </c>
      <c r="HA37">
        <v>0</v>
      </c>
      <c r="HB37">
        <v>0</v>
      </c>
      <c r="IK37">
        <v>0</v>
      </c>
    </row>
    <row r="38" spans="1:255" x14ac:dyDescent="0.2">
      <c r="A38" s="2">
        <v>17</v>
      </c>
      <c r="B38" s="2">
        <v>1</v>
      </c>
      <c r="C38" s="2">
        <f>ROW(SmtRes!A14)</f>
        <v>14</v>
      </c>
      <c r="D38" s="2">
        <f>ROW(EtalonRes!A14)</f>
        <v>14</v>
      </c>
      <c r="E38" s="2" t="s">
        <v>42</v>
      </c>
      <c r="F38" s="2" t="s">
        <v>43</v>
      </c>
      <c r="G38" s="2" t="s">
        <v>44</v>
      </c>
      <c r="H38" s="2" t="s">
        <v>35</v>
      </c>
      <c r="I38" s="2">
        <f>ROUND(4.5/100,6)</f>
        <v>4.4999999999999998E-2</v>
      </c>
      <c r="J38" s="2">
        <v>0</v>
      </c>
      <c r="K38" s="2"/>
      <c r="L38" s="2"/>
      <c r="M38" s="2"/>
      <c r="N38" s="2"/>
      <c r="O38" s="2">
        <f t="shared" si="28"/>
        <v>88.09</v>
      </c>
      <c r="P38" s="2">
        <f t="shared" si="29"/>
        <v>0</v>
      </c>
      <c r="Q38" s="2">
        <f t="shared" si="30"/>
        <v>0</v>
      </c>
      <c r="R38" s="2">
        <f t="shared" si="31"/>
        <v>0</v>
      </c>
      <c r="S38" s="2">
        <f t="shared" si="32"/>
        <v>88.09</v>
      </c>
      <c r="T38" s="2">
        <f t="shared" si="33"/>
        <v>0</v>
      </c>
      <c r="U38" s="2">
        <f t="shared" si="34"/>
        <v>8.7654149999999991</v>
      </c>
      <c r="V38" s="2">
        <f t="shared" si="35"/>
        <v>0</v>
      </c>
      <c r="W38" s="2">
        <f t="shared" si="36"/>
        <v>0</v>
      </c>
      <c r="X38" s="2">
        <f t="shared" si="37"/>
        <v>0</v>
      </c>
      <c r="Y38" s="2">
        <f t="shared" si="38"/>
        <v>0</v>
      </c>
      <c r="Z38" s="2"/>
      <c r="AA38" s="2">
        <v>21012691</v>
      </c>
      <c r="AB38" s="2">
        <f t="shared" si="39"/>
        <v>1957.6105</v>
      </c>
      <c r="AC38" s="2">
        <f t="shared" si="40"/>
        <v>0</v>
      </c>
      <c r="AD38" s="2">
        <f t="shared" si="41"/>
        <v>0</v>
      </c>
      <c r="AE38" s="2">
        <f t="shared" si="42"/>
        <v>0</v>
      </c>
      <c r="AF38" s="2">
        <f t="shared" si="43"/>
        <v>1957.6105</v>
      </c>
      <c r="AG38" s="2">
        <f t="shared" si="44"/>
        <v>0</v>
      </c>
      <c r="AH38" s="2">
        <f t="shared" si="45"/>
        <v>194.78699999999998</v>
      </c>
      <c r="AI38" s="2">
        <f t="shared" si="46"/>
        <v>0</v>
      </c>
      <c r="AJ38" s="2">
        <f t="shared" si="47"/>
        <v>0</v>
      </c>
      <c r="AK38" s="2">
        <v>1702.27</v>
      </c>
      <c r="AL38" s="2">
        <v>0</v>
      </c>
      <c r="AM38" s="2">
        <v>0</v>
      </c>
      <c r="AN38" s="2">
        <v>0</v>
      </c>
      <c r="AO38" s="2">
        <v>1702.27</v>
      </c>
      <c r="AP38" s="2">
        <v>0</v>
      </c>
      <c r="AQ38" s="2">
        <v>169.38</v>
      </c>
      <c r="AR38" s="2">
        <v>0</v>
      </c>
      <c r="AS38" s="2">
        <v>0</v>
      </c>
      <c r="AT38" s="2">
        <v>0</v>
      </c>
      <c r="AU38" s="2">
        <v>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0</v>
      </c>
      <c r="BI38" s="2">
        <v>1</v>
      </c>
      <c r="BJ38" s="2" t="s">
        <v>45</v>
      </c>
      <c r="BK38" s="2"/>
      <c r="BL38" s="2"/>
      <c r="BM38" s="2">
        <v>427</v>
      </c>
      <c r="BN38" s="2">
        <v>0</v>
      </c>
      <c r="BO38" s="2" t="s">
        <v>3</v>
      </c>
      <c r="BP38" s="2">
        <v>0</v>
      </c>
      <c r="BQ38" s="2">
        <v>60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0</v>
      </c>
      <c r="CA38" s="2">
        <v>0</v>
      </c>
      <c r="CB38" s="2"/>
      <c r="CC38" s="2"/>
      <c r="CD38" s="2"/>
      <c r="CE38" s="2"/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 t="shared" si="48"/>
        <v>88.09</v>
      </c>
      <c r="CQ38" s="2">
        <f t="shared" si="49"/>
        <v>0</v>
      </c>
      <c r="CR38" s="2">
        <f t="shared" si="50"/>
        <v>0</v>
      </c>
      <c r="CS38" s="2">
        <f t="shared" si="51"/>
        <v>0</v>
      </c>
      <c r="CT38" s="2">
        <f t="shared" si="52"/>
        <v>1957.6105</v>
      </c>
      <c r="CU38" s="2">
        <f t="shared" si="53"/>
        <v>0</v>
      </c>
      <c r="CV38" s="2">
        <f t="shared" si="54"/>
        <v>194.78699999999998</v>
      </c>
      <c r="CW38" s="2">
        <f t="shared" si="55"/>
        <v>0</v>
      </c>
      <c r="CX38" s="2">
        <f t="shared" si="56"/>
        <v>0</v>
      </c>
      <c r="CY38" s="2">
        <f t="shared" si="57"/>
        <v>0</v>
      </c>
      <c r="CZ38" s="2">
        <f t="shared" si="58"/>
        <v>0</v>
      </c>
      <c r="DA38" s="2"/>
      <c r="DB38" s="2"/>
      <c r="DC38" s="2" t="s">
        <v>3</v>
      </c>
      <c r="DD38" s="2" t="s">
        <v>3</v>
      </c>
      <c r="DE38" s="2" t="s">
        <v>28</v>
      </c>
      <c r="DF38" s="2" t="s">
        <v>28</v>
      </c>
      <c r="DG38" s="2" t="s">
        <v>28</v>
      </c>
      <c r="DH38" s="2" t="s">
        <v>3</v>
      </c>
      <c r="DI38" s="2" t="s">
        <v>28</v>
      </c>
      <c r="DJ38" s="2" t="s">
        <v>28</v>
      </c>
      <c r="DK38" s="2" t="s">
        <v>3</v>
      </c>
      <c r="DL38" s="2" t="s">
        <v>3</v>
      </c>
      <c r="DM38" s="2" t="s">
        <v>3</v>
      </c>
      <c r="DN38" s="2">
        <v>80</v>
      </c>
      <c r="DO38" s="2">
        <v>55</v>
      </c>
      <c r="DP38" s="2">
        <v>1.0469999999999999</v>
      </c>
      <c r="DQ38" s="2">
        <v>1</v>
      </c>
      <c r="DR38" s="2"/>
      <c r="DS38" s="2"/>
      <c r="DT38" s="2"/>
      <c r="DU38" s="2">
        <v>1005</v>
      </c>
      <c r="DV38" s="2" t="s">
        <v>35</v>
      </c>
      <c r="DW38" s="2" t="s">
        <v>35</v>
      </c>
      <c r="DX38" s="2">
        <v>100</v>
      </c>
      <c r="DY38" s="2"/>
      <c r="DZ38" s="2"/>
      <c r="EA38" s="2"/>
      <c r="EB38" s="2"/>
      <c r="EC38" s="2"/>
      <c r="ED38" s="2"/>
      <c r="EE38" s="2">
        <v>20613319</v>
      </c>
      <c r="EF38" s="2">
        <v>60</v>
      </c>
      <c r="EG38" s="2" t="s">
        <v>29</v>
      </c>
      <c r="EH38" s="2">
        <v>0</v>
      </c>
      <c r="EI38" s="2" t="s">
        <v>3</v>
      </c>
      <c r="EJ38" s="2">
        <v>1</v>
      </c>
      <c r="EK38" s="2">
        <v>427</v>
      </c>
      <c r="EL38" s="2" t="s">
        <v>46</v>
      </c>
      <c r="EM38" s="2" t="s">
        <v>47</v>
      </c>
      <c r="EN38" s="2"/>
      <c r="EO38" s="2" t="s">
        <v>3</v>
      </c>
      <c r="EP38" s="2"/>
      <c r="EQ38" s="2">
        <v>0</v>
      </c>
      <c r="ER38" s="2">
        <v>1702.27</v>
      </c>
      <c r="ES38" s="2">
        <v>0</v>
      </c>
      <c r="ET38" s="2">
        <v>0</v>
      </c>
      <c r="EU38" s="2">
        <v>0</v>
      </c>
      <c r="EV38" s="2">
        <v>1702.27</v>
      </c>
      <c r="EW38" s="2">
        <v>169.38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59"/>
        <v>0</v>
      </c>
      <c r="FS38" s="2">
        <v>0</v>
      </c>
      <c r="FT38" s="2"/>
      <c r="FU38" s="2"/>
      <c r="FV38" s="2"/>
      <c r="FW38" s="2"/>
      <c r="FX38" s="2">
        <v>80</v>
      </c>
      <c r="FY38" s="2">
        <v>55</v>
      </c>
      <c r="FZ38" s="2"/>
      <c r="GA38" s="2" t="s">
        <v>3</v>
      </c>
      <c r="GB38" s="2"/>
      <c r="GC38" s="2"/>
      <c r="GD38" s="2">
        <v>0</v>
      </c>
      <c r="GE38" s="2"/>
      <c r="GF38" s="2">
        <v>-1076376861</v>
      </c>
      <c r="GG38" s="2">
        <v>2</v>
      </c>
      <c r="GH38" s="2">
        <v>-2</v>
      </c>
      <c r="GI38" s="2">
        <v>-2</v>
      </c>
      <c r="GJ38" s="2">
        <v>0</v>
      </c>
      <c r="GK38" s="2">
        <f>ROUND(R38*(R12)/100,2)</f>
        <v>0</v>
      </c>
      <c r="GL38" s="2">
        <f t="shared" si="60"/>
        <v>0</v>
      </c>
      <c r="GM38" s="2">
        <f t="shared" si="61"/>
        <v>88.09</v>
      </c>
      <c r="GN38" s="2">
        <f t="shared" si="62"/>
        <v>88.09</v>
      </c>
      <c r="GO38" s="2">
        <f t="shared" si="63"/>
        <v>0</v>
      </c>
      <c r="GP38" s="2">
        <f t="shared" si="64"/>
        <v>0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 t="shared" si="65"/>
        <v>0</v>
      </c>
      <c r="GW38" s="2">
        <v>1</v>
      </c>
      <c r="GX38" s="2">
        <f t="shared" si="66"/>
        <v>0</v>
      </c>
      <c r="GY38" s="2"/>
      <c r="GZ38" s="2"/>
      <c r="HA38" s="2">
        <v>0</v>
      </c>
      <c r="HB38" s="2">
        <v>0</v>
      </c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C39">
        <f>ROW(SmtRes!A16)</f>
        <v>16</v>
      </c>
      <c r="D39">
        <f>ROW(EtalonRes!A16)</f>
        <v>16</v>
      </c>
      <c r="E39" t="s">
        <v>42</v>
      </c>
      <c r="F39" t="s">
        <v>43</v>
      </c>
      <c r="G39" t="s">
        <v>44</v>
      </c>
      <c r="H39" t="s">
        <v>35</v>
      </c>
      <c r="I39">
        <f>ROUND(4.5/100,6)</f>
        <v>4.4999999999999998E-2</v>
      </c>
      <c r="J39">
        <v>0</v>
      </c>
      <c r="O39">
        <f t="shared" si="28"/>
        <v>1710.92</v>
      </c>
      <c r="P39">
        <f t="shared" si="29"/>
        <v>0</v>
      </c>
      <c r="Q39">
        <f t="shared" si="30"/>
        <v>0</v>
      </c>
      <c r="R39">
        <f t="shared" si="31"/>
        <v>0</v>
      </c>
      <c r="S39">
        <f t="shared" si="32"/>
        <v>1710.92</v>
      </c>
      <c r="T39">
        <f t="shared" si="33"/>
        <v>0</v>
      </c>
      <c r="U39">
        <f t="shared" si="34"/>
        <v>9.1773895049999972</v>
      </c>
      <c r="V39">
        <f t="shared" si="35"/>
        <v>0</v>
      </c>
      <c r="W39">
        <f t="shared" si="36"/>
        <v>0</v>
      </c>
      <c r="X39">
        <f t="shared" si="37"/>
        <v>1231.8599999999999</v>
      </c>
      <c r="Y39">
        <f t="shared" si="38"/>
        <v>752.8</v>
      </c>
      <c r="AA39">
        <v>21012693</v>
      </c>
      <c r="AB39">
        <f t="shared" si="39"/>
        <v>1957.6105</v>
      </c>
      <c r="AC39">
        <f t="shared" si="40"/>
        <v>0</v>
      </c>
      <c r="AD39">
        <f t="shared" si="41"/>
        <v>0</v>
      </c>
      <c r="AE39">
        <f t="shared" si="42"/>
        <v>0</v>
      </c>
      <c r="AF39">
        <f t="shared" si="43"/>
        <v>1957.6105</v>
      </c>
      <c r="AG39">
        <f t="shared" si="44"/>
        <v>0</v>
      </c>
      <c r="AH39">
        <f t="shared" si="45"/>
        <v>194.78699999999998</v>
      </c>
      <c r="AI39">
        <f t="shared" si="46"/>
        <v>0</v>
      </c>
      <c r="AJ39">
        <f t="shared" si="47"/>
        <v>0</v>
      </c>
      <c r="AK39">
        <v>1702.27</v>
      </c>
      <c r="AL39">
        <v>0</v>
      </c>
      <c r="AM39">
        <v>0</v>
      </c>
      <c r="AN39">
        <v>0</v>
      </c>
      <c r="AO39">
        <v>1702.27</v>
      </c>
      <c r="AP39">
        <v>0</v>
      </c>
      <c r="AQ39">
        <v>169.38</v>
      </c>
      <c r="AR39">
        <v>0</v>
      </c>
      <c r="AS39">
        <v>0</v>
      </c>
      <c r="AT39">
        <v>72</v>
      </c>
      <c r="AU39">
        <v>44</v>
      </c>
      <c r="AV39">
        <v>1.0469999999999999</v>
      </c>
      <c r="AW39">
        <v>1</v>
      </c>
      <c r="AZ39">
        <v>1</v>
      </c>
      <c r="BA39">
        <v>18.55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45</v>
      </c>
      <c r="BM39">
        <v>427</v>
      </c>
      <c r="BN39">
        <v>0</v>
      </c>
      <c r="BO39" t="s">
        <v>43</v>
      </c>
      <c r="BP39">
        <v>1</v>
      </c>
      <c r="BQ39">
        <v>60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72</v>
      </c>
      <c r="CA39">
        <v>44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48"/>
        <v>1710.92</v>
      </c>
      <c r="CQ39">
        <f t="shared" si="49"/>
        <v>0</v>
      </c>
      <c r="CR39">
        <f t="shared" si="50"/>
        <v>0</v>
      </c>
      <c r="CS39">
        <f t="shared" si="51"/>
        <v>0</v>
      </c>
      <c r="CT39">
        <f t="shared" si="52"/>
        <v>38020.417489424995</v>
      </c>
      <c r="CU39">
        <f t="shared" si="53"/>
        <v>0</v>
      </c>
      <c r="CV39">
        <f t="shared" si="54"/>
        <v>203.94198899999995</v>
      </c>
      <c r="CW39">
        <f t="shared" si="55"/>
        <v>0</v>
      </c>
      <c r="CX39">
        <f t="shared" si="56"/>
        <v>0</v>
      </c>
      <c r="CY39">
        <f t="shared" si="57"/>
        <v>1231.8624</v>
      </c>
      <c r="CZ39">
        <f t="shared" si="58"/>
        <v>752.8048</v>
      </c>
      <c r="DC39" t="s">
        <v>3</v>
      </c>
      <c r="DD39" t="s">
        <v>3</v>
      </c>
      <c r="DE39" t="s">
        <v>28</v>
      </c>
      <c r="DF39" t="s">
        <v>28</v>
      </c>
      <c r="DG39" t="s">
        <v>28</v>
      </c>
      <c r="DH39" t="s">
        <v>3</v>
      </c>
      <c r="DI39" t="s">
        <v>28</v>
      </c>
      <c r="DJ39" t="s">
        <v>28</v>
      </c>
      <c r="DK39" t="s">
        <v>3</v>
      </c>
      <c r="DL39" t="s">
        <v>3</v>
      </c>
      <c r="DM39" t="s">
        <v>3</v>
      </c>
      <c r="DN39">
        <v>80</v>
      </c>
      <c r="DO39">
        <v>55</v>
      </c>
      <c r="DP39">
        <v>1.0469999999999999</v>
      </c>
      <c r="DQ39">
        <v>1</v>
      </c>
      <c r="DU39">
        <v>1005</v>
      </c>
      <c r="DV39" t="s">
        <v>35</v>
      </c>
      <c r="DW39" t="s">
        <v>35</v>
      </c>
      <c r="DX39">
        <v>100</v>
      </c>
      <c r="EE39">
        <v>20613319</v>
      </c>
      <c r="EF39">
        <v>60</v>
      </c>
      <c r="EG39" t="s">
        <v>29</v>
      </c>
      <c r="EH39">
        <v>0</v>
      </c>
      <c r="EI39" t="s">
        <v>3</v>
      </c>
      <c r="EJ39">
        <v>1</v>
      </c>
      <c r="EK39">
        <v>427</v>
      </c>
      <c r="EL39" t="s">
        <v>46</v>
      </c>
      <c r="EM39" t="s">
        <v>47</v>
      </c>
      <c r="EO39" t="s">
        <v>3</v>
      </c>
      <c r="EQ39">
        <v>0</v>
      </c>
      <c r="ER39">
        <v>1702.27</v>
      </c>
      <c r="ES39">
        <v>0</v>
      </c>
      <c r="ET39">
        <v>0</v>
      </c>
      <c r="EU39">
        <v>0</v>
      </c>
      <c r="EV39">
        <v>1702.27</v>
      </c>
      <c r="EW39">
        <v>169.38</v>
      </c>
      <c r="EX39">
        <v>0</v>
      </c>
      <c r="EY39">
        <v>0</v>
      </c>
      <c r="FQ39">
        <v>0</v>
      </c>
      <c r="FR39">
        <f t="shared" si="59"/>
        <v>0</v>
      </c>
      <c r="FS39">
        <v>0</v>
      </c>
      <c r="FX39">
        <v>80</v>
      </c>
      <c r="FY39">
        <v>55</v>
      </c>
      <c r="GA39" t="s">
        <v>3</v>
      </c>
      <c r="GD39">
        <v>0</v>
      </c>
      <c r="GF39">
        <v>-1076376861</v>
      </c>
      <c r="GG39">
        <v>2</v>
      </c>
      <c r="GH39">
        <v>-2</v>
      </c>
      <c r="GI39">
        <v>2</v>
      </c>
      <c r="GJ39">
        <v>0</v>
      </c>
      <c r="GK39">
        <f>ROUND(R39*(S12)/100,2)</f>
        <v>0</v>
      </c>
      <c r="GL39">
        <f t="shared" si="60"/>
        <v>0</v>
      </c>
      <c r="GM39">
        <f t="shared" si="61"/>
        <v>3695.58</v>
      </c>
      <c r="GN39">
        <f t="shared" si="62"/>
        <v>3695.58</v>
      </c>
      <c r="GO39">
        <f t="shared" si="63"/>
        <v>0</v>
      </c>
      <c r="GP39">
        <f t="shared" si="64"/>
        <v>0</v>
      </c>
      <c r="GR39">
        <v>0</v>
      </c>
      <c r="GS39">
        <v>3</v>
      </c>
      <c r="GT39">
        <v>0</v>
      </c>
      <c r="GU39" t="s">
        <v>3</v>
      </c>
      <c r="GV39">
        <f t="shared" si="65"/>
        <v>0</v>
      </c>
      <c r="GW39">
        <v>1</v>
      </c>
      <c r="GX39">
        <f t="shared" si="66"/>
        <v>0</v>
      </c>
      <c r="HA39">
        <v>0</v>
      </c>
      <c r="HB39">
        <v>0</v>
      </c>
      <c r="IK39">
        <v>0</v>
      </c>
    </row>
    <row r="40" spans="1:255" x14ac:dyDescent="0.2">
      <c r="A40" s="2">
        <v>17</v>
      </c>
      <c r="B40" s="2">
        <v>1</v>
      </c>
      <c r="C40" s="2">
        <f>ROW(SmtRes!A18)</f>
        <v>18</v>
      </c>
      <c r="D40" s="2">
        <f>ROW(EtalonRes!A19)</f>
        <v>19</v>
      </c>
      <c r="E40" s="2" t="s">
        <v>48</v>
      </c>
      <c r="F40" s="2" t="s">
        <v>49</v>
      </c>
      <c r="G40" s="2" t="s">
        <v>50</v>
      </c>
      <c r="H40" s="2" t="s">
        <v>51</v>
      </c>
      <c r="I40" s="2">
        <f>ROUND(5,6)</f>
        <v>5</v>
      </c>
      <c r="J40" s="2">
        <v>0</v>
      </c>
      <c r="K40" s="2"/>
      <c r="L40" s="2"/>
      <c r="M40" s="2"/>
      <c r="N40" s="2"/>
      <c r="O40" s="2">
        <f t="shared" si="28"/>
        <v>47.11</v>
      </c>
      <c r="P40" s="2">
        <f t="shared" si="29"/>
        <v>1.4</v>
      </c>
      <c r="Q40" s="2">
        <f t="shared" si="30"/>
        <v>0</v>
      </c>
      <c r="R40" s="2">
        <f t="shared" si="31"/>
        <v>0</v>
      </c>
      <c r="S40" s="2">
        <f t="shared" si="32"/>
        <v>45.71</v>
      </c>
      <c r="T40" s="2">
        <f t="shared" si="33"/>
        <v>0</v>
      </c>
      <c r="U40" s="2">
        <f t="shared" si="34"/>
        <v>3.6224999999999996</v>
      </c>
      <c r="V40" s="2">
        <f t="shared" si="35"/>
        <v>0</v>
      </c>
      <c r="W40" s="2">
        <f t="shared" si="36"/>
        <v>0</v>
      </c>
      <c r="X40" s="2">
        <f t="shared" si="37"/>
        <v>0</v>
      </c>
      <c r="Y40" s="2">
        <f t="shared" si="38"/>
        <v>0</v>
      </c>
      <c r="Z40" s="2"/>
      <c r="AA40" s="2">
        <v>21012691</v>
      </c>
      <c r="AB40" s="2">
        <f t="shared" si="39"/>
        <v>9.4224999999999994</v>
      </c>
      <c r="AC40" s="2">
        <f t="shared" si="40"/>
        <v>0.28000000000000003</v>
      </c>
      <c r="AD40" s="2">
        <f t="shared" si="41"/>
        <v>0</v>
      </c>
      <c r="AE40" s="2">
        <f t="shared" si="42"/>
        <v>0</v>
      </c>
      <c r="AF40" s="2">
        <f t="shared" si="43"/>
        <v>9.1425000000000001</v>
      </c>
      <c r="AG40" s="2">
        <f t="shared" si="44"/>
        <v>0</v>
      </c>
      <c r="AH40" s="2">
        <f t="shared" si="45"/>
        <v>0.72449999999999992</v>
      </c>
      <c r="AI40" s="2">
        <f t="shared" si="46"/>
        <v>0</v>
      </c>
      <c r="AJ40" s="2">
        <f t="shared" si="47"/>
        <v>0</v>
      </c>
      <c r="AK40" s="2">
        <v>8.23</v>
      </c>
      <c r="AL40" s="2">
        <v>0.28000000000000003</v>
      </c>
      <c r="AM40" s="2">
        <v>0</v>
      </c>
      <c r="AN40" s="2">
        <v>0</v>
      </c>
      <c r="AO40" s="2">
        <v>7.95</v>
      </c>
      <c r="AP40" s="2">
        <v>0</v>
      </c>
      <c r="AQ40" s="2">
        <v>0.63</v>
      </c>
      <c r="AR40" s="2">
        <v>0</v>
      </c>
      <c r="AS40" s="2">
        <v>0</v>
      </c>
      <c r="AT40" s="2">
        <v>0</v>
      </c>
      <c r="AU40" s="2">
        <v>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0</v>
      </c>
      <c r="BI40" s="2">
        <v>1</v>
      </c>
      <c r="BJ40" s="2" t="s">
        <v>52</v>
      </c>
      <c r="BK40" s="2"/>
      <c r="BL40" s="2"/>
      <c r="BM40" s="2">
        <v>136</v>
      </c>
      <c r="BN40" s="2">
        <v>0</v>
      </c>
      <c r="BO40" s="2" t="s">
        <v>3</v>
      </c>
      <c r="BP40" s="2">
        <v>0</v>
      </c>
      <c r="BQ40" s="2">
        <v>30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0</v>
      </c>
      <c r="CA40" s="2">
        <v>0</v>
      </c>
      <c r="CB40" s="2"/>
      <c r="CC40" s="2"/>
      <c r="CD40" s="2"/>
      <c r="CE40" s="2"/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53</v>
      </c>
      <c r="CO40" s="2">
        <v>0</v>
      </c>
      <c r="CP40" s="2">
        <f t="shared" si="48"/>
        <v>47.11</v>
      </c>
      <c r="CQ40" s="2">
        <f t="shared" si="49"/>
        <v>0.28000000000000003</v>
      </c>
      <c r="CR40" s="2">
        <f t="shared" si="50"/>
        <v>0</v>
      </c>
      <c r="CS40" s="2">
        <f t="shared" si="51"/>
        <v>0</v>
      </c>
      <c r="CT40" s="2">
        <f t="shared" si="52"/>
        <v>9.1425000000000001</v>
      </c>
      <c r="CU40" s="2">
        <f t="shared" si="53"/>
        <v>0</v>
      </c>
      <c r="CV40" s="2">
        <f t="shared" si="54"/>
        <v>0.72449999999999992</v>
      </c>
      <c r="CW40" s="2">
        <f t="shared" si="55"/>
        <v>0</v>
      </c>
      <c r="CX40" s="2">
        <f t="shared" si="56"/>
        <v>0</v>
      </c>
      <c r="CY40" s="2">
        <f t="shared" si="57"/>
        <v>0</v>
      </c>
      <c r="CZ40" s="2">
        <f t="shared" si="58"/>
        <v>0</v>
      </c>
      <c r="DA40" s="2"/>
      <c r="DB40" s="2"/>
      <c r="DC40" s="2" t="s">
        <v>3</v>
      </c>
      <c r="DD40" s="2" t="s">
        <v>3</v>
      </c>
      <c r="DE40" s="2" t="s">
        <v>28</v>
      </c>
      <c r="DF40" s="2" t="s">
        <v>28</v>
      </c>
      <c r="DG40" s="2" t="s">
        <v>28</v>
      </c>
      <c r="DH40" s="2" t="s">
        <v>3</v>
      </c>
      <c r="DI40" s="2" t="s">
        <v>28</v>
      </c>
      <c r="DJ40" s="2" t="s">
        <v>28</v>
      </c>
      <c r="DK40" s="2" t="s">
        <v>3</v>
      </c>
      <c r="DL40" s="2" t="s">
        <v>3</v>
      </c>
      <c r="DM40" s="2" t="s">
        <v>3</v>
      </c>
      <c r="DN40" s="2">
        <v>110</v>
      </c>
      <c r="DO40" s="2">
        <v>74</v>
      </c>
      <c r="DP40" s="2">
        <v>1.0669999999999999</v>
      </c>
      <c r="DQ40" s="2">
        <v>1</v>
      </c>
      <c r="DR40" s="2"/>
      <c r="DS40" s="2"/>
      <c r="DT40" s="2"/>
      <c r="DU40" s="2">
        <v>1010</v>
      </c>
      <c r="DV40" s="2" t="s">
        <v>51</v>
      </c>
      <c r="DW40" s="2" t="s">
        <v>51</v>
      </c>
      <c r="DX40" s="2">
        <v>1</v>
      </c>
      <c r="DY40" s="2"/>
      <c r="DZ40" s="2"/>
      <c r="EA40" s="2"/>
      <c r="EB40" s="2"/>
      <c r="EC40" s="2"/>
      <c r="ED40" s="2"/>
      <c r="EE40" s="2">
        <v>20613028</v>
      </c>
      <c r="EF40" s="2">
        <v>30</v>
      </c>
      <c r="EG40" s="2" t="s">
        <v>54</v>
      </c>
      <c r="EH40" s="2">
        <v>0</v>
      </c>
      <c r="EI40" s="2" t="s">
        <v>3</v>
      </c>
      <c r="EJ40" s="2">
        <v>1</v>
      </c>
      <c r="EK40" s="2">
        <v>136</v>
      </c>
      <c r="EL40" s="2" t="s">
        <v>55</v>
      </c>
      <c r="EM40" s="2" t="s">
        <v>56</v>
      </c>
      <c r="EN40" s="2"/>
      <c r="EO40" s="2" t="s">
        <v>57</v>
      </c>
      <c r="EP40" s="2"/>
      <c r="EQ40" s="2">
        <v>0</v>
      </c>
      <c r="ER40" s="2">
        <v>8.23</v>
      </c>
      <c r="ES40" s="2">
        <v>0.28000000000000003</v>
      </c>
      <c r="ET40" s="2">
        <v>0</v>
      </c>
      <c r="EU40" s="2">
        <v>0</v>
      </c>
      <c r="EV40" s="2">
        <v>7.95</v>
      </c>
      <c r="EW40" s="2">
        <v>0.63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59"/>
        <v>0</v>
      </c>
      <c r="FS40" s="2">
        <v>0</v>
      </c>
      <c r="FT40" s="2"/>
      <c r="FU40" s="2"/>
      <c r="FV40" s="2"/>
      <c r="FW40" s="2"/>
      <c r="FX40" s="2">
        <v>110</v>
      </c>
      <c r="FY40" s="2">
        <v>74</v>
      </c>
      <c r="FZ40" s="2"/>
      <c r="GA40" s="2" t="s">
        <v>3</v>
      </c>
      <c r="GB40" s="2"/>
      <c r="GC40" s="2"/>
      <c r="GD40" s="2">
        <v>0</v>
      </c>
      <c r="GE40" s="2"/>
      <c r="GF40" s="2">
        <v>101549205</v>
      </c>
      <c r="GG40" s="2">
        <v>2</v>
      </c>
      <c r="GH40" s="2">
        <v>1</v>
      </c>
      <c r="GI40" s="2">
        <v>-2</v>
      </c>
      <c r="GJ40" s="2">
        <v>0</v>
      </c>
      <c r="GK40" s="2">
        <f>ROUND(R40*(R12)/100,2)</f>
        <v>0</v>
      </c>
      <c r="GL40" s="2">
        <f t="shared" si="60"/>
        <v>0</v>
      </c>
      <c r="GM40" s="2">
        <f t="shared" si="61"/>
        <v>47.11</v>
      </c>
      <c r="GN40" s="2">
        <f t="shared" si="62"/>
        <v>47.11</v>
      </c>
      <c r="GO40" s="2">
        <f t="shared" si="63"/>
        <v>0</v>
      </c>
      <c r="GP40" s="2">
        <f t="shared" si="64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65"/>
        <v>0</v>
      </c>
      <c r="GW40" s="2">
        <v>1</v>
      </c>
      <c r="GX40" s="2">
        <f t="shared" si="66"/>
        <v>0</v>
      </c>
      <c r="GY40" s="2"/>
      <c r="GZ40" s="2"/>
      <c r="HA40" s="2">
        <v>0</v>
      </c>
      <c r="HB40" s="2">
        <v>0</v>
      </c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ROW(SmtRes!A20)</f>
        <v>20</v>
      </c>
      <c r="D41">
        <f>ROW(EtalonRes!A22)</f>
        <v>22</v>
      </c>
      <c r="E41" t="s">
        <v>48</v>
      </c>
      <c r="F41" t="s">
        <v>49</v>
      </c>
      <c r="G41" t="s">
        <v>50</v>
      </c>
      <c r="H41" t="s">
        <v>51</v>
      </c>
      <c r="I41">
        <f>ROUND(5,6)</f>
        <v>5</v>
      </c>
      <c r="J41">
        <v>0</v>
      </c>
      <c r="O41">
        <f t="shared" si="28"/>
        <v>912.07</v>
      </c>
      <c r="P41">
        <f t="shared" si="29"/>
        <v>7.29</v>
      </c>
      <c r="Q41">
        <f t="shared" si="30"/>
        <v>0</v>
      </c>
      <c r="R41">
        <f t="shared" si="31"/>
        <v>0</v>
      </c>
      <c r="S41">
        <f t="shared" si="32"/>
        <v>904.78</v>
      </c>
      <c r="T41">
        <f t="shared" si="33"/>
        <v>0</v>
      </c>
      <c r="U41">
        <f t="shared" si="34"/>
        <v>3.865207499999999</v>
      </c>
      <c r="V41">
        <f t="shared" si="35"/>
        <v>0</v>
      </c>
      <c r="W41">
        <f t="shared" si="36"/>
        <v>0</v>
      </c>
      <c r="X41">
        <f t="shared" si="37"/>
        <v>850.49</v>
      </c>
      <c r="Y41">
        <f t="shared" si="38"/>
        <v>398.1</v>
      </c>
      <c r="AA41">
        <v>21012693</v>
      </c>
      <c r="AB41">
        <f t="shared" si="39"/>
        <v>9.4224999999999994</v>
      </c>
      <c r="AC41">
        <f t="shared" si="40"/>
        <v>0.28000000000000003</v>
      </c>
      <c r="AD41">
        <f t="shared" si="41"/>
        <v>0</v>
      </c>
      <c r="AE41">
        <f t="shared" si="42"/>
        <v>0</v>
      </c>
      <c r="AF41">
        <f t="shared" si="43"/>
        <v>9.1425000000000001</v>
      </c>
      <c r="AG41">
        <f t="shared" si="44"/>
        <v>0</v>
      </c>
      <c r="AH41">
        <f t="shared" si="45"/>
        <v>0.72449999999999992</v>
      </c>
      <c r="AI41">
        <f t="shared" si="46"/>
        <v>0</v>
      </c>
      <c r="AJ41">
        <f t="shared" si="47"/>
        <v>0</v>
      </c>
      <c r="AK41">
        <v>8.23</v>
      </c>
      <c r="AL41">
        <v>0.28000000000000003</v>
      </c>
      <c r="AM41">
        <v>0</v>
      </c>
      <c r="AN41">
        <v>0</v>
      </c>
      <c r="AO41">
        <v>7.95</v>
      </c>
      <c r="AP41">
        <v>0</v>
      </c>
      <c r="AQ41">
        <v>0.63</v>
      </c>
      <c r="AR41">
        <v>0</v>
      </c>
      <c r="AS41">
        <v>0</v>
      </c>
      <c r="AT41">
        <v>94</v>
      </c>
      <c r="AU41">
        <v>44</v>
      </c>
      <c r="AV41">
        <v>1.0669999999999999</v>
      </c>
      <c r="AW41">
        <v>1</v>
      </c>
      <c r="AZ41">
        <v>1</v>
      </c>
      <c r="BA41">
        <v>18.55</v>
      </c>
      <c r="BB41">
        <v>1</v>
      </c>
      <c r="BC41">
        <v>5.21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52</v>
      </c>
      <c r="BM41">
        <v>136</v>
      </c>
      <c r="BN41">
        <v>0</v>
      </c>
      <c r="BO41" t="s">
        <v>49</v>
      </c>
      <c r="BP41">
        <v>1</v>
      </c>
      <c r="BQ41">
        <v>30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94</v>
      </c>
      <c r="CA41">
        <v>44</v>
      </c>
      <c r="CF41">
        <v>0</v>
      </c>
      <c r="CG41">
        <v>0</v>
      </c>
      <c r="CM41">
        <v>0</v>
      </c>
      <c r="CN41" t="s">
        <v>53</v>
      </c>
      <c r="CO41">
        <v>0</v>
      </c>
      <c r="CP41">
        <f t="shared" si="48"/>
        <v>912.06999999999994</v>
      </c>
      <c r="CQ41">
        <f t="shared" si="49"/>
        <v>1.4588000000000001</v>
      </c>
      <c r="CR41">
        <f t="shared" si="50"/>
        <v>0</v>
      </c>
      <c r="CS41">
        <f t="shared" si="51"/>
        <v>0</v>
      </c>
      <c r="CT41">
        <f t="shared" si="52"/>
        <v>180.95613112500001</v>
      </c>
      <c r="CU41">
        <f t="shared" si="53"/>
        <v>0</v>
      </c>
      <c r="CV41">
        <f t="shared" si="54"/>
        <v>0.77304149999999983</v>
      </c>
      <c r="CW41">
        <f t="shared" si="55"/>
        <v>0</v>
      </c>
      <c r="CX41">
        <f t="shared" si="56"/>
        <v>0</v>
      </c>
      <c r="CY41">
        <f t="shared" si="57"/>
        <v>850.49319999999989</v>
      </c>
      <c r="CZ41">
        <f t="shared" si="58"/>
        <v>398.10320000000002</v>
      </c>
      <c r="DC41" t="s">
        <v>3</v>
      </c>
      <c r="DD41" t="s">
        <v>3</v>
      </c>
      <c r="DE41" t="s">
        <v>28</v>
      </c>
      <c r="DF41" t="s">
        <v>28</v>
      </c>
      <c r="DG41" t="s">
        <v>28</v>
      </c>
      <c r="DH41" t="s">
        <v>3</v>
      </c>
      <c r="DI41" t="s">
        <v>28</v>
      </c>
      <c r="DJ41" t="s">
        <v>28</v>
      </c>
      <c r="DK41" t="s">
        <v>3</v>
      </c>
      <c r="DL41" t="s">
        <v>3</v>
      </c>
      <c r="DM41" t="s">
        <v>3</v>
      </c>
      <c r="DN41">
        <v>110</v>
      </c>
      <c r="DO41">
        <v>74</v>
      </c>
      <c r="DP41">
        <v>1.0669999999999999</v>
      </c>
      <c r="DQ41">
        <v>1</v>
      </c>
      <c r="DU41">
        <v>1010</v>
      </c>
      <c r="DV41" t="s">
        <v>51</v>
      </c>
      <c r="DW41" t="s">
        <v>51</v>
      </c>
      <c r="DX41">
        <v>1</v>
      </c>
      <c r="EE41">
        <v>20613028</v>
      </c>
      <c r="EF41">
        <v>30</v>
      </c>
      <c r="EG41" t="s">
        <v>54</v>
      </c>
      <c r="EH41">
        <v>0</v>
      </c>
      <c r="EI41" t="s">
        <v>3</v>
      </c>
      <c r="EJ41">
        <v>1</v>
      </c>
      <c r="EK41">
        <v>136</v>
      </c>
      <c r="EL41" t="s">
        <v>55</v>
      </c>
      <c r="EM41" t="s">
        <v>56</v>
      </c>
      <c r="EO41" t="s">
        <v>57</v>
      </c>
      <c r="EQ41">
        <v>0</v>
      </c>
      <c r="ER41">
        <v>8.23</v>
      </c>
      <c r="ES41">
        <v>0.28000000000000003</v>
      </c>
      <c r="ET41">
        <v>0</v>
      </c>
      <c r="EU41">
        <v>0</v>
      </c>
      <c r="EV41">
        <v>7.95</v>
      </c>
      <c r="EW41">
        <v>0.63</v>
      </c>
      <c r="EX41">
        <v>0</v>
      </c>
      <c r="EY41">
        <v>0</v>
      </c>
      <c r="FQ41">
        <v>0</v>
      </c>
      <c r="FR41">
        <f t="shared" si="59"/>
        <v>0</v>
      </c>
      <c r="FS41">
        <v>0</v>
      </c>
      <c r="FX41">
        <v>110</v>
      </c>
      <c r="FY41">
        <v>74</v>
      </c>
      <c r="GA41" t="s">
        <v>3</v>
      </c>
      <c r="GD41">
        <v>0</v>
      </c>
      <c r="GF41">
        <v>101549205</v>
      </c>
      <c r="GG41">
        <v>2</v>
      </c>
      <c r="GH41">
        <v>1</v>
      </c>
      <c r="GI41">
        <v>2</v>
      </c>
      <c r="GJ41">
        <v>0</v>
      </c>
      <c r="GK41">
        <f>ROUND(R41*(S12)/100,2)</f>
        <v>0</v>
      </c>
      <c r="GL41">
        <f t="shared" si="60"/>
        <v>0</v>
      </c>
      <c r="GM41">
        <f t="shared" si="61"/>
        <v>2160.66</v>
      </c>
      <c r="GN41">
        <f t="shared" si="62"/>
        <v>2160.66</v>
      </c>
      <c r="GO41">
        <f t="shared" si="63"/>
        <v>0</v>
      </c>
      <c r="GP41">
        <f t="shared" si="64"/>
        <v>0</v>
      </c>
      <c r="GR41">
        <v>0</v>
      </c>
      <c r="GS41">
        <v>3</v>
      </c>
      <c r="GT41">
        <v>0</v>
      </c>
      <c r="GU41" t="s">
        <v>3</v>
      </c>
      <c r="GV41">
        <f t="shared" si="65"/>
        <v>0</v>
      </c>
      <c r="GW41">
        <v>1</v>
      </c>
      <c r="GX41">
        <f t="shared" si="66"/>
        <v>0</v>
      </c>
      <c r="HA41">
        <v>0</v>
      </c>
      <c r="HB41">
        <v>0</v>
      </c>
      <c r="IK41">
        <v>0</v>
      </c>
    </row>
    <row r="42" spans="1:255" x14ac:dyDescent="0.2">
      <c r="A42" s="2">
        <v>17</v>
      </c>
      <c r="B42" s="2">
        <v>1</v>
      </c>
      <c r="C42" s="2">
        <f>ROW(SmtRes!A28)</f>
        <v>28</v>
      </c>
      <c r="D42" s="2">
        <f>ROW(EtalonRes!A30)</f>
        <v>30</v>
      </c>
      <c r="E42" s="2" t="s">
        <v>58</v>
      </c>
      <c r="F42" s="2" t="s">
        <v>59</v>
      </c>
      <c r="G42" s="2" t="s">
        <v>60</v>
      </c>
      <c r="H42" s="2" t="s">
        <v>35</v>
      </c>
      <c r="I42" s="2">
        <f>ROUND(6/100,6)</f>
        <v>0.06</v>
      </c>
      <c r="J42" s="2">
        <v>0</v>
      </c>
      <c r="K42" s="2"/>
      <c r="L42" s="2"/>
      <c r="M42" s="2"/>
      <c r="N42" s="2"/>
      <c r="O42" s="2">
        <f t="shared" si="28"/>
        <v>246.56</v>
      </c>
      <c r="P42" s="2">
        <f t="shared" si="29"/>
        <v>75.3</v>
      </c>
      <c r="Q42" s="2">
        <f t="shared" si="30"/>
        <v>0.04</v>
      </c>
      <c r="R42" s="2">
        <f t="shared" si="31"/>
        <v>0</v>
      </c>
      <c r="S42" s="2">
        <f t="shared" si="32"/>
        <v>171.22</v>
      </c>
      <c r="T42" s="2">
        <f t="shared" si="33"/>
        <v>0</v>
      </c>
      <c r="U42" s="2">
        <f t="shared" si="34"/>
        <v>15.314549999999999</v>
      </c>
      <c r="V42" s="2">
        <f t="shared" si="35"/>
        <v>0</v>
      </c>
      <c r="W42" s="2">
        <f t="shared" si="36"/>
        <v>0</v>
      </c>
      <c r="X42" s="2">
        <f t="shared" si="37"/>
        <v>0</v>
      </c>
      <c r="Y42" s="2">
        <f t="shared" si="38"/>
        <v>0</v>
      </c>
      <c r="Z42" s="2"/>
      <c r="AA42" s="2">
        <v>21012691</v>
      </c>
      <c r="AB42" s="2">
        <f t="shared" si="39"/>
        <v>4109.4386500000001</v>
      </c>
      <c r="AC42" s="2">
        <f t="shared" si="40"/>
        <v>1255.08</v>
      </c>
      <c r="AD42" s="2">
        <f>ROUND((((ET42*1.15)*1.25)),6)</f>
        <v>0.74750000000000005</v>
      </c>
      <c r="AE42" s="2">
        <f>ROUND((((EU42*1.15)*1.25)),6)</f>
        <v>2.8750000000000001E-2</v>
      </c>
      <c r="AF42" s="2">
        <f>ROUND((((EV42*1.15)*1.15)),6)</f>
        <v>2853.6111500000002</v>
      </c>
      <c r="AG42" s="2">
        <f t="shared" si="44"/>
        <v>0</v>
      </c>
      <c r="AH42" s="2">
        <f>(((EW42*1.15)*1.15))</f>
        <v>255.24249999999998</v>
      </c>
      <c r="AI42" s="2">
        <f>(((EX42*1.15)*1.25))</f>
        <v>0</v>
      </c>
      <c r="AJ42" s="2">
        <f t="shared" si="47"/>
        <v>0</v>
      </c>
      <c r="AK42" s="2">
        <v>3413.34</v>
      </c>
      <c r="AL42" s="2">
        <v>1255.08</v>
      </c>
      <c r="AM42" s="2">
        <v>0.52</v>
      </c>
      <c r="AN42" s="2">
        <v>0.02</v>
      </c>
      <c r="AO42" s="2">
        <v>2157.7399999999998</v>
      </c>
      <c r="AP42" s="2">
        <v>0</v>
      </c>
      <c r="AQ42" s="2">
        <v>193</v>
      </c>
      <c r="AR42" s="2">
        <v>0</v>
      </c>
      <c r="AS42" s="2">
        <v>0</v>
      </c>
      <c r="AT42" s="2">
        <v>0</v>
      </c>
      <c r="AU42" s="2">
        <v>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0</v>
      </c>
      <c r="BI42" s="2">
        <v>1</v>
      </c>
      <c r="BJ42" s="2" t="s">
        <v>61</v>
      </c>
      <c r="BK42" s="2"/>
      <c r="BL42" s="2"/>
      <c r="BM42" s="2">
        <v>432</v>
      </c>
      <c r="BN42" s="2">
        <v>0</v>
      </c>
      <c r="BO42" s="2" t="s">
        <v>3</v>
      </c>
      <c r="BP42" s="2">
        <v>0</v>
      </c>
      <c r="BQ42" s="2">
        <v>60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0</v>
      </c>
      <c r="CA42" s="2">
        <v>0</v>
      </c>
      <c r="CB42" s="2"/>
      <c r="CC42" s="2"/>
      <c r="CD42" s="2"/>
      <c r="CE42" s="2"/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 t="shared" si="48"/>
        <v>246.56</v>
      </c>
      <c r="CQ42" s="2">
        <f t="shared" si="49"/>
        <v>1255.08</v>
      </c>
      <c r="CR42" s="2">
        <f t="shared" si="50"/>
        <v>0.74750000000000005</v>
      </c>
      <c r="CS42" s="2">
        <f t="shared" si="51"/>
        <v>2.8750000000000001E-2</v>
      </c>
      <c r="CT42" s="2">
        <f t="shared" si="52"/>
        <v>2853.6111500000002</v>
      </c>
      <c r="CU42" s="2">
        <f t="shared" si="53"/>
        <v>0</v>
      </c>
      <c r="CV42" s="2">
        <f t="shared" si="54"/>
        <v>255.24249999999998</v>
      </c>
      <c r="CW42" s="2">
        <f t="shared" si="55"/>
        <v>0</v>
      </c>
      <c r="CX42" s="2">
        <f t="shared" si="56"/>
        <v>0</v>
      </c>
      <c r="CY42" s="2">
        <f t="shared" si="57"/>
        <v>0</v>
      </c>
      <c r="CZ42" s="2">
        <f t="shared" si="58"/>
        <v>0</v>
      </c>
      <c r="DA42" s="2"/>
      <c r="DB42" s="2"/>
      <c r="DC42" s="2" t="s">
        <v>3</v>
      </c>
      <c r="DD42" s="2" t="s">
        <v>3</v>
      </c>
      <c r="DE42" s="2" t="s">
        <v>62</v>
      </c>
      <c r="DF42" s="2" t="s">
        <v>62</v>
      </c>
      <c r="DG42" s="2" t="s">
        <v>63</v>
      </c>
      <c r="DH42" s="2" t="s">
        <v>3</v>
      </c>
      <c r="DI42" s="2" t="s">
        <v>63</v>
      </c>
      <c r="DJ42" s="2" t="s">
        <v>62</v>
      </c>
      <c r="DK42" s="2" t="s">
        <v>3</v>
      </c>
      <c r="DL42" s="2" t="s">
        <v>3</v>
      </c>
      <c r="DM42" s="2" t="s">
        <v>3</v>
      </c>
      <c r="DN42" s="2">
        <v>105</v>
      </c>
      <c r="DO42" s="2">
        <v>70</v>
      </c>
      <c r="DP42" s="2">
        <v>1.0469999999999999</v>
      </c>
      <c r="DQ42" s="2">
        <v>1</v>
      </c>
      <c r="DR42" s="2"/>
      <c r="DS42" s="2"/>
      <c r="DT42" s="2"/>
      <c r="DU42" s="2">
        <v>1005</v>
      </c>
      <c r="DV42" s="2" t="s">
        <v>35</v>
      </c>
      <c r="DW42" s="2" t="s">
        <v>35</v>
      </c>
      <c r="DX42" s="2">
        <v>100</v>
      </c>
      <c r="DY42" s="2"/>
      <c r="DZ42" s="2"/>
      <c r="EA42" s="2"/>
      <c r="EB42" s="2"/>
      <c r="EC42" s="2"/>
      <c r="ED42" s="2"/>
      <c r="EE42" s="2">
        <v>20613324</v>
      </c>
      <c r="EF42" s="2">
        <v>60</v>
      </c>
      <c r="EG42" s="2" t="s">
        <v>29</v>
      </c>
      <c r="EH42" s="2">
        <v>0</v>
      </c>
      <c r="EI42" s="2" t="s">
        <v>3</v>
      </c>
      <c r="EJ42" s="2">
        <v>1</v>
      </c>
      <c r="EK42" s="2">
        <v>432</v>
      </c>
      <c r="EL42" s="2" t="s">
        <v>64</v>
      </c>
      <c r="EM42" s="2" t="s">
        <v>65</v>
      </c>
      <c r="EN42" s="2"/>
      <c r="EO42" s="2" t="s">
        <v>3</v>
      </c>
      <c r="EP42" s="2"/>
      <c r="EQ42" s="2">
        <v>0</v>
      </c>
      <c r="ER42" s="2">
        <v>3413.34</v>
      </c>
      <c r="ES42" s="2">
        <v>1255.08</v>
      </c>
      <c r="ET42" s="2">
        <v>0.52</v>
      </c>
      <c r="EU42" s="2">
        <v>0.02</v>
      </c>
      <c r="EV42" s="2">
        <v>2157.7399999999998</v>
      </c>
      <c r="EW42" s="2">
        <v>193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59"/>
        <v>0</v>
      </c>
      <c r="FS42" s="2">
        <v>0</v>
      </c>
      <c r="FT42" s="2"/>
      <c r="FU42" s="2"/>
      <c r="FV42" s="2"/>
      <c r="FW42" s="2"/>
      <c r="FX42" s="2">
        <v>105</v>
      </c>
      <c r="FY42" s="2">
        <v>70</v>
      </c>
      <c r="FZ42" s="2"/>
      <c r="GA42" s="2" t="s">
        <v>3</v>
      </c>
      <c r="GB42" s="2"/>
      <c r="GC42" s="2"/>
      <c r="GD42" s="2">
        <v>0</v>
      </c>
      <c r="GE42" s="2"/>
      <c r="GF42" s="2">
        <v>1600969762</v>
      </c>
      <c r="GG42" s="2">
        <v>2</v>
      </c>
      <c r="GH42" s="2">
        <v>1</v>
      </c>
      <c r="GI42" s="2">
        <v>-2</v>
      </c>
      <c r="GJ42" s="2">
        <v>0</v>
      </c>
      <c r="GK42" s="2">
        <f>ROUND(R42*(R12)/100,2)</f>
        <v>0</v>
      </c>
      <c r="GL42" s="2">
        <f t="shared" si="60"/>
        <v>0</v>
      </c>
      <c r="GM42" s="2">
        <f t="shared" si="61"/>
        <v>246.56</v>
      </c>
      <c r="GN42" s="2">
        <f t="shared" si="62"/>
        <v>246.56</v>
      </c>
      <c r="GO42" s="2">
        <f t="shared" si="63"/>
        <v>0</v>
      </c>
      <c r="GP42" s="2">
        <f t="shared" si="64"/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 t="shared" si="65"/>
        <v>0</v>
      </c>
      <c r="GW42" s="2">
        <v>1</v>
      </c>
      <c r="GX42" s="2">
        <f t="shared" si="66"/>
        <v>0</v>
      </c>
      <c r="GY42" s="2"/>
      <c r="GZ42" s="2"/>
      <c r="HA42" s="2">
        <v>0</v>
      </c>
      <c r="HB42" s="2">
        <v>0</v>
      </c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ROW(SmtRes!A36)</f>
        <v>36</v>
      </c>
      <c r="D43">
        <f>ROW(EtalonRes!A38)</f>
        <v>38</v>
      </c>
      <c r="E43" t="s">
        <v>58</v>
      </c>
      <c r="F43" t="s">
        <v>59</v>
      </c>
      <c r="G43" t="s">
        <v>60</v>
      </c>
      <c r="H43" t="s">
        <v>35</v>
      </c>
      <c r="I43">
        <f>ROUND(6/100,6)</f>
        <v>0.06</v>
      </c>
      <c r="J43">
        <v>0</v>
      </c>
      <c r="O43">
        <f t="shared" si="28"/>
        <v>3772.18</v>
      </c>
      <c r="P43">
        <f t="shared" si="29"/>
        <v>446.56</v>
      </c>
      <c r="Q43">
        <f t="shared" si="30"/>
        <v>0.28000000000000003</v>
      </c>
      <c r="R43">
        <f t="shared" si="31"/>
        <v>0</v>
      </c>
      <c r="S43">
        <f t="shared" si="32"/>
        <v>3325.34</v>
      </c>
      <c r="T43">
        <f t="shared" si="33"/>
        <v>0</v>
      </c>
      <c r="U43">
        <f t="shared" si="34"/>
        <v>16.034333849999996</v>
      </c>
      <c r="V43">
        <f t="shared" si="35"/>
        <v>0</v>
      </c>
      <c r="W43">
        <f t="shared" si="36"/>
        <v>0</v>
      </c>
      <c r="X43">
        <f t="shared" si="37"/>
        <v>2992.81</v>
      </c>
      <c r="Y43">
        <f t="shared" si="38"/>
        <v>1463.15</v>
      </c>
      <c r="AA43">
        <v>21012693</v>
      </c>
      <c r="AB43">
        <f t="shared" si="39"/>
        <v>4109.4386500000001</v>
      </c>
      <c r="AC43">
        <f t="shared" si="40"/>
        <v>1255.08</v>
      </c>
      <c r="AD43">
        <f>ROUND((((ET43*1.15)*1.25)),6)</f>
        <v>0.74750000000000005</v>
      </c>
      <c r="AE43">
        <f>ROUND((((EU43*1.15)*1.25)),6)</f>
        <v>2.8750000000000001E-2</v>
      </c>
      <c r="AF43">
        <f>ROUND((((EV43*1.15)*1.15)),6)</f>
        <v>2853.6111500000002</v>
      </c>
      <c r="AG43">
        <f t="shared" si="44"/>
        <v>0</v>
      </c>
      <c r="AH43">
        <f>(((EW43*1.15)*1.15))</f>
        <v>255.24249999999998</v>
      </c>
      <c r="AI43">
        <f>(((EX43*1.15)*1.25))</f>
        <v>0</v>
      </c>
      <c r="AJ43">
        <f t="shared" si="47"/>
        <v>0</v>
      </c>
      <c r="AK43">
        <v>3413.34</v>
      </c>
      <c r="AL43">
        <v>1255.08</v>
      </c>
      <c r="AM43">
        <v>0.52</v>
      </c>
      <c r="AN43">
        <v>0.02</v>
      </c>
      <c r="AO43">
        <v>2157.7399999999998</v>
      </c>
      <c r="AP43">
        <v>0</v>
      </c>
      <c r="AQ43">
        <v>193</v>
      </c>
      <c r="AR43">
        <v>0</v>
      </c>
      <c r="AS43">
        <v>0</v>
      </c>
      <c r="AT43">
        <v>90</v>
      </c>
      <c r="AU43">
        <v>44</v>
      </c>
      <c r="AV43">
        <v>1.0469999999999999</v>
      </c>
      <c r="AW43">
        <v>1</v>
      </c>
      <c r="AZ43">
        <v>1</v>
      </c>
      <c r="BA43">
        <v>18.55</v>
      </c>
      <c r="BB43">
        <v>5.9</v>
      </c>
      <c r="BC43">
        <v>5.93</v>
      </c>
      <c r="BD43" t="s">
        <v>3</v>
      </c>
      <c r="BE43" t="s">
        <v>3</v>
      </c>
      <c r="BF43" t="s">
        <v>3</v>
      </c>
      <c r="BG43" t="s">
        <v>3</v>
      </c>
      <c r="BH43">
        <v>0</v>
      </c>
      <c r="BI43">
        <v>1</v>
      </c>
      <c r="BJ43" t="s">
        <v>61</v>
      </c>
      <c r="BM43">
        <v>432</v>
      </c>
      <c r="BN43">
        <v>0</v>
      </c>
      <c r="BO43" t="s">
        <v>59</v>
      </c>
      <c r="BP43">
        <v>1</v>
      </c>
      <c r="BQ43">
        <v>60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90</v>
      </c>
      <c r="CA43">
        <v>44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48"/>
        <v>3772.1800000000003</v>
      </c>
      <c r="CQ43">
        <f t="shared" si="49"/>
        <v>7442.6243999999988</v>
      </c>
      <c r="CR43">
        <f t="shared" si="50"/>
        <v>4.6175317500000004</v>
      </c>
      <c r="CS43">
        <f t="shared" si="51"/>
        <v>3.010125E-2</v>
      </c>
      <c r="CT43">
        <f t="shared" si="52"/>
        <v>55422.407713627501</v>
      </c>
      <c r="CU43">
        <f t="shared" si="53"/>
        <v>0</v>
      </c>
      <c r="CV43">
        <f t="shared" si="54"/>
        <v>267.23889749999995</v>
      </c>
      <c r="CW43">
        <f t="shared" si="55"/>
        <v>0</v>
      </c>
      <c r="CX43">
        <f t="shared" si="56"/>
        <v>0</v>
      </c>
      <c r="CY43">
        <f t="shared" si="57"/>
        <v>2992.806</v>
      </c>
      <c r="CZ43">
        <f t="shared" si="58"/>
        <v>1463.1496</v>
      </c>
      <c r="DC43" t="s">
        <v>3</v>
      </c>
      <c r="DD43" t="s">
        <v>3</v>
      </c>
      <c r="DE43" t="s">
        <v>62</v>
      </c>
      <c r="DF43" t="s">
        <v>62</v>
      </c>
      <c r="DG43" t="s">
        <v>63</v>
      </c>
      <c r="DH43" t="s">
        <v>3</v>
      </c>
      <c r="DI43" t="s">
        <v>63</v>
      </c>
      <c r="DJ43" t="s">
        <v>62</v>
      </c>
      <c r="DK43" t="s">
        <v>3</v>
      </c>
      <c r="DL43" t="s">
        <v>3</v>
      </c>
      <c r="DM43" t="s">
        <v>3</v>
      </c>
      <c r="DN43">
        <v>105</v>
      </c>
      <c r="DO43">
        <v>70</v>
      </c>
      <c r="DP43">
        <v>1.0469999999999999</v>
      </c>
      <c r="DQ43">
        <v>1</v>
      </c>
      <c r="DU43">
        <v>1005</v>
      </c>
      <c r="DV43" t="s">
        <v>35</v>
      </c>
      <c r="DW43" t="s">
        <v>35</v>
      </c>
      <c r="DX43">
        <v>100</v>
      </c>
      <c r="EE43">
        <v>20613324</v>
      </c>
      <c r="EF43">
        <v>60</v>
      </c>
      <c r="EG43" t="s">
        <v>29</v>
      </c>
      <c r="EH43">
        <v>0</v>
      </c>
      <c r="EI43" t="s">
        <v>3</v>
      </c>
      <c r="EJ43">
        <v>1</v>
      </c>
      <c r="EK43">
        <v>432</v>
      </c>
      <c r="EL43" t="s">
        <v>64</v>
      </c>
      <c r="EM43" t="s">
        <v>65</v>
      </c>
      <c r="EO43" t="s">
        <v>3</v>
      </c>
      <c r="EQ43">
        <v>0</v>
      </c>
      <c r="ER43">
        <v>3413.34</v>
      </c>
      <c r="ES43">
        <v>1255.08</v>
      </c>
      <c r="ET43">
        <v>0.52</v>
      </c>
      <c r="EU43">
        <v>0.02</v>
      </c>
      <c r="EV43">
        <v>2157.7399999999998</v>
      </c>
      <c r="EW43">
        <v>193</v>
      </c>
      <c r="EX43">
        <v>0</v>
      </c>
      <c r="EY43">
        <v>0</v>
      </c>
      <c r="FQ43">
        <v>0</v>
      </c>
      <c r="FR43">
        <f t="shared" si="59"/>
        <v>0</v>
      </c>
      <c r="FS43">
        <v>0</v>
      </c>
      <c r="FX43">
        <v>105</v>
      </c>
      <c r="FY43">
        <v>70</v>
      </c>
      <c r="GA43" t="s">
        <v>3</v>
      </c>
      <c r="GD43">
        <v>0</v>
      </c>
      <c r="GF43">
        <v>1600969762</v>
      </c>
      <c r="GG43">
        <v>2</v>
      </c>
      <c r="GH43">
        <v>1</v>
      </c>
      <c r="GI43">
        <v>2</v>
      </c>
      <c r="GJ43">
        <v>0</v>
      </c>
      <c r="GK43">
        <f>ROUND(R43*(S12)/100,2)</f>
        <v>0</v>
      </c>
      <c r="GL43">
        <f t="shared" si="60"/>
        <v>0</v>
      </c>
      <c r="GM43">
        <f t="shared" si="61"/>
        <v>8228.14</v>
      </c>
      <c r="GN43">
        <f t="shared" si="62"/>
        <v>8228.14</v>
      </c>
      <c r="GO43">
        <f t="shared" si="63"/>
        <v>0</v>
      </c>
      <c r="GP43">
        <f t="shared" si="64"/>
        <v>0</v>
      </c>
      <c r="GR43">
        <v>0</v>
      </c>
      <c r="GS43">
        <v>3</v>
      </c>
      <c r="GT43">
        <v>0</v>
      </c>
      <c r="GU43" t="s">
        <v>3</v>
      </c>
      <c r="GV43">
        <f t="shared" si="65"/>
        <v>0</v>
      </c>
      <c r="GW43">
        <v>1</v>
      </c>
      <c r="GX43">
        <f t="shared" si="66"/>
        <v>0</v>
      </c>
      <c r="HA43">
        <v>0</v>
      </c>
      <c r="HB43">
        <v>0</v>
      </c>
      <c r="IK43">
        <v>0</v>
      </c>
    </row>
    <row r="44" spans="1:255" x14ac:dyDescent="0.2">
      <c r="A44" s="2">
        <v>18</v>
      </c>
      <c r="B44" s="2">
        <v>1</v>
      </c>
      <c r="C44" s="2">
        <v>28</v>
      </c>
      <c r="D44" s="2"/>
      <c r="E44" s="2" t="s">
        <v>66</v>
      </c>
      <c r="F44" s="2" t="s">
        <v>67</v>
      </c>
      <c r="G44" s="2" t="s">
        <v>68</v>
      </c>
      <c r="H44" s="2" t="s">
        <v>69</v>
      </c>
      <c r="I44" s="2">
        <f>I42*J44</f>
        <v>17.399999999999999</v>
      </c>
      <c r="J44" s="2">
        <v>290</v>
      </c>
      <c r="K44" s="2"/>
      <c r="L44" s="2"/>
      <c r="M44" s="2"/>
      <c r="N44" s="2"/>
      <c r="O44" s="2">
        <f t="shared" si="28"/>
        <v>242.56</v>
      </c>
      <c r="P44" s="2">
        <f t="shared" si="29"/>
        <v>242.56</v>
      </c>
      <c r="Q44" s="2">
        <f t="shared" si="30"/>
        <v>0</v>
      </c>
      <c r="R44" s="2">
        <f t="shared" si="31"/>
        <v>0</v>
      </c>
      <c r="S44" s="2">
        <f t="shared" si="32"/>
        <v>0</v>
      </c>
      <c r="T44" s="2">
        <f t="shared" si="33"/>
        <v>0</v>
      </c>
      <c r="U44" s="2">
        <f t="shared" si="34"/>
        <v>0</v>
      </c>
      <c r="V44" s="2">
        <f t="shared" si="35"/>
        <v>0</v>
      </c>
      <c r="W44" s="2">
        <f t="shared" si="36"/>
        <v>0</v>
      </c>
      <c r="X44" s="2">
        <f t="shared" si="37"/>
        <v>0</v>
      </c>
      <c r="Y44" s="2">
        <f t="shared" si="38"/>
        <v>0</v>
      </c>
      <c r="Z44" s="2"/>
      <c r="AA44" s="2">
        <v>21012691</v>
      </c>
      <c r="AB44" s="2">
        <f t="shared" si="39"/>
        <v>13.94</v>
      </c>
      <c r="AC44" s="2">
        <f t="shared" si="40"/>
        <v>13.94</v>
      </c>
      <c r="AD44" s="2">
        <f t="shared" ref="AD44:AF45" si="67">ROUND((ET44),6)</f>
        <v>0</v>
      </c>
      <c r="AE44" s="2">
        <f t="shared" si="67"/>
        <v>0</v>
      </c>
      <c r="AF44" s="2">
        <f t="shared" si="67"/>
        <v>0</v>
      </c>
      <c r="AG44" s="2">
        <f t="shared" si="44"/>
        <v>0</v>
      </c>
      <c r="AH44" s="2">
        <f>(EW44)</f>
        <v>0</v>
      </c>
      <c r="AI44" s="2">
        <f>(EX44)</f>
        <v>0</v>
      </c>
      <c r="AJ44" s="2">
        <f t="shared" si="47"/>
        <v>0</v>
      </c>
      <c r="AK44" s="2">
        <v>13.94</v>
      </c>
      <c r="AL44" s="2">
        <v>13.94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3</v>
      </c>
      <c r="BI44" s="2">
        <v>1</v>
      </c>
      <c r="BJ44" s="2" t="s">
        <v>70</v>
      </c>
      <c r="BK44" s="2"/>
      <c r="BL44" s="2"/>
      <c r="BM44" s="2">
        <v>432</v>
      </c>
      <c r="BN44" s="2">
        <v>0</v>
      </c>
      <c r="BO44" s="2" t="s">
        <v>3</v>
      </c>
      <c r="BP44" s="2">
        <v>0</v>
      </c>
      <c r="BQ44" s="2">
        <v>60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0</v>
      </c>
      <c r="CA44" s="2">
        <v>0</v>
      </c>
      <c r="CB44" s="2"/>
      <c r="CC44" s="2"/>
      <c r="CD44" s="2"/>
      <c r="CE44" s="2"/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</v>
      </c>
      <c r="CO44" s="2">
        <v>0</v>
      </c>
      <c r="CP44" s="2">
        <f t="shared" si="48"/>
        <v>242.56</v>
      </c>
      <c r="CQ44" s="2">
        <f t="shared" si="49"/>
        <v>13.94</v>
      </c>
      <c r="CR44" s="2">
        <f t="shared" si="50"/>
        <v>0</v>
      </c>
      <c r="CS44" s="2">
        <f t="shared" si="51"/>
        <v>0</v>
      </c>
      <c r="CT44" s="2">
        <f t="shared" si="52"/>
        <v>0</v>
      </c>
      <c r="CU44" s="2">
        <f t="shared" si="53"/>
        <v>0</v>
      </c>
      <c r="CV44" s="2">
        <f t="shared" si="54"/>
        <v>0</v>
      </c>
      <c r="CW44" s="2">
        <f t="shared" si="55"/>
        <v>0</v>
      </c>
      <c r="CX44" s="2">
        <f t="shared" si="56"/>
        <v>0</v>
      </c>
      <c r="CY44" s="2">
        <f t="shared" si="57"/>
        <v>0</v>
      </c>
      <c r="CZ44" s="2">
        <f t="shared" si="58"/>
        <v>0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105</v>
      </c>
      <c r="DO44" s="2">
        <v>70</v>
      </c>
      <c r="DP44" s="2">
        <v>1.0469999999999999</v>
      </c>
      <c r="DQ44" s="2">
        <v>1</v>
      </c>
      <c r="DR44" s="2"/>
      <c r="DS44" s="2"/>
      <c r="DT44" s="2"/>
      <c r="DU44" s="2">
        <v>1003</v>
      </c>
      <c r="DV44" s="2" t="s">
        <v>69</v>
      </c>
      <c r="DW44" s="2" t="s">
        <v>69</v>
      </c>
      <c r="DX44" s="2">
        <v>1</v>
      </c>
      <c r="DY44" s="2"/>
      <c r="DZ44" s="2"/>
      <c r="EA44" s="2"/>
      <c r="EB44" s="2"/>
      <c r="EC44" s="2"/>
      <c r="ED44" s="2"/>
      <c r="EE44" s="2">
        <v>20613324</v>
      </c>
      <c r="EF44" s="2">
        <v>60</v>
      </c>
      <c r="EG44" s="2" t="s">
        <v>29</v>
      </c>
      <c r="EH44" s="2">
        <v>0</v>
      </c>
      <c r="EI44" s="2" t="s">
        <v>3</v>
      </c>
      <c r="EJ44" s="2">
        <v>1</v>
      </c>
      <c r="EK44" s="2">
        <v>432</v>
      </c>
      <c r="EL44" s="2" t="s">
        <v>64</v>
      </c>
      <c r="EM44" s="2" t="s">
        <v>65</v>
      </c>
      <c r="EN44" s="2"/>
      <c r="EO44" s="2" t="s">
        <v>3</v>
      </c>
      <c r="EP44" s="2"/>
      <c r="EQ44" s="2">
        <v>0</v>
      </c>
      <c r="ER44" s="2">
        <v>13.94</v>
      </c>
      <c r="ES44" s="2">
        <v>13.94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59"/>
        <v>0</v>
      </c>
      <c r="FS44" s="2">
        <v>0</v>
      </c>
      <c r="FT44" s="2"/>
      <c r="FU44" s="2"/>
      <c r="FV44" s="2"/>
      <c r="FW44" s="2"/>
      <c r="FX44" s="2">
        <v>105</v>
      </c>
      <c r="FY44" s="2">
        <v>70</v>
      </c>
      <c r="FZ44" s="2"/>
      <c r="GA44" s="2" t="s">
        <v>3</v>
      </c>
      <c r="GB44" s="2"/>
      <c r="GC44" s="2"/>
      <c r="GD44" s="2">
        <v>0</v>
      </c>
      <c r="GE44" s="2"/>
      <c r="GF44" s="2">
        <v>-2051135134</v>
      </c>
      <c r="GG44" s="2">
        <v>2</v>
      </c>
      <c r="GH44" s="2">
        <v>1</v>
      </c>
      <c r="GI44" s="2">
        <v>-2</v>
      </c>
      <c r="GJ44" s="2">
        <v>0</v>
      </c>
      <c r="GK44" s="2">
        <f>ROUND(R44*(R12)/100,2)</f>
        <v>0</v>
      </c>
      <c r="GL44" s="2">
        <f t="shared" si="60"/>
        <v>0</v>
      </c>
      <c r="GM44" s="2">
        <f t="shared" si="61"/>
        <v>242.56</v>
      </c>
      <c r="GN44" s="2">
        <f t="shared" si="62"/>
        <v>242.56</v>
      </c>
      <c r="GO44" s="2">
        <f t="shared" si="63"/>
        <v>0</v>
      </c>
      <c r="GP44" s="2">
        <f t="shared" si="64"/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65"/>
        <v>0</v>
      </c>
      <c r="GW44" s="2">
        <v>1</v>
      </c>
      <c r="GX44" s="2">
        <f t="shared" si="66"/>
        <v>0</v>
      </c>
      <c r="GY44" s="2"/>
      <c r="GZ44" s="2"/>
      <c r="HA44" s="2">
        <v>0</v>
      </c>
      <c r="HB44" s="2">
        <v>0</v>
      </c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18</v>
      </c>
      <c r="B45">
        <v>1</v>
      </c>
      <c r="C45">
        <v>36</v>
      </c>
      <c r="E45" t="s">
        <v>66</v>
      </c>
      <c r="F45" t="s">
        <v>67</v>
      </c>
      <c r="G45" t="s">
        <v>68</v>
      </c>
      <c r="H45" t="s">
        <v>69</v>
      </c>
      <c r="I45">
        <f>I43*J45</f>
        <v>17.399999999999999</v>
      </c>
      <c r="J45">
        <v>290</v>
      </c>
      <c r="O45">
        <f t="shared" si="28"/>
        <v>2930.08</v>
      </c>
      <c r="P45">
        <f t="shared" si="29"/>
        <v>2930.08</v>
      </c>
      <c r="Q45">
        <f t="shared" si="30"/>
        <v>0</v>
      </c>
      <c r="R45">
        <f t="shared" si="31"/>
        <v>0</v>
      </c>
      <c r="S45">
        <f t="shared" si="32"/>
        <v>0</v>
      </c>
      <c r="T45">
        <f t="shared" si="33"/>
        <v>0</v>
      </c>
      <c r="U45">
        <f t="shared" si="34"/>
        <v>0</v>
      </c>
      <c r="V45">
        <f t="shared" si="35"/>
        <v>0</v>
      </c>
      <c r="W45">
        <f t="shared" si="36"/>
        <v>0</v>
      </c>
      <c r="X45">
        <f t="shared" si="37"/>
        <v>0</v>
      </c>
      <c r="Y45">
        <f t="shared" si="38"/>
        <v>0</v>
      </c>
      <c r="AA45">
        <v>21012693</v>
      </c>
      <c r="AB45">
        <f t="shared" si="39"/>
        <v>13.94</v>
      </c>
      <c r="AC45">
        <f t="shared" si="40"/>
        <v>13.94</v>
      </c>
      <c r="AD45">
        <f t="shared" si="67"/>
        <v>0</v>
      </c>
      <c r="AE45">
        <f t="shared" si="67"/>
        <v>0</v>
      </c>
      <c r="AF45">
        <f t="shared" si="67"/>
        <v>0</v>
      </c>
      <c r="AG45">
        <f t="shared" si="44"/>
        <v>0</v>
      </c>
      <c r="AH45">
        <f>(EW45)</f>
        <v>0</v>
      </c>
      <c r="AI45">
        <f>(EX45)</f>
        <v>0</v>
      </c>
      <c r="AJ45">
        <f t="shared" si="47"/>
        <v>0</v>
      </c>
      <c r="AK45">
        <v>13.94</v>
      </c>
      <c r="AL45">
        <v>13.94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12.08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70</v>
      </c>
      <c r="BM45">
        <v>432</v>
      </c>
      <c r="BN45">
        <v>0</v>
      </c>
      <c r="BO45" t="s">
        <v>67</v>
      </c>
      <c r="BP45">
        <v>1</v>
      </c>
      <c r="BQ45">
        <v>60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0</v>
      </c>
      <c r="CA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48"/>
        <v>2930.08</v>
      </c>
      <c r="CQ45">
        <f t="shared" si="49"/>
        <v>168.39519999999999</v>
      </c>
      <c r="CR45">
        <f t="shared" si="50"/>
        <v>0</v>
      </c>
      <c r="CS45">
        <f t="shared" si="51"/>
        <v>0</v>
      </c>
      <c r="CT45">
        <f t="shared" si="52"/>
        <v>0</v>
      </c>
      <c r="CU45">
        <f t="shared" si="53"/>
        <v>0</v>
      </c>
      <c r="CV45">
        <f t="shared" si="54"/>
        <v>0</v>
      </c>
      <c r="CW45">
        <f t="shared" si="55"/>
        <v>0</v>
      </c>
      <c r="CX45">
        <f t="shared" si="56"/>
        <v>0</v>
      </c>
      <c r="CY45">
        <f t="shared" si="57"/>
        <v>0</v>
      </c>
      <c r="CZ45">
        <f t="shared" si="58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105</v>
      </c>
      <c r="DO45">
        <v>70</v>
      </c>
      <c r="DP45">
        <v>1.0469999999999999</v>
      </c>
      <c r="DQ45">
        <v>1</v>
      </c>
      <c r="DU45">
        <v>1003</v>
      </c>
      <c r="DV45" t="s">
        <v>69</v>
      </c>
      <c r="DW45" t="s">
        <v>69</v>
      </c>
      <c r="DX45">
        <v>1</v>
      </c>
      <c r="EE45">
        <v>20613324</v>
      </c>
      <c r="EF45">
        <v>60</v>
      </c>
      <c r="EG45" t="s">
        <v>29</v>
      </c>
      <c r="EH45">
        <v>0</v>
      </c>
      <c r="EI45" t="s">
        <v>3</v>
      </c>
      <c r="EJ45">
        <v>1</v>
      </c>
      <c r="EK45">
        <v>432</v>
      </c>
      <c r="EL45" t="s">
        <v>64</v>
      </c>
      <c r="EM45" t="s">
        <v>65</v>
      </c>
      <c r="EO45" t="s">
        <v>3</v>
      </c>
      <c r="EQ45">
        <v>0</v>
      </c>
      <c r="ER45">
        <v>13.94</v>
      </c>
      <c r="ES45">
        <v>13.94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59"/>
        <v>0</v>
      </c>
      <c r="FS45">
        <v>0</v>
      </c>
      <c r="FX45">
        <v>105</v>
      </c>
      <c r="FY45">
        <v>70</v>
      </c>
      <c r="GA45" t="s">
        <v>3</v>
      </c>
      <c r="GD45">
        <v>0</v>
      </c>
      <c r="GF45">
        <v>-2051135134</v>
      </c>
      <c r="GG45">
        <v>2</v>
      </c>
      <c r="GH45">
        <v>1</v>
      </c>
      <c r="GI45">
        <v>2</v>
      </c>
      <c r="GJ45">
        <v>0</v>
      </c>
      <c r="GK45">
        <f>ROUND(R45*(S12)/100,2)</f>
        <v>0</v>
      </c>
      <c r="GL45">
        <f t="shared" si="60"/>
        <v>0</v>
      </c>
      <c r="GM45">
        <f t="shared" si="61"/>
        <v>2930.08</v>
      </c>
      <c r="GN45">
        <f t="shared" si="62"/>
        <v>2930.08</v>
      </c>
      <c r="GO45">
        <f t="shared" si="63"/>
        <v>0</v>
      </c>
      <c r="GP45">
        <f t="shared" si="64"/>
        <v>0</v>
      </c>
      <c r="GR45">
        <v>0</v>
      </c>
      <c r="GS45">
        <v>3</v>
      </c>
      <c r="GT45">
        <v>0</v>
      </c>
      <c r="GU45" t="s">
        <v>3</v>
      </c>
      <c r="GV45">
        <f t="shared" si="65"/>
        <v>0</v>
      </c>
      <c r="GW45">
        <v>1</v>
      </c>
      <c r="GX45">
        <f t="shared" si="66"/>
        <v>0</v>
      </c>
      <c r="HA45">
        <v>0</v>
      </c>
      <c r="HB45">
        <v>0</v>
      </c>
      <c r="IK45">
        <v>0</v>
      </c>
    </row>
    <row r="46" spans="1:255" x14ac:dyDescent="0.2">
      <c r="A46" s="2">
        <v>17</v>
      </c>
      <c r="B46" s="2">
        <v>1</v>
      </c>
      <c r="C46" s="2">
        <f>ROW(SmtRes!A53)</f>
        <v>53</v>
      </c>
      <c r="D46" s="2">
        <f>ROW(EtalonRes!A53)</f>
        <v>53</v>
      </c>
      <c r="E46" s="2" t="s">
        <v>71</v>
      </c>
      <c r="F46" s="2" t="s">
        <v>72</v>
      </c>
      <c r="G46" s="2" t="s">
        <v>73</v>
      </c>
      <c r="H46" s="2" t="s">
        <v>35</v>
      </c>
      <c r="I46" s="2">
        <f>ROUND(6.06/100,6)</f>
        <v>6.0600000000000001E-2</v>
      </c>
      <c r="J46" s="2">
        <v>0</v>
      </c>
      <c r="K46" s="2"/>
      <c r="L46" s="2"/>
      <c r="M46" s="2"/>
      <c r="N46" s="2"/>
      <c r="O46" s="2">
        <f t="shared" si="28"/>
        <v>237.89</v>
      </c>
      <c r="P46" s="2">
        <f t="shared" si="29"/>
        <v>123.75</v>
      </c>
      <c r="Q46" s="2">
        <f t="shared" si="30"/>
        <v>27.46</v>
      </c>
      <c r="R46" s="2">
        <f t="shared" si="31"/>
        <v>6.93</v>
      </c>
      <c r="S46" s="2">
        <f t="shared" si="32"/>
        <v>86.68</v>
      </c>
      <c r="T46" s="2">
        <f t="shared" si="33"/>
        <v>0</v>
      </c>
      <c r="U46" s="2">
        <f t="shared" si="34"/>
        <v>7.2049006499999999</v>
      </c>
      <c r="V46" s="2">
        <f t="shared" si="35"/>
        <v>0</v>
      </c>
      <c r="W46" s="2">
        <f t="shared" si="36"/>
        <v>0</v>
      </c>
      <c r="X46" s="2">
        <f t="shared" si="37"/>
        <v>0</v>
      </c>
      <c r="Y46" s="2">
        <f t="shared" si="38"/>
        <v>0</v>
      </c>
      <c r="Z46" s="2"/>
      <c r="AA46" s="2">
        <v>21012691</v>
      </c>
      <c r="AB46" s="2">
        <f t="shared" si="39"/>
        <v>3925.51125</v>
      </c>
      <c r="AC46" s="2">
        <f t="shared" si="40"/>
        <v>2042.07</v>
      </c>
      <c r="AD46" s="2">
        <f>ROUND((((ET46*1.15)*1.25)),6)</f>
        <v>453.15750000000003</v>
      </c>
      <c r="AE46" s="2">
        <f>ROUND((((EU46*1.15)*1.25)),6)</f>
        <v>114.38187499999999</v>
      </c>
      <c r="AF46" s="2">
        <f>ROUND((((EV46*1.15)*1.15)),6)</f>
        <v>1430.2837500000001</v>
      </c>
      <c r="AG46" s="2">
        <f t="shared" si="44"/>
        <v>0</v>
      </c>
      <c r="AH46" s="2">
        <f>(((EW46*1.15)*1.15))</f>
        <v>118.89274999999999</v>
      </c>
      <c r="AI46" s="2">
        <f>(((EX46*1.15)*1.25))</f>
        <v>0</v>
      </c>
      <c r="AJ46" s="2">
        <f t="shared" si="47"/>
        <v>0</v>
      </c>
      <c r="AK46" s="2">
        <v>3438.81</v>
      </c>
      <c r="AL46" s="2">
        <v>2042.07</v>
      </c>
      <c r="AM46" s="2">
        <v>315.24</v>
      </c>
      <c r="AN46" s="2">
        <v>79.569999999999993</v>
      </c>
      <c r="AO46" s="2">
        <v>1081.5</v>
      </c>
      <c r="AP46" s="2">
        <v>0</v>
      </c>
      <c r="AQ46" s="2">
        <v>89.9</v>
      </c>
      <c r="AR46" s="2">
        <v>0</v>
      </c>
      <c r="AS46" s="2">
        <v>0</v>
      </c>
      <c r="AT46" s="2">
        <v>0</v>
      </c>
      <c r="AU46" s="2">
        <v>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1</v>
      </c>
      <c r="BJ46" s="2" t="s">
        <v>74</v>
      </c>
      <c r="BK46" s="2"/>
      <c r="BL46" s="2"/>
      <c r="BM46" s="2">
        <v>81</v>
      </c>
      <c r="BN46" s="2">
        <v>0</v>
      </c>
      <c r="BO46" s="2" t="s">
        <v>3</v>
      </c>
      <c r="BP46" s="2">
        <v>0</v>
      </c>
      <c r="BQ46" s="2">
        <v>30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0</v>
      </c>
      <c r="CA46" s="2">
        <v>0</v>
      </c>
      <c r="CB46" s="2"/>
      <c r="CC46" s="2"/>
      <c r="CD46" s="2"/>
      <c r="CE46" s="2"/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</v>
      </c>
      <c r="CO46" s="2">
        <v>0</v>
      </c>
      <c r="CP46" s="2">
        <f t="shared" si="48"/>
        <v>237.89000000000001</v>
      </c>
      <c r="CQ46" s="2">
        <f t="shared" si="49"/>
        <v>2042.07</v>
      </c>
      <c r="CR46" s="2">
        <f t="shared" si="50"/>
        <v>453.15750000000003</v>
      </c>
      <c r="CS46" s="2">
        <f t="shared" si="51"/>
        <v>114.38187499999999</v>
      </c>
      <c r="CT46" s="2">
        <f t="shared" si="52"/>
        <v>1430.2837500000001</v>
      </c>
      <c r="CU46" s="2">
        <f t="shared" si="53"/>
        <v>0</v>
      </c>
      <c r="CV46" s="2">
        <f t="shared" si="54"/>
        <v>118.89274999999999</v>
      </c>
      <c r="CW46" s="2">
        <f t="shared" si="55"/>
        <v>0</v>
      </c>
      <c r="CX46" s="2">
        <f t="shared" si="56"/>
        <v>0</v>
      </c>
      <c r="CY46" s="2">
        <f t="shared" si="57"/>
        <v>0</v>
      </c>
      <c r="CZ46" s="2">
        <f t="shared" si="58"/>
        <v>0</v>
      </c>
      <c r="DA46" s="2"/>
      <c r="DB46" s="2"/>
      <c r="DC46" s="2" t="s">
        <v>3</v>
      </c>
      <c r="DD46" s="2" t="s">
        <v>3</v>
      </c>
      <c r="DE46" s="2" t="s">
        <v>62</v>
      </c>
      <c r="DF46" s="2" t="s">
        <v>62</v>
      </c>
      <c r="DG46" s="2" t="s">
        <v>63</v>
      </c>
      <c r="DH46" s="2" t="s">
        <v>3</v>
      </c>
      <c r="DI46" s="2" t="s">
        <v>63</v>
      </c>
      <c r="DJ46" s="2" t="s">
        <v>62</v>
      </c>
      <c r="DK46" s="2" t="s">
        <v>3</v>
      </c>
      <c r="DL46" s="2" t="s">
        <v>3</v>
      </c>
      <c r="DM46" s="2" t="s">
        <v>3</v>
      </c>
      <c r="DN46" s="2">
        <v>105</v>
      </c>
      <c r="DO46" s="2">
        <v>70</v>
      </c>
      <c r="DP46" s="2">
        <v>1.0469999999999999</v>
      </c>
      <c r="DQ46" s="2">
        <v>1</v>
      </c>
      <c r="DR46" s="2"/>
      <c r="DS46" s="2"/>
      <c r="DT46" s="2"/>
      <c r="DU46" s="2">
        <v>1005</v>
      </c>
      <c r="DV46" s="2" t="s">
        <v>35</v>
      </c>
      <c r="DW46" s="2" t="s">
        <v>35</v>
      </c>
      <c r="DX46" s="2">
        <v>100</v>
      </c>
      <c r="DY46" s="2"/>
      <c r="DZ46" s="2"/>
      <c r="EA46" s="2"/>
      <c r="EB46" s="2"/>
      <c r="EC46" s="2"/>
      <c r="ED46" s="2"/>
      <c r="EE46" s="2">
        <v>20612973</v>
      </c>
      <c r="EF46" s="2">
        <v>30</v>
      </c>
      <c r="EG46" s="2" t="s">
        <v>54</v>
      </c>
      <c r="EH46" s="2">
        <v>0</v>
      </c>
      <c r="EI46" s="2" t="s">
        <v>3</v>
      </c>
      <c r="EJ46" s="2">
        <v>1</v>
      </c>
      <c r="EK46" s="2">
        <v>81</v>
      </c>
      <c r="EL46" s="2" t="s">
        <v>75</v>
      </c>
      <c r="EM46" s="2" t="s">
        <v>76</v>
      </c>
      <c r="EN46" s="2"/>
      <c r="EO46" s="2" t="s">
        <v>3</v>
      </c>
      <c r="EP46" s="2"/>
      <c r="EQ46" s="2">
        <v>0</v>
      </c>
      <c r="ER46" s="2">
        <v>3438.81</v>
      </c>
      <c r="ES46" s="2">
        <v>2042.07</v>
      </c>
      <c r="ET46" s="2">
        <v>315.24</v>
      </c>
      <c r="EU46" s="2">
        <v>79.569999999999993</v>
      </c>
      <c r="EV46" s="2">
        <v>1081.5</v>
      </c>
      <c r="EW46" s="2">
        <v>89.9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59"/>
        <v>0</v>
      </c>
      <c r="FS46" s="2">
        <v>0</v>
      </c>
      <c r="FT46" s="2"/>
      <c r="FU46" s="2"/>
      <c r="FV46" s="2"/>
      <c r="FW46" s="2"/>
      <c r="FX46" s="2">
        <v>105</v>
      </c>
      <c r="FY46" s="2">
        <v>70</v>
      </c>
      <c r="FZ46" s="2"/>
      <c r="GA46" s="2" t="s">
        <v>3</v>
      </c>
      <c r="GB46" s="2"/>
      <c r="GC46" s="2"/>
      <c r="GD46" s="2">
        <v>0</v>
      </c>
      <c r="GE46" s="2"/>
      <c r="GF46" s="2">
        <v>2075551789</v>
      </c>
      <c r="GG46" s="2">
        <v>2</v>
      </c>
      <c r="GH46" s="2">
        <v>-2</v>
      </c>
      <c r="GI46" s="2">
        <v>-2</v>
      </c>
      <c r="GJ46" s="2">
        <v>0</v>
      </c>
      <c r="GK46" s="2">
        <f>ROUND(R46*(R12)/100,2)</f>
        <v>11.57</v>
      </c>
      <c r="GL46" s="2">
        <f t="shared" si="60"/>
        <v>0</v>
      </c>
      <c r="GM46" s="2">
        <f t="shared" si="61"/>
        <v>249.46</v>
      </c>
      <c r="GN46" s="2">
        <f t="shared" si="62"/>
        <v>249.46</v>
      </c>
      <c r="GO46" s="2">
        <f t="shared" si="63"/>
        <v>0</v>
      </c>
      <c r="GP46" s="2">
        <f t="shared" si="64"/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65"/>
        <v>0</v>
      </c>
      <c r="GW46" s="2">
        <v>1</v>
      </c>
      <c r="GX46" s="2">
        <f t="shared" si="66"/>
        <v>0</v>
      </c>
      <c r="GY46" s="2"/>
      <c r="GZ46" s="2"/>
      <c r="HA46" s="2">
        <v>0</v>
      </c>
      <c r="HB46" s="2">
        <v>0</v>
      </c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ROW(SmtRes!A70)</f>
        <v>70</v>
      </c>
      <c r="D47">
        <f>ROW(EtalonRes!A68)</f>
        <v>68</v>
      </c>
      <c r="E47" t="s">
        <v>71</v>
      </c>
      <c r="F47" t="s">
        <v>72</v>
      </c>
      <c r="G47" t="s">
        <v>73</v>
      </c>
      <c r="H47" t="s">
        <v>35</v>
      </c>
      <c r="I47">
        <f>ROUND(6.06/100,6)</f>
        <v>6.0600000000000001E-2</v>
      </c>
      <c r="J47">
        <v>0</v>
      </c>
      <c r="O47">
        <f t="shared" si="28"/>
        <v>2678.75</v>
      </c>
      <c r="P47">
        <f t="shared" si="29"/>
        <v>764.77</v>
      </c>
      <c r="Q47">
        <f t="shared" si="30"/>
        <v>230.59</v>
      </c>
      <c r="R47">
        <f t="shared" si="31"/>
        <v>7.26</v>
      </c>
      <c r="S47">
        <f t="shared" si="32"/>
        <v>1683.39</v>
      </c>
      <c r="T47">
        <f t="shared" si="33"/>
        <v>0</v>
      </c>
      <c r="U47">
        <f t="shared" si="34"/>
        <v>7.5435309805499999</v>
      </c>
      <c r="V47">
        <f t="shared" si="35"/>
        <v>0</v>
      </c>
      <c r="W47">
        <f t="shared" si="36"/>
        <v>0</v>
      </c>
      <c r="X47">
        <f t="shared" si="37"/>
        <v>1515.05</v>
      </c>
      <c r="Y47">
        <f t="shared" si="38"/>
        <v>740.69</v>
      </c>
      <c r="AA47">
        <v>21012693</v>
      </c>
      <c r="AB47">
        <f t="shared" si="39"/>
        <v>3925.51125</v>
      </c>
      <c r="AC47">
        <f t="shared" si="40"/>
        <v>2042.07</v>
      </c>
      <c r="AD47">
        <f>ROUND((((ET47*1.15)*1.25)),6)</f>
        <v>453.15750000000003</v>
      </c>
      <c r="AE47">
        <f>ROUND((((EU47*1.15)*1.25)),6)</f>
        <v>114.38187499999999</v>
      </c>
      <c r="AF47">
        <f>ROUND((((EV47*1.15)*1.15)),6)</f>
        <v>1430.2837500000001</v>
      </c>
      <c r="AG47">
        <f t="shared" si="44"/>
        <v>0</v>
      </c>
      <c r="AH47">
        <f>(((EW47*1.15)*1.15))</f>
        <v>118.89274999999999</v>
      </c>
      <c r="AI47">
        <f>(((EX47*1.15)*1.25))</f>
        <v>0</v>
      </c>
      <c r="AJ47">
        <f t="shared" si="47"/>
        <v>0</v>
      </c>
      <c r="AK47">
        <v>3438.81</v>
      </c>
      <c r="AL47">
        <v>2042.07</v>
      </c>
      <c r="AM47">
        <v>315.24</v>
      </c>
      <c r="AN47">
        <v>79.569999999999993</v>
      </c>
      <c r="AO47">
        <v>1081.5</v>
      </c>
      <c r="AP47">
        <v>0</v>
      </c>
      <c r="AQ47">
        <v>89.9</v>
      </c>
      <c r="AR47">
        <v>0</v>
      </c>
      <c r="AS47">
        <v>0</v>
      </c>
      <c r="AT47">
        <v>90</v>
      </c>
      <c r="AU47">
        <v>44</v>
      </c>
      <c r="AV47">
        <v>1.0469999999999999</v>
      </c>
      <c r="AW47">
        <v>1</v>
      </c>
      <c r="AZ47">
        <v>1</v>
      </c>
      <c r="BA47">
        <v>18.55</v>
      </c>
      <c r="BB47">
        <v>8.02</v>
      </c>
      <c r="BC47">
        <v>6.18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1</v>
      </c>
      <c r="BJ47" t="s">
        <v>74</v>
      </c>
      <c r="BM47">
        <v>81</v>
      </c>
      <c r="BN47">
        <v>0</v>
      </c>
      <c r="BO47" t="s">
        <v>72</v>
      </c>
      <c r="BP47">
        <v>1</v>
      </c>
      <c r="BQ47">
        <v>30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90</v>
      </c>
      <c r="CA47">
        <v>44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48"/>
        <v>2678.75</v>
      </c>
      <c r="CQ47">
        <f t="shared" si="49"/>
        <v>12619.9926</v>
      </c>
      <c r="CR47">
        <f t="shared" si="50"/>
        <v>3805.1363380499997</v>
      </c>
      <c r="CS47">
        <f t="shared" si="51"/>
        <v>119.75782312499999</v>
      </c>
      <c r="CT47">
        <f t="shared" si="52"/>
        <v>27778.756449937497</v>
      </c>
      <c r="CU47">
        <f t="shared" si="53"/>
        <v>0</v>
      </c>
      <c r="CV47">
        <f t="shared" si="54"/>
        <v>124.48070924999999</v>
      </c>
      <c r="CW47">
        <f t="shared" si="55"/>
        <v>0</v>
      </c>
      <c r="CX47">
        <f t="shared" si="56"/>
        <v>0</v>
      </c>
      <c r="CY47">
        <f t="shared" si="57"/>
        <v>1515.0510000000002</v>
      </c>
      <c r="CZ47">
        <f t="shared" si="58"/>
        <v>740.69159999999999</v>
      </c>
      <c r="DC47" t="s">
        <v>3</v>
      </c>
      <c r="DD47" t="s">
        <v>3</v>
      </c>
      <c r="DE47" t="s">
        <v>62</v>
      </c>
      <c r="DF47" t="s">
        <v>62</v>
      </c>
      <c r="DG47" t="s">
        <v>63</v>
      </c>
      <c r="DH47" t="s">
        <v>3</v>
      </c>
      <c r="DI47" t="s">
        <v>63</v>
      </c>
      <c r="DJ47" t="s">
        <v>62</v>
      </c>
      <c r="DK47" t="s">
        <v>3</v>
      </c>
      <c r="DL47" t="s">
        <v>3</v>
      </c>
      <c r="DM47" t="s">
        <v>3</v>
      </c>
      <c r="DN47">
        <v>105</v>
      </c>
      <c r="DO47">
        <v>70</v>
      </c>
      <c r="DP47">
        <v>1.0469999999999999</v>
      </c>
      <c r="DQ47">
        <v>1</v>
      </c>
      <c r="DU47">
        <v>1005</v>
      </c>
      <c r="DV47" t="s">
        <v>35</v>
      </c>
      <c r="DW47" t="s">
        <v>35</v>
      </c>
      <c r="DX47">
        <v>100</v>
      </c>
      <c r="EE47">
        <v>20612973</v>
      </c>
      <c r="EF47">
        <v>30</v>
      </c>
      <c r="EG47" t="s">
        <v>54</v>
      </c>
      <c r="EH47">
        <v>0</v>
      </c>
      <c r="EI47" t="s">
        <v>3</v>
      </c>
      <c r="EJ47">
        <v>1</v>
      </c>
      <c r="EK47">
        <v>81</v>
      </c>
      <c r="EL47" t="s">
        <v>75</v>
      </c>
      <c r="EM47" t="s">
        <v>76</v>
      </c>
      <c r="EO47" t="s">
        <v>3</v>
      </c>
      <c r="EQ47">
        <v>0</v>
      </c>
      <c r="ER47">
        <v>3438.81</v>
      </c>
      <c r="ES47">
        <v>2042.07</v>
      </c>
      <c r="ET47">
        <v>315.24</v>
      </c>
      <c r="EU47">
        <v>79.569999999999993</v>
      </c>
      <c r="EV47">
        <v>1081.5</v>
      </c>
      <c r="EW47">
        <v>89.9</v>
      </c>
      <c r="EX47">
        <v>0</v>
      </c>
      <c r="EY47">
        <v>0</v>
      </c>
      <c r="FQ47">
        <v>0</v>
      </c>
      <c r="FR47">
        <f t="shared" si="59"/>
        <v>0</v>
      </c>
      <c r="FS47">
        <v>0</v>
      </c>
      <c r="FX47">
        <v>105</v>
      </c>
      <c r="FY47">
        <v>70</v>
      </c>
      <c r="GA47" t="s">
        <v>3</v>
      </c>
      <c r="GD47">
        <v>0</v>
      </c>
      <c r="GF47">
        <v>2075551789</v>
      </c>
      <c r="GG47">
        <v>2</v>
      </c>
      <c r="GH47">
        <v>-2</v>
      </c>
      <c r="GI47">
        <v>2</v>
      </c>
      <c r="GJ47">
        <v>0</v>
      </c>
      <c r="GK47">
        <f>ROUND(R47*(S12)/100,2)</f>
        <v>12.2</v>
      </c>
      <c r="GL47">
        <f t="shared" si="60"/>
        <v>0</v>
      </c>
      <c r="GM47">
        <f t="shared" si="61"/>
        <v>4946.6899999999996</v>
      </c>
      <c r="GN47">
        <f t="shared" si="62"/>
        <v>4946.6899999999996</v>
      </c>
      <c r="GO47">
        <f t="shared" si="63"/>
        <v>0</v>
      </c>
      <c r="GP47">
        <f t="shared" si="64"/>
        <v>0</v>
      </c>
      <c r="GR47">
        <v>0</v>
      </c>
      <c r="GS47">
        <v>3</v>
      </c>
      <c r="GT47">
        <v>0</v>
      </c>
      <c r="GU47" t="s">
        <v>3</v>
      </c>
      <c r="GV47">
        <f t="shared" si="65"/>
        <v>0</v>
      </c>
      <c r="GW47">
        <v>1</v>
      </c>
      <c r="GX47">
        <f t="shared" si="66"/>
        <v>0</v>
      </c>
      <c r="HA47">
        <v>0</v>
      </c>
      <c r="HB47">
        <v>0</v>
      </c>
      <c r="IK47">
        <v>0</v>
      </c>
    </row>
    <row r="48" spans="1:255" x14ac:dyDescent="0.2">
      <c r="A48" s="2">
        <v>18</v>
      </c>
      <c r="B48" s="2">
        <v>1</v>
      </c>
      <c r="C48" s="2">
        <v>52</v>
      </c>
      <c r="D48" s="2"/>
      <c r="E48" s="2" t="s">
        <v>77</v>
      </c>
      <c r="F48" s="2" t="s">
        <v>78</v>
      </c>
      <c r="G48" s="2" t="s">
        <v>79</v>
      </c>
      <c r="H48" s="2" t="s">
        <v>80</v>
      </c>
      <c r="I48" s="2">
        <f>I46*J48</f>
        <v>0.99999999999999989</v>
      </c>
      <c r="J48" s="2">
        <v>16.5016501650165</v>
      </c>
      <c r="K48" s="2"/>
      <c r="L48" s="2"/>
      <c r="M48" s="2"/>
      <c r="N48" s="2"/>
      <c r="O48" s="2">
        <f t="shared" si="28"/>
        <v>9.02</v>
      </c>
      <c r="P48" s="2">
        <f t="shared" si="29"/>
        <v>9.02</v>
      </c>
      <c r="Q48" s="2">
        <f t="shared" si="30"/>
        <v>0</v>
      </c>
      <c r="R48" s="2">
        <f t="shared" si="31"/>
        <v>0</v>
      </c>
      <c r="S48" s="2">
        <f t="shared" si="32"/>
        <v>0</v>
      </c>
      <c r="T48" s="2">
        <f t="shared" si="33"/>
        <v>0</v>
      </c>
      <c r="U48" s="2">
        <f t="shared" si="34"/>
        <v>0</v>
      </c>
      <c r="V48" s="2">
        <f t="shared" si="35"/>
        <v>0</v>
      </c>
      <c r="W48" s="2">
        <f t="shared" si="36"/>
        <v>0</v>
      </c>
      <c r="X48" s="2">
        <f t="shared" si="37"/>
        <v>0</v>
      </c>
      <c r="Y48" s="2">
        <f t="shared" si="38"/>
        <v>0</v>
      </c>
      <c r="Z48" s="2"/>
      <c r="AA48" s="2">
        <v>21012691</v>
      </c>
      <c r="AB48" s="2">
        <f t="shared" si="39"/>
        <v>9.02</v>
      </c>
      <c r="AC48" s="2">
        <f t="shared" si="40"/>
        <v>9.02</v>
      </c>
      <c r="AD48" s="2">
        <f t="shared" ref="AD48:AF55" si="68">ROUND((ET48),6)</f>
        <v>0</v>
      </c>
      <c r="AE48" s="2">
        <f t="shared" si="68"/>
        <v>0</v>
      </c>
      <c r="AF48" s="2">
        <f t="shared" si="68"/>
        <v>0</v>
      </c>
      <c r="AG48" s="2">
        <f t="shared" si="44"/>
        <v>0</v>
      </c>
      <c r="AH48" s="2">
        <f t="shared" ref="AH48:AI55" si="69">(EW48)</f>
        <v>0</v>
      </c>
      <c r="AI48" s="2">
        <f t="shared" si="69"/>
        <v>0</v>
      </c>
      <c r="AJ48" s="2">
        <f t="shared" si="47"/>
        <v>0</v>
      </c>
      <c r="AK48" s="2">
        <v>9.02</v>
      </c>
      <c r="AL48" s="2">
        <v>9.02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3</v>
      </c>
      <c r="BI48" s="2">
        <v>1</v>
      </c>
      <c r="BJ48" s="2" t="s">
        <v>81</v>
      </c>
      <c r="BK48" s="2"/>
      <c r="BL48" s="2"/>
      <c r="BM48" s="2">
        <v>81</v>
      </c>
      <c r="BN48" s="2">
        <v>0</v>
      </c>
      <c r="BO48" s="2" t="s">
        <v>3</v>
      </c>
      <c r="BP48" s="2">
        <v>0</v>
      </c>
      <c r="BQ48" s="2">
        <v>30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0</v>
      </c>
      <c r="CA48" s="2">
        <v>0</v>
      </c>
      <c r="CB48" s="2"/>
      <c r="CC48" s="2"/>
      <c r="CD48" s="2"/>
      <c r="CE48" s="2"/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</v>
      </c>
      <c r="CO48" s="2">
        <v>0</v>
      </c>
      <c r="CP48" s="2">
        <f t="shared" si="48"/>
        <v>9.02</v>
      </c>
      <c r="CQ48" s="2">
        <f t="shared" si="49"/>
        <v>9.02</v>
      </c>
      <c r="CR48" s="2">
        <f t="shared" si="50"/>
        <v>0</v>
      </c>
      <c r="CS48" s="2">
        <f t="shared" si="51"/>
        <v>0</v>
      </c>
      <c r="CT48" s="2">
        <f t="shared" si="52"/>
        <v>0</v>
      </c>
      <c r="CU48" s="2">
        <f t="shared" si="53"/>
        <v>0</v>
      </c>
      <c r="CV48" s="2">
        <f t="shared" si="54"/>
        <v>0</v>
      </c>
      <c r="CW48" s="2">
        <f t="shared" si="55"/>
        <v>0</v>
      </c>
      <c r="CX48" s="2">
        <f t="shared" si="56"/>
        <v>0</v>
      </c>
      <c r="CY48" s="2">
        <f t="shared" si="57"/>
        <v>0</v>
      </c>
      <c r="CZ48" s="2">
        <f t="shared" si="58"/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105</v>
      </c>
      <c r="DO48" s="2">
        <v>70</v>
      </c>
      <c r="DP48" s="2">
        <v>1.0469999999999999</v>
      </c>
      <c r="DQ48" s="2">
        <v>1</v>
      </c>
      <c r="DR48" s="2"/>
      <c r="DS48" s="2"/>
      <c r="DT48" s="2"/>
      <c r="DU48" s="2">
        <v>1013</v>
      </c>
      <c r="DV48" s="2" t="s">
        <v>80</v>
      </c>
      <c r="DW48" s="2" t="s">
        <v>80</v>
      </c>
      <c r="DX48" s="2">
        <v>1</v>
      </c>
      <c r="DY48" s="2"/>
      <c r="DZ48" s="2"/>
      <c r="EA48" s="2"/>
      <c r="EB48" s="2"/>
      <c r="EC48" s="2"/>
      <c r="ED48" s="2"/>
      <c r="EE48" s="2">
        <v>20612973</v>
      </c>
      <c r="EF48" s="2">
        <v>30</v>
      </c>
      <c r="EG48" s="2" t="s">
        <v>54</v>
      </c>
      <c r="EH48" s="2">
        <v>0</v>
      </c>
      <c r="EI48" s="2" t="s">
        <v>3</v>
      </c>
      <c r="EJ48" s="2">
        <v>1</v>
      </c>
      <c r="EK48" s="2">
        <v>81</v>
      </c>
      <c r="EL48" s="2" t="s">
        <v>75</v>
      </c>
      <c r="EM48" s="2" t="s">
        <v>76</v>
      </c>
      <c r="EN48" s="2"/>
      <c r="EO48" s="2" t="s">
        <v>3</v>
      </c>
      <c r="EP48" s="2"/>
      <c r="EQ48" s="2">
        <v>0</v>
      </c>
      <c r="ER48" s="2">
        <v>9.02</v>
      </c>
      <c r="ES48" s="2">
        <v>9.02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59"/>
        <v>0</v>
      </c>
      <c r="FS48" s="2">
        <v>0</v>
      </c>
      <c r="FT48" s="2"/>
      <c r="FU48" s="2"/>
      <c r="FV48" s="2"/>
      <c r="FW48" s="2"/>
      <c r="FX48" s="2">
        <v>105</v>
      </c>
      <c r="FY48" s="2">
        <v>70</v>
      </c>
      <c r="FZ48" s="2"/>
      <c r="GA48" s="2" t="s">
        <v>3</v>
      </c>
      <c r="GB48" s="2"/>
      <c r="GC48" s="2"/>
      <c r="GD48" s="2">
        <v>0</v>
      </c>
      <c r="GE48" s="2"/>
      <c r="GF48" s="2">
        <v>529962362</v>
      </c>
      <c r="GG48" s="2">
        <v>2</v>
      </c>
      <c r="GH48" s="2">
        <v>1</v>
      </c>
      <c r="GI48" s="2">
        <v>-2</v>
      </c>
      <c r="GJ48" s="2">
        <v>0</v>
      </c>
      <c r="GK48" s="2">
        <f>ROUND(R48*(R12)/100,2)</f>
        <v>0</v>
      </c>
      <c r="GL48" s="2">
        <f t="shared" si="60"/>
        <v>0</v>
      </c>
      <c r="GM48" s="2">
        <f t="shared" si="61"/>
        <v>9.02</v>
      </c>
      <c r="GN48" s="2">
        <f t="shared" si="62"/>
        <v>9.02</v>
      </c>
      <c r="GO48" s="2">
        <f t="shared" si="63"/>
        <v>0</v>
      </c>
      <c r="GP48" s="2">
        <f t="shared" si="64"/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65"/>
        <v>0</v>
      </c>
      <c r="GW48" s="2">
        <v>1</v>
      </c>
      <c r="GX48" s="2">
        <f t="shared" si="66"/>
        <v>0</v>
      </c>
      <c r="GY48" s="2"/>
      <c r="GZ48" s="2"/>
      <c r="HA48" s="2">
        <v>0</v>
      </c>
      <c r="HB48" s="2">
        <v>0</v>
      </c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>
        <v>18</v>
      </c>
      <c r="B49">
        <v>1</v>
      </c>
      <c r="C49">
        <v>69</v>
      </c>
      <c r="E49" t="s">
        <v>77</v>
      </c>
      <c r="F49" t="s">
        <v>78</v>
      </c>
      <c r="G49" t="s">
        <v>79</v>
      </c>
      <c r="H49" t="s">
        <v>80</v>
      </c>
      <c r="I49">
        <f>I47*J49</f>
        <v>0.99999999999999989</v>
      </c>
      <c r="J49">
        <v>16.5016501650165</v>
      </c>
      <c r="O49">
        <f t="shared" si="28"/>
        <v>32.11</v>
      </c>
      <c r="P49">
        <f t="shared" si="29"/>
        <v>32.11</v>
      </c>
      <c r="Q49">
        <f t="shared" si="30"/>
        <v>0</v>
      </c>
      <c r="R49">
        <f t="shared" si="31"/>
        <v>0</v>
      </c>
      <c r="S49">
        <f t="shared" si="32"/>
        <v>0</v>
      </c>
      <c r="T49">
        <f t="shared" si="33"/>
        <v>0</v>
      </c>
      <c r="U49">
        <f t="shared" si="34"/>
        <v>0</v>
      </c>
      <c r="V49">
        <f t="shared" si="35"/>
        <v>0</v>
      </c>
      <c r="W49">
        <f t="shared" si="36"/>
        <v>0</v>
      </c>
      <c r="X49">
        <f t="shared" si="37"/>
        <v>0</v>
      </c>
      <c r="Y49">
        <f t="shared" si="38"/>
        <v>0</v>
      </c>
      <c r="AA49">
        <v>21012693</v>
      </c>
      <c r="AB49">
        <f t="shared" si="39"/>
        <v>9.02</v>
      </c>
      <c r="AC49">
        <f t="shared" si="40"/>
        <v>9.02</v>
      </c>
      <c r="AD49">
        <f t="shared" si="68"/>
        <v>0</v>
      </c>
      <c r="AE49">
        <f t="shared" si="68"/>
        <v>0</v>
      </c>
      <c r="AF49">
        <f t="shared" si="68"/>
        <v>0</v>
      </c>
      <c r="AG49">
        <f t="shared" si="44"/>
        <v>0</v>
      </c>
      <c r="AH49">
        <f t="shared" si="69"/>
        <v>0</v>
      </c>
      <c r="AI49">
        <f t="shared" si="69"/>
        <v>0</v>
      </c>
      <c r="AJ49">
        <f t="shared" si="47"/>
        <v>0</v>
      </c>
      <c r="AK49">
        <v>9.02</v>
      </c>
      <c r="AL49">
        <v>9.02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3.56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81</v>
      </c>
      <c r="BM49">
        <v>81</v>
      </c>
      <c r="BN49">
        <v>0</v>
      </c>
      <c r="BO49" t="s">
        <v>78</v>
      </c>
      <c r="BP49">
        <v>1</v>
      </c>
      <c r="BQ49">
        <v>30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0</v>
      </c>
      <c r="CA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48"/>
        <v>32.11</v>
      </c>
      <c r="CQ49">
        <f t="shared" si="49"/>
        <v>32.111199999999997</v>
      </c>
      <c r="CR49">
        <f t="shared" si="50"/>
        <v>0</v>
      </c>
      <c r="CS49">
        <f t="shared" si="51"/>
        <v>0</v>
      </c>
      <c r="CT49">
        <f t="shared" si="52"/>
        <v>0</v>
      </c>
      <c r="CU49">
        <f t="shared" si="53"/>
        <v>0</v>
      </c>
      <c r="CV49">
        <f t="shared" si="54"/>
        <v>0</v>
      </c>
      <c r="CW49">
        <f t="shared" si="55"/>
        <v>0</v>
      </c>
      <c r="CX49">
        <f t="shared" si="56"/>
        <v>0</v>
      </c>
      <c r="CY49">
        <f t="shared" si="57"/>
        <v>0</v>
      </c>
      <c r="CZ49">
        <f t="shared" si="58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105</v>
      </c>
      <c r="DO49">
        <v>70</v>
      </c>
      <c r="DP49">
        <v>1.0469999999999999</v>
      </c>
      <c r="DQ49">
        <v>1</v>
      </c>
      <c r="DU49">
        <v>1013</v>
      </c>
      <c r="DV49" t="s">
        <v>80</v>
      </c>
      <c r="DW49" t="s">
        <v>80</v>
      </c>
      <c r="DX49">
        <v>1</v>
      </c>
      <c r="EE49">
        <v>20612973</v>
      </c>
      <c r="EF49">
        <v>30</v>
      </c>
      <c r="EG49" t="s">
        <v>54</v>
      </c>
      <c r="EH49">
        <v>0</v>
      </c>
      <c r="EI49" t="s">
        <v>3</v>
      </c>
      <c r="EJ49">
        <v>1</v>
      </c>
      <c r="EK49">
        <v>81</v>
      </c>
      <c r="EL49" t="s">
        <v>75</v>
      </c>
      <c r="EM49" t="s">
        <v>76</v>
      </c>
      <c r="EO49" t="s">
        <v>3</v>
      </c>
      <c r="EQ49">
        <v>0</v>
      </c>
      <c r="ER49">
        <v>9.02</v>
      </c>
      <c r="ES49">
        <v>9.02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59"/>
        <v>0</v>
      </c>
      <c r="FS49">
        <v>0</v>
      </c>
      <c r="FX49">
        <v>105</v>
      </c>
      <c r="FY49">
        <v>70</v>
      </c>
      <c r="GA49" t="s">
        <v>3</v>
      </c>
      <c r="GD49">
        <v>0</v>
      </c>
      <c r="GF49">
        <v>529962362</v>
      </c>
      <c r="GG49">
        <v>2</v>
      </c>
      <c r="GH49">
        <v>1</v>
      </c>
      <c r="GI49">
        <v>2</v>
      </c>
      <c r="GJ49">
        <v>0</v>
      </c>
      <c r="GK49">
        <f>ROUND(R49*(S12)/100,2)</f>
        <v>0</v>
      </c>
      <c r="GL49">
        <f t="shared" si="60"/>
        <v>0</v>
      </c>
      <c r="GM49">
        <f t="shared" si="61"/>
        <v>32.11</v>
      </c>
      <c r="GN49">
        <f t="shared" si="62"/>
        <v>32.11</v>
      </c>
      <c r="GO49">
        <f t="shared" si="63"/>
        <v>0</v>
      </c>
      <c r="GP49">
        <f t="shared" si="64"/>
        <v>0</v>
      </c>
      <c r="GR49">
        <v>0</v>
      </c>
      <c r="GS49">
        <v>3</v>
      </c>
      <c r="GT49">
        <v>0</v>
      </c>
      <c r="GU49" t="s">
        <v>3</v>
      </c>
      <c r="GV49">
        <f t="shared" si="65"/>
        <v>0</v>
      </c>
      <c r="GW49">
        <v>1</v>
      </c>
      <c r="GX49">
        <f t="shared" si="66"/>
        <v>0</v>
      </c>
      <c r="HA49">
        <v>0</v>
      </c>
      <c r="HB49">
        <v>0</v>
      </c>
      <c r="IK49">
        <v>0</v>
      </c>
    </row>
    <row r="50" spans="1:255" x14ac:dyDescent="0.2">
      <c r="A50" s="2">
        <v>18</v>
      </c>
      <c r="B50" s="2">
        <v>1</v>
      </c>
      <c r="C50" s="2">
        <v>53</v>
      </c>
      <c r="D50" s="2"/>
      <c r="E50" s="2" t="s">
        <v>82</v>
      </c>
      <c r="F50" s="2" t="s">
        <v>83</v>
      </c>
      <c r="G50" s="2" t="s">
        <v>84</v>
      </c>
      <c r="H50" s="2" t="s">
        <v>85</v>
      </c>
      <c r="I50" s="2">
        <f>I46*J50</f>
        <v>6.06</v>
      </c>
      <c r="J50" s="2">
        <v>99.999999999999986</v>
      </c>
      <c r="K50" s="2"/>
      <c r="L50" s="2"/>
      <c r="M50" s="2"/>
      <c r="N50" s="2"/>
      <c r="O50" s="2">
        <f t="shared" si="28"/>
        <v>3051.51</v>
      </c>
      <c r="P50" s="2">
        <f t="shared" si="29"/>
        <v>3051.51</v>
      </c>
      <c r="Q50" s="2">
        <f t="shared" si="30"/>
        <v>0</v>
      </c>
      <c r="R50" s="2">
        <f t="shared" si="31"/>
        <v>0</v>
      </c>
      <c r="S50" s="2">
        <f t="shared" si="32"/>
        <v>0</v>
      </c>
      <c r="T50" s="2">
        <f t="shared" si="33"/>
        <v>0</v>
      </c>
      <c r="U50" s="2">
        <f t="shared" si="34"/>
        <v>0</v>
      </c>
      <c r="V50" s="2">
        <f t="shared" si="35"/>
        <v>0</v>
      </c>
      <c r="W50" s="2">
        <f t="shared" si="36"/>
        <v>0</v>
      </c>
      <c r="X50" s="2">
        <f t="shared" si="37"/>
        <v>0</v>
      </c>
      <c r="Y50" s="2">
        <f t="shared" si="38"/>
        <v>0</v>
      </c>
      <c r="Z50" s="2"/>
      <c r="AA50" s="2">
        <v>21012691</v>
      </c>
      <c r="AB50" s="2">
        <f t="shared" si="39"/>
        <v>503.55</v>
      </c>
      <c r="AC50" s="2">
        <f t="shared" si="40"/>
        <v>503.55</v>
      </c>
      <c r="AD50" s="2">
        <f t="shared" si="68"/>
        <v>0</v>
      </c>
      <c r="AE50" s="2">
        <f t="shared" si="68"/>
        <v>0</v>
      </c>
      <c r="AF50" s="2">
        <f t="shared" si="68"/>
        <v>0</v>
      </c>
      <c r="AG50" s="2">
        <f t="shared" si="44"/>
        <v>0</v>
      </c>
      <c r="AH50" s="2">
        <f t="shared" si="69"/>
        <v>0</v>
      </c>
      <c r="AI50" s="2">
        <f t="shared" si="69"/>
        <v>0</v>
      </c>
      <c r="AJ50" s="2">
        <f t="shared" si="47"/>
        <v>0</v>
      </c>
      <c r="AK50" s="2">
        <v>503.55</v>
      </c>
      <c r="AL50" s="2">
        <v>503.55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1</v>
      </c>
      <c r="BJ50" s="2" t="s">
        <v>86</v>
      </c>
      <c r="BK50" s="2"/>
      <c r="BL50" s="2"/>
      <c r="BM50" s="2">
        <v>81</v>
      </c>
      <c r="BN50" s="2">
        <v>0</v>
      </c>
      <c r="BO50" s="2" t="s">
        <v>3</v>
      </c>
      <c r="BP50" s="2">
        <v>0</v>
      </c>
      <c r="BQ50" s="2">
        <v>30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0</v>
      </c>
      <c r="CA50" s="2">
        <v>0</v>
      </c>
      <c r="CB50" s="2"/>
      <c r="CC50" s="2"/>
      <c r="CD50" s="2"/>
      <c r="CE50" s="2"/>
      <c r="CF50" s="2">
        <v>0</v>
      </c>
      <c r="CG50" s="2">
        <v>0</v>
      </c>
      <c r="CH50" s="2"/>
      <c r="CI50" s="2"/>
      <c r="CJ50" s="2"/>
      <c r="CK50" s="2"/>
      <c r="CL50" s="2"/>
      <c r="CM50" s="2">
        <v>0</v>
      </c>
      <c r="CN50" s="2" t="s">
        <v>3</v>
      </c>
      <c r="CO50" s="2">
        <v>0</v>
      </c>
      <c r="CP50" s="2">
        <f t="shared" si="48"/>
        <v>3051.51</v>
      </c>
      <c r="CQ50" s="2">
        <f t="shared" si="49"/>
        <v>503.55</v>
      </c>
      <c r="CR50" s="2">
        <f t="shared" si="50"/>
        <v>0</v>
      </c>
      <c r="CS50" s="2">
        <f t="shared" si="51"/>
        <v>0</v>
      </c>
      <c r="CT50" s="2">
        <f t="shared" si="52"/>
        <v>0</v>
      </c>
      <c r="CU50" s="2">
        <f t="shared" si="53"/>
        <v>0</v>
      </c>
      <c r="CV50" s="2">
        <f t="shared" si="54"/>
        <v>0</v>
      </c>
      <c r="CW50" s="2">
        <f t="shared" si="55"/>
        <v>0</v>
      </c>
      <c r="CX50" s="2">
        <f t="shared" si="56"/>
        <v>0</v>
      </c>
      <c r="CY50" s="2">
        <f t="shared" si="57"/>
        <v>0</v>
      </c>
      <c r="CZ50" s="2">
        <f t="shared" si="58"/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105</v>
      </c>
      <c r="DO50" s="2">
        <v>70</v>
      </c>
      <c r="DP50" s="2">
        <v>1.0469999999999999</v>
      </c>
      <c r="DQ50" s="2">
        <v>1</v>
      </c>
      <c r="DR50" s="2"/>
      <c r="DS50" s="2"/>
      <c r="DT50" s="2"/>
      <c r="DU50" s="2">
        <v>1005</v>
      </c>
      <c r="DV50" s="2" t="s">
        <v>85</v>
      </c>
      <c r="DW50" s="2" t="s">
        <v>85</v>
      </c>
      <c r="DX50" s="2">
        <v>1</v>
      </c>
      <c r="DY50" s="2"/>
      <c r="DZ50" s="2"/>
      <c r="EA50" s="2"/>
      <c r="EB50" s="2"/>
      <c r="EC50" s="2"/>
      <c r="ED50" s="2"/>
      <c r="EE50" s="2">
        <v>20612973</v>
      </c>
      <c r="EF50" s="2">
        <v>30</v>
      </c>
      <c r="EG50" s="2" t="s">
        <v>54</v>
      </c>
      <c r="EH50" s="2">
        <v>0</v>
      </c>
      <c r="EI50" s="2" t="s">
        <v>3</v>
      </c>
      <c r="EJ50" s="2">
        <v>1</v>
      </c>
      <c r="EK50" s="2">
        <v>81</v>
      </c>
      <c r="EL50" s="2" t="s">
        <v>75</v>
      </c>
      <c r="EM50" s="2" t="s">
        <v>76</v>
      </c>
      <c r="EN50" s="2"/>
      <c r="EO50" s="2" t="s">
        <v>3</v>
      </c>
      <c r="EP50" s="2"/>
      <c r="EQ50" s="2">
        <v>0</v>
      </c>
      <c r="ER50" s="2">
        <v>503.55</v>
      </c>
      <c r="ES50" s="2">
        <v>503.55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 t="shared" si="59"/>
        <v>0</v>
      </c>
      <c r="FS50" s="2">
        <v>0</v>
      </c>
      <c r="FT50" s="2"/>
      <c r="FU50" s="2"/>
      <c r="FV50" s="2"/>
      <c r="FW50" s="2"/>
      <c r="FX50" s="2">
        <v>105</v>
      </c>
      <c r="FY50" s="2">
        <v>70</v>
      </c>
      <c r="FZ50" s="2"/>
      <c r="GA50" s="2" t="s">
        <v>3</v>
      </c>
      <c r="GB50" s="2"/>
      <c r="GC50" s="2"/>
      <c r="GD50" s="2">
        <v>0</v>
      </c>
      <c r="GE50" s="2"/>
      <c r="GF50" s="2">
        <v>767333108</v>
      </c>
      <c r="GG50" s="2">
        <v>2</v>
      </c>
      <c r="GH50" s="2">
        <v>-2</v>
      </c>
      <c r="GI50" s="2">
        <v>-2</v>
      </c>
      <c r="GJ50" s="2">
        <v>0</v>
      </c>
      <c r="GK50" s="2">
        <f>ROUND(R50*(R12)/100,2)</f>
        <v>0</v>
      </c>
      <c r="GL50" s="2">
        <f t="shared" si="60"/>
        <v>0</v>
      </c>
      <c r="GM50" s="2">
        <f t="shared" si="61"/>
        <v>3051.51</v>
      </c>
      <c r="GN50" s="2">
        <f t="shared" si="62"/>
        <v>3051.51</v>
      </c>
      <c r="GO50" s="2">
        <f t="shared" si="63"/>
        <v>0</v>
      </c>
      <c r="GP50" s="2">
        <f t="shared" si="64"/>
        <v>0</v>
      </c>
      <c r="GQ50" s="2"/>
      <c r="GR50" s="2">
        <v>0</v>
      </c>
      <c r="GS50" s="2">
        <v>3</v>
      </c>
      <c r="GT50" s="2">
        <v>0</v>
      </c>
      <c r="GU50" s="2" t="s">
        <v>3</v>
      </c>
      <c r="GV50" s="2">
        <f t="shared" si="65"/>
        <v>0</v>
      </c>
      <c r="GW50" s="2">
        <v>1</v>
      </c>
      <c r="GX50" s="2">
        <f t="shared" si="66"/>
        <v>0</v>
      </c>
      <c r="GY50" s="2"/>
      <c r="GZ50" s="2"/>
      <c r="HA50" s="2">
        <v>0</v>
      </c>
      <c r="HB50" s="2">
        <v>0</v>
      </c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>
        <v>18</v>
      </c>
      <c r="B51">
        <v>1</v>
      </c>
      <c r="C51">
        <v>70</v>
      </c>
      <c r="E51" t="s">
        <v>82</v>
      </c>
      <c r="F51" t="s">
        <v>83</v>
      </c>
      <c r="G51" t="s">
        <v>84</v>
      </c>
      <c r="H51" t="s">
        <v>85</v>
      </c>
      <c r="I51">
        <f>I47*J51</f>
        <v>6.06</v>
      </c>
      <c r="J51">
        <v>99.999999999999986</v>
      </c>
      <c r="O51">
        <f t="shared" si="28"/>
        <v>30087.919999999998</v>
      </c>
      <c r="P51">
        <f t="shared" si="29"/>
        <v>30087.919999999998</v>
      </c>
      <c r="Q51">
        <f t="shared" si="30"/>
        <v>0</v>
      </c>
      <c r="R51">
        <f t="shared" si="31"/>
        <v>0</v>
      </c>
      <c r="S51">
        <f t="shared" si="32"/>
        <v>0</v>
      </c>
      <c r="T51">
        <f t="shared" si="33"/>
        <v>0</v>
      </c>
      <c r="U51">
        <f t="shared" si="34"/>
        <v>0</v>
      </c>
      <c r="V51">
        <f t="shared" si="35"/>
        <v>0</v>
      </c>
      <c r="W51">
        <f t="shared" si="36"/>
        <v>0</v>
      </c>
      <c r="X51">
        <f t="shared" si="37"/>
        <v>0</v>
      </c>
      <c r="Y51">
        <f t="shared" si="38"/>
        <v>0</v>
      </c>
      <c r="AA51">
        <v>21012693</v>
      </c>
      <c r="AB51">
        <f t="shared" si="39"/>
        <v>503.55</v>
      </c>
      <c r="AC51">
        <f t="shared" si="40"/>
        <v>503.55</v>
      </c>
      <c r="AD51">
        <f t="shared" si="68"/>
        <v>0</v>
      </c>
      <c r="AE51">
        <f t="shared" si="68"/>
        <v>0</v>
      </c>
      <c r="AF51">
        <f t="shared" si="68"/>
        <v>0</v>
      </c>
      <c r="AG51">
        <f t="shared" si="44"/>
        <v>0</v>
      </c>
      <c r="AH51">
        <f t="shared" si="69"/>
        <v>0</v>
      </c>
      <c r="AI51">
        <f t="shared" si="69"/>
        <v>0</v>
      </c>
      <c r="AJ51">
        <f t="shared" si="47"/>
        <v>0</v>
      </c>
      <c r="AK51">
        <v>503.55</v>
      </c>
      <c r="AL51">
        <v>503.55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9.86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86</v>
      </c>
      <c r="BM51">
        <v>81</v>
      </c>
      <c r="BN51">
        <v>0</v>
      </c>
      <c r="BO51" t="s">
        <v>83</v>
      </c>
      <c r="BP51">
        <v>1</v>
      </c>
      <c r="BQ51">
        <v>30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0</v>
      </c>
      <c r="CA51">
        <v>0</v>
      </c>
      <c r="CF51">
        <v>0</v>
      </c>
      <c r="CG51">
        <v>0</v>
      </c>
      <c r="CM51">
        <v>0</v>
      </c>
      <c r="CN51" t="s">
        <v>3</v>
      </c>
      <c r="CO51">
        <v>0</v>
      </c>
      <c r="CP51">
        <f t="shared" si="48"/>
        <v>30087.919999999998</v>
      </c>
      <c r="CQ51">
        <f t="shared" si="49"/>
        <v>4965.0029999999997</v>
      </c>
      <c r="CR51">
        <f t="shared" si="50"/>
        <v>0</v>
      </c>
      <c r="CS51">
        <f t="shared" si="51"/>
        <v>0</v>
      </c>
      <c r="CT51">
        <f t="shared" si="52"/>
        <v>0</v>
      </c>
      <c r="CU51">
        <f t="shared" si="53"/>
        <v>0</v>
      </c>
      <c r="CV51">
        <f t="shared" si="54"/>
        <v>0</v>
      </c>
      <c r="CW51">
        <f t="shared" si="55"/>
        <v>0</v>
      </c>
      <c r="CX51">
        <f t="shared" si="56"/>
        <v>0</v>
      </c>
      <c r="CY51">
        <f t="shared" si="57"/>
        <v>0</v>
      </c>
      <c r="CZ51">
        <f t="shared" si="58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105</v>
      </c>
      <c r="DO51">
        <v>70</v>
      </c>
      <c r="DP51">
        <v>1.0469999999999999</v>
      </c>
      <c r="DQ51">
        <v>1</v>
      </c>
      <c r="DU51">
        <v>1005</v>
      </c>
      <c r="DV51" t="s">
        <v>85</v>
      </c>
      <c r="DW51" t="s">
        <v>85</v>
      </c>
      <c r="DX51">
        <v>1</v>
      </c>
      <c r="EE51">
        <v>20612973</v>
      </c>
      <c r="EF51">
        <v>30</v>
      </c>
      <c r="EG51" t="s">
        <v>54</v>
      </c>
      <c r="EH51">
        <v>0</v>
      </c>
      <c r="EI51" t="s">
        <v>3</v>
      </c>
      <c r="EJ51">
        <v>1</v>
      </c>
      <c r="EK51">
        <v>81</v>
      </c>
      <c r="EL51" t="s">
        <v>75</v>
      </c>
      <c r="EM51" t="s">
        <v>76</v>
      </c>
      <c r="EO51" t="s">
        <v>3</v>
      </c>
      <c r="EQ51">
        <v>0</v>
      </c>
      <c r="ER51">
        <v>503.55</v>
      </c>
      <c r="ES51">
        <v>503.55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f t="shared" si="59"/>
        <v>0</v>
      </c>
      <c r="FS51">
        <v>0</v>
      </c>
      <c r="FX51">
        <v>105</v>
      </c>
      <c r="FY51">
        <v>70</v>
      </c>
      <c r="GA51" t="s">
        <v>3</v>
      </c>
      <c r="GD51">
        <v>0</v>
      </c>
      <c r="GF51">
        <v>767333108</v>
      </c>
      <c r="GG51">
        <v>2</v>
      </c>
      <c r="GH51">
        <v>-2</v>
      </c>
      <c r="GI51">
        <v>2</v>
      </c>
      <c r="GJ51">
        <v>0</v>
      </c>
      <c r="GK51">
        <f>ROUND(R51*(S12)/100,2)</f>
        <v>0</v>
      </c>
      <c r="GL51">
        <f t="shared" si="60"/>
        <v>0</v>
      </c>
      <c r="GM51">
        <f t="shared" si="61"/>
        <v>30087.919999999998</v>
      </c>
      <c r="GN51">
        <f t="shared" si="62"/>
        <v>30087.919999999998</v>
      </c>
      <c r="GO51">
        <f t="shared" si="63"/>
        <v>0</v>
      </c>
      <c r="GP51">
        <f t="shared" si="64"/>
        <v>0</v>
      </c>
      <c r="GR51">
        <v>0</v>
      </c>
      <c r="GS51">
        <v>3</v>
      </c>
      <c r="GT51">
        <v>0</v>
      </c>
      <c r="GU51" t="s">
        <v>3</v>
      </c>
      <c r="GV51">
        <f t="shared" si="65"/>
        <v>0</v>
      </c>
      <c r="GW51">
        <v>1</v>
      </c>
      <c r="GX51">
        <f t="shared" si="66"/>
        <v>0</v>
      </c>
      <c r="HA51">
        <v>0</v>
      </c>
      <c r="HB51">
        <v>0</v>
      </c>
      <c r="IK51">
        <v>0</v>
      </c>
    </row>
    <row r="52" spans="1:255" x14ac:dyDescent="0.2">
      <c r="A52" s="2">
        <v>18</v>
      </c>
      <c r="B52" s="2">
        <v>1</v>
      </c>
      <c r="C52" s="2">
        <v>51</v>
      </c>
      <c r="D52" s="2"/>
      <c r="E52" s="2" t="s">
        <v>87</v>
      </c>
      <c r="F52" s="2" t="s">
        <v>88</v>
      </c>
      <c r="G52" s="2" t="s">
        <v>89</v>
      </c>
      <c r="H52" s="2" t="s">
        <v>51</v>
      </c>
      <c r="I52" s="2">
        <f>I46*J52</f>
        <v>6</v>
      </c>
      <c r="J52" s="2">
        <v>99.009900990099013</v>
      </c>
      <c r="K52" s="2"/>
      <c r="L52" s="2"/>
      <c r="M52" s="2"/>
      <c r="N52" s="2"/>
      <c r="O52" s="2">
        <f t="shared" si="28"/>
        <v>77.040000000000006</v>
      </c>
      <c r="P52" s="2">
        <f t="shared" si="29"/>
        <v>77.040000000000006</v>
      </c>
      <c r="Q52" s="2">
        <f t="shared" si="30"/>
        <v>0</v>
      </c>
      <c r="R52" s="2">
        <f t="shared" si="31"/>
        <v>0</v>
      </c>
      <c r="S52" s="2">
        <f t="shared" si="32"/>
        <v>0</v>
      </c>
      <c r="T52" s="2">
        <f t="shared" si="33"/>
        <v>0</v>
      </c>
      <c r="U52" s="2">
        <f t="shared" si="34"/>
        <v>0</v>
      </c>
      <c r="V52" s="2">
        <f t="shared" si="35"/>
        <v>0</v>
      </c>
      <c r="W52" s="2">
        <f t="shared" si="36"/>
        <v>0</v>
      </c>
      <c r="X52" s="2">
        <f t="shared" si="37"/>
        <v>0</v>
      </c>
      <c r="Y52" s="2">
        <f t="shared" si="38"/>
        <v>0</v>
      </c>
      <c r="Z52" s="2"/>
      <c r="AA52" s="2">
        <v>21012691</v>
      </c>
      <c r="AB52" s="2">
        <f t="shared" si="39"/>
        <v>12.84</v>
      </c>
      <c r="AC52" s="2">
        <f t="shared" si="40"/>
        <v>12.84</v>
      </c>
      <c r="AD52" s="2">
        <f t="shared" si="68"/>
        <v>0</v>
      </c>
      <c r="AE52" s="2">
        <f t="shared" si="68"/>
        <v>0</v>
      </c>
      <c r="AF52" s="2">
        <f t="shared" si="68"/>
        <v>0</v>
      </c>
      <c r="AG52" s="2">
        <f t="shared" si="44"/>
        <v>0</v>
      </c>
      <c r="AH52" s="2">
        <f t="shared" si="69"/>
        <v>0</v>
      </c>
      <c r="AI52" s="2">
        <f t="shared" si="69"/>
        <v>0</v>
      </c>
      <c r="AJ52" s="2">
        <f t="shared" si="47"/>
        <v>0</v>
      </c>
      <c r="AK52" s="2">
        <v>12.84</v>
      </c>
      <c r="AL52" s="2">
        <v>12.84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3</v>
      </c>
      <c r="BI52" s="2">
        <v>1</v>
      </c>
      <c r="BJ52" s="2" t="s">
        <v>90</v>
      </c>
      <c r="BK52" s="2"/>
      <c r="BL52" s="2"/>
      <c r="BM52" s="2">
        <v>81</v>
      </c>
      <c r="BN52" s="2">
        <v>0</v>
      </c>
      <c r="BO52" s="2" t="s">
        <v>3</v>
      </c>
      <c r="BP52" s="2">
        <v>0</v>
      </c>
      <c r="BQ52" s="2">
        <v>30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0</v>
      </c>
      <c r="CA52" s="2">
        <v>0</v>
      </c>
      <c r="CB52" s="2"/>
      <c r="CC52" s="2"/>
      <c r="CD52" s="2"/>
      <c r="CE52" s="2"/>
      <c r="CF52" s="2">
        <v>0</v>
      </c>
      <c r="CG52" s="2">
        <v>0</v>
      </c>
      <c r="CH52" s="2"/>
      <c r="CI52" s="2"/>
      <c r="CJ52" s="2"/>
      <c r="CK52" s="2"/>
      <c r="CL52" s="2"/>
      <c r="CM52" s="2">
        <v>0</v>
      </c>
      <c r="CN52" s="2" t="s">
        <v>3</v>
      </c>
      <c r="CO52" s="2">
        <v>0</v>
      </c>
      <c r="CP52" s="2">
        <f t="shared" si="48"/>
        <v>77.040000000000006</v>
      </c>
      <c r="CQ52" s="2">
        <f t="shared" si="49"/>
        <v>12.84</v>
      </c>
      <c r="CR52" s="2">
        <f t="shared" si="50"/>
        <v>0</v>
      </c>
      <c r="CS52" s="2">
        <f t="shared" si="51"/>
        <v>0</v>
      </c>
      <c r="CT52" s="2">
        <f t="shared" si="52"/>
        <v>0</v>
      </c>
      <c r="CU52" s="2">
        <f t="shared" si="53"/>
        <v>0</v>
      </c>
      <c r="CV52" s="2">
        <f t="shared" si="54"/>
        <v>0</v>
      </c>
      <c r="CW52" s="2">
        <f t="shared" si="55"/>
        <v>0</v>
      </c>
      <c r="CX52" s="2">
        <f t="shared" si="56"/>
        <v>0</v>
      </c>
      <c r="CY52" s="2">
        <f t="shared" si="57"/>
        <v>0</v>
      </c>
      <c r="CZ52" s="2">
        <f t="shared" si="58"/>
        <v>0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105</v>
      </c>
      <c r="DO52" s="2">
        <v>70</v>
      </c>
      <c r="DP52" s="2">
        <v>1.0469999999999999</v>
      </c>
      <c r="DQ52" s="2">
        <v>1</v>
      </c>
      <c r="DR52" s="2"/>
      <c r="DS52" s="2"/>
      <c r="DT52" s="2"/>
      <c r="DU52" s="2">
        <v>1010</v>
      </c>
      <c r="DV52" s="2" t="s">
        <v>51</v>
      </c>
      <c r="DW52" s="2" t="s">
        <v>51</v>
      </c>
      <c r="DX52" s="2">
        <v>1</v>
      </c>
      <c r="DY52" s="2"/>
      <c r="DZ52" s="2"/>
      <c r="EA52" s="2"/>
      <c r="EB52" s="2"/>
      <c r="EC52" s="2"/>
      <c r="ED52" s="2"/>
      <c r="EE52" s="2">
        <v>20612973</v>
      </c>
      <c r="EF52" s="2">
        <v>30</v>
      </c>
      <c r="EG52" s="2" t="s">
        <v>54</v>
      </c>
      <c r="EH52" s="2">
        <v>0</v>
      </c>
      <c r="EI52" s="2" t="s">
        <v>3</v>
      </c>
      <c r="EJ52" s="2">
        <v>1</v>
      </c>
      <c r="EK52" s="2">
        <v>81</v>
      </c>
      <c r="EL52" s="2" t="s">
        <v>75</v>
      </c>
      <c r="EM52" s="2" t="s">
        <v>76</v>
      </c>
      <c r="EN52" s="2"/>
      <c r="EO52" s="2" t="s">
        <v>3</v>
      </c>
      <c r="EP52" s="2"/>
      <c r="EQ52" s="2">
        <v>0</v>
      </c>
      <c r="ER52" s="2">
        <v>12.84</v>
      </c>
      <c r="ES52" s="2">
        <v>12.84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f t="shared" si="59"/>
        <v>0</v>
      </c>
      <c r="FS52" s="2">
        <v>0</v>
      </c>
      <c r="FT52" s="2"/>
      <c r="FU52" s="2"/>
      <c r="FV52" s="2"/>
      <c r="FW52" s="2"/>
      <c r="FX52" s="2">
        <v>105</v>
      </c>
      <c r="FY52" s="2">
        <v>70</v>
      </c>
      <c r="FZ52" s="2"/>
      <c r="GA52" s="2" t="s">
        <v>3</v>
      </c>
      <c r="GB52" s="2"/>
      <c r="GC52" s="2"/>
      <c r="GD52" s="2">
        <v>0</v>
      </c>
      <c r="GE52" s="2"/>
      <c r="GF52" s="2">
        <v>-983280998</v>
      </c>
      <c r="GG52" s="2">
        <v>2</v>
      </c>
      <c r="GH52" s="2">
        <v>1</v>
      </c>
      <c r="GI52" s="2">
        <v>-2</v>
      </c>
      <c r="GJ52" s="2">
        <v>0</v>
      </c>
      <c r="GK52" s="2">
        <f>ROUND(R52*(R12)/100,2)</f>
        <v>0</v>
      </c>
      <c r="GL52" s="2">
        <f t="shared" si="60"/>
        <v>0</v>
      </c>
      <c r="GM52" s="2">
        <f t="shared" si="61"/>
        <v>77.040000000000006</v>
      </c>
      <c r="GN52" s="2">
        <f t="shared" si="62"/>
        <v>77.040000000000006</v>
      </c>
      <c r="GO52" s="2">
        <f t="shared" si="63"/>
        <v>0</v>
      </c>
      <c r="GP52" s="2">
        <f t="shared" si="64"/>
        <v>0</v>
      </c>
      <c r="GQ52" s="2"/>
      <c r="GR52" s="2">
        <v>0</v>
      </c>
      <c r="GS52" s="2">
        <v>3</v>
      </c>
      <c r="GT52" s="2">
        <v>0</v>
      </c>
      <c r="GU52" s="2" t="s">
        <v>3</v>
      </c>
      <c r="GV52" s="2">
        <f t="shared" si="65"/>
        <v>0</v>
      </c>
      <c r="GW52" s="2">
        <v>1</v>
      </c>
      <c r="GX52" s="2">
        <f t="shared" si="66"/>
        <v>0</v>
      </c>
      <c r="GY52" s="2"/>
      <c r="GZ52" s="2"/>
      <c r="HA52" s="2">
        <v>0</v>
      </c>
      <c r="HB52" s="2">
        <v>0</v>
      </c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>
        <v>18</v>
      </c>
      <c r="B53">
        <v>1</v>
      </c>
      <c r="C53">
        <v>68</v>
      </c>
      <c r="E53" t="s">
        <v>87</v>
      </c>
      <c r="F53" t="s">
        <v>88</v>
      </c>
      <c r="G53" t="s">
        <v>89</v>
      </c>
      <c r="H53" t="s">
        <v>51</v>
      </c>
      <c r="I53">
        <f>I47*J53</f>
        <v>6</v>
      </c>
      <c r="J53">
        <v>99.009900990099013</v>
      </c>
      <c r="O53">
        <f t="shared" si="28"/>
        <v>127.12</v>
      </c>
      <c r="P53">
        <f t="shared" si="29"/>
        <v>127.12</v>
      </c>
      <c r="Q53">
        <f t="shared" si="30"/>
        <v>0</v>
      </c>
      <c r="R53">
        <f t="shared" si="31"/>
        <v>0</v>
      </c>
      <c r="S53">
        <f t="shared" si="32"/>
        <v>0</v>
      </c>
      <c r="T53">
        <f t="shared" si="33"/>
        <v>0</v>
      </c>
      <c r="U53">
        <f t="shared" si="34"/>
        <v>0</v>
      </c>
      <c r="V53">
        <f t="shared" si="35"/>
        <v>0</v>
      </c>
      <c r="W53">
        <f t="shared" si="36"/>
        <v>0</v>
      </c>
      <c r="X53">
        <f t="shared" si="37"/>
        <v>0</v>
      </c>
      <c r="Y53">
        <f t="shared" si="38"/>
        <v>0</v>
      </c>
      <c r="AA53">
        <v>21012693</v>
      </c>
      <c r="AB53">
        <f t="shared" si="39"/>
        <v>12.84</v>
      </c>
      <c r="AC53">
        <f t="shared" si="40"/>
        <v>12.84</v>
      </c>
      <c r="AD53">
        <f t="shared" si="68"/>
        <v>0</v>
      </c>
      <c r="AE53">
        <f t="shared" si="68"/>
        <v>0</v>
      </c>
      <c r="AF53">
        <f t="shared" si="68"/>
        <v>0</v>
      </c>
      <c r="AG53">
        <f t="shared" si="44"/>
        <v>0</v>
      </c>
      <c r="AH53">
        <f t="shared" si="69"/>
        <v>0</v>
      </c>
      <c r="AI53">
        <f t="shared" si="69"/>
        <v>0</v>
      </c>
      <c r="AJ53">
        <f t="shared" si="47"/>
        <v>0</v>
      </c>
      <c r="AK53">
        <v>12.84</v>
      </c>
      <c r="AL53">
        <v>12.84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1.65</v>
      </c>
      <c r="BD53" t="s">
        <v>3</v>
      </c>
      <c r="BE53" t="s">
        <v>3</v>
      </c>
      <c r="BF53" t="s">
        <v>3</v>
      </c>
      <c r="BG53" t="s">
        <v>3</v>
      </c>
      <c r="BH53">
        <v>3</v>
      </c>
      <c r="BI53">
        <v>1</v>
      </c>
      <c r="BJ53" t="s">
        <v>90</v>
      </c>
      <c r="BM53">
        <v>81</v>
      </c>
      <c r="BN53">
        <v>0</v>
      </c>
      <c r="BO53" t="s">
        <v>88</v>
      </c>
      <c r="BP53">
        <v>1</v>
      </c>
      <c r="BQ53">
        <v>30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0</v>
      </c>
      <c r="CA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 t="shared" si="48"/>
        <v>127.12</v>
      </c>
      <c r="CQ53">
        <f t="shared" si="49"/>
        <v>21.186</v>
      </c>
      <c r="CR53">
        <f t="shared" si="50"/>
        <v>0</v>
      </c>
      <c r="CS53">
        <f t="shared" si="51"/>
        <v>0</v>
      </c>
      <c r="CT53">
        <f t="shared" si="52"/>
        <v>0</v>
      </c>
      <c r="CU53">
        <f t="shared" si="53"/>
        <v>0</v>
      </c>
      <c r="CV53">
        <f t="shared" si="54"/>
        <v>0</v>
      </c>
      <c r="CW53">
        <f t="shared" si="55"/>
        <v>0</v>
      </c>
      <c r="CX53">
        <f t="shared" si="56"/>
        <v>0</v>
      </c>
      <c r="CY53">
        <f t="shared" si="57"/>
        <v>0</v>
      </c>
      <c r="CZ53">
        <f t="shared" si="58"/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105</v>
      </c>
      <c r="DO53">
        <v>70</v>
      </c>
      <c r="DP53">
        <v>1.0469999999999999</v>
      </c>
      <c r="DQ53">
        <v>1</v>
      </c>
      <c r="DU53">
        <v>1010</v>
      </c>
      <c r="DV53" t="s">
        <v>51</v>
      </c>
      <c r="DW53" t="s">
        <v>51</v>
      </c>
      <c r="DX53">
        <v>1</v>
      </c>
      <c r="EE53">
        <v>20612973</v>
      </c>
      <c r="EF53">
        <v>30</v>
      </c>
      <c r="EG53" t="s">
        <v>54</v>
      </c>
      <c r="EH53">
        <v>0</v>
      </c>
      <c r="EI53" t="s">
        <v>3</v>
      </c>
      <c r="EJ53">
        <v>1</v>
      </c>
      <c r="EK53">
        <v>81</v>
      </c>
      <c r="EL53" t="s">
        <v>75</v>
      </c>
      <c r="EM53" t="s">
        <v>76</v>
      </c>
      <c r="EO53" t="s">
        <v>3</v>
      </c>
      <c r="EQ53">
        <v>0</v>
      </c>
      <c r="ER53">
        <v>12.84</v>
      </c>
      <c r="ES53">
        <v>12.84</v>
      </c>
      <c r="ET53">
        <v>0</v>
      </c>
      <c r="EU53">
        <v>0</v>
      </c>
      <c r="EV53">
        <v>0</v>
      </c>
      <c r="EW53">
        <v>0</v>
      </c>
      <c r="EX53">
        <v>0</v>
      </c>
      <c r="FQ53">
        <v>0</v>
      </c>
      <c r="FR53">
        <f t="shared" si="59"/>
        <v>0</v>
      </c>
      <c r="FS53">
        <v>0</v>
      </c>
      <c r="FX53">
        <v>105</v>
      </c>
      <c r="FY53">
        <v>70</v>
      </c>
      <c r="GA53" t="s">
        <v>3</v>
      </c>
      <c r="GD53">
        <v>0</v>
      </c>
      <c r="GF53">
        <v>-983280998</v>
      </c>
      <c r="GG53">
        <v>2</v>
      </c>
      <c r="GH53">
        <v>1</v>
      </c>
      <c r="GI53">
        <v>2</v>
      </c>
      <c r="GJ53">
        <v>0</v>
      </c>
      <c r="GK53">
        <f>ROUND(R53*(S12)/100,2)</f>
        <v>0</v>
      </c>
      <c r="GL53">
        <f t="shared" si="60"/>
        <v>0</v>
      </c>
      <c r="GM53">
        <f t="shared" si="61"/>
        <v>127.12</v>
      </c>
      <c r="GN53">
        <f t="shared" si="62"/>
        <v>127.12</v>
      </c>
      <c r="GO53">
        <f t="shared" si="63"/>
        <v>0</v>
      </c>
      <c r="GP53">
        <f t="shared" si="64"/>
        <v>0</v>
      </c>
      <c r="GR53">
        <v>0</v>
      </c>
      <c r="GS53">
        <v>3</v>
      </c>
      <c r="GT53">
        <v>0</v>
      </c>
      <c r="GU53" t="s">
        <v>3</v>
      </c>
      <c r="GV53">
        <f t="shared" si="65"/>
        <v>0</v>
      </c>
      <c r="GW53">
        <v>1</v>
      </c>
      <c r="GX53">
        <f t="shared" si="66"/>
        <v>0</v>
      </c>
      <c r="HA53">
        <v>0</v>
      </c>
      <c r="HB53">
        <v>0</v>
      </c>
      <c r="IK53">
        <v>0</v>
      </c>
    </row>
    <row r="54" spans="1:255" x14ac:dyDescent="0.2">
      <c r="A54" s="2">
        <v>18</v>
      </c>
      <c r="B54" s="2">
        <v>1</v>
      </c>
      <c r="C54" s="2">
        <v>47</v>
      </c>
      <c r="D54" s="2"/>
      <c r="E54" s="2" t="s">
        <v>91</v>
      </c>
      <c r="F54" s="2" t="s">
        <v>92</v>
      </c>
      <c r="G54" s="2" t="s">
        <v>93</v>
      </c>
      <c r="H54" s="2" t="s">
        <v>94</v>
      </c>
      <c r="I54" s="2">
        <f>I46*J54</f>
        <v>2.86</v>
      </c>
      <c r="J54" s="2">
        <v>47.194719471947195</v>
      </c>
      <c r="K54" s="2"/>
      <c r="L54" s="2"/>
      <c r="M54" s="2"/>
      <c r="N54" s="2"/>
      <c r="O54" s="2">
        <f t="shared" si="28"/>
        <v>359.59</v>
      </c>
      <c r="P54" s="2">
        <f t="shared" si="29"/>
        <v>359.59</v>
      </c>
      <c r="Q54" s="2">
        <f t="shared" si="30"/>
        <v>0</v>
      </c>
      <c r="R54" s="2">
        <f t="shared" si="31"/>
        <v>0</v>
      </c>
      <c r="S54" s="2">
        <f t="shared" si="32"/>
        <v>0</v>
      </c>
      <c r="T54" s="2">
        <f t="shared" si="33"/>
        <v>0</v>
      </c>
      <c r="U54" s="2">
        <f t="shared" si="34"/>
        <v>0</v>
      </c>
      <c r="V54" s="2">
        <f t="shared" si="35"/>
        <v>0</v>
      </c>
      <c r="W54" s="2">
        <f t="shared" si="36"/>
        <v>0</v>
      </c>
      <c r="X54" s="2">
        <f t="shared" si="37"/>
        <v>0</v>
      </c>
      <c r="Y54" s="2">
        <f t="shared" si="38"/>
        <v>0</v>
      </c>
      <c r="Z54" s="2"/>
      <c r="AA54" s="2">
        <v>21012691</v>
      </c>
      <c r="AB54" s="2">
        <f t="shared" si="39"/>
        <v>125.73</v>
      </c>
      <c r="AC54" s="2">
        <f t="shared" si="40"/>
        <v>125.73</v>
      </c>
      <c r="AD54" s="2">
        <f t="shared" si="68"/>
        <v>0</v>
      </c>
      <c r="AE54" s="2">
        <f t="shared" si="68"/>
        <v>0</v>
      </c>
      <c r="AF54" s="2">
        <f t="shared" si="68"/>
        <v>0</v>
      </c>
      <c r="AG54" s="2">
        <f t="shared" si="44"/>
        <v>0</v>
      </c>
      <c r="AH54" s="2">
        <f t="shared" si="69"/>
        <v>0</v>
      </c>
      <c r="AI54" s="2">
        <f t="shared" si="69"/>
        <v>0</v>
      </c>
      <c r="AJ54" s="2">
        <f t="shared" si="47"/>
        <v>0</v>
      </c>
      <c r="AK54" s="2">
        <v>125.73</v>
      </c>
      <c r="AL54" s="2">
        <v>125.73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3</v>
      </c>
      <c r="BI54" s="2">
        <v>1</v>
      </c>
      <c r="BJ54" s="2" t="s">
        <v>95</v>
      </c>
      <c r="BK54" s="2"/>
      <c r="BL54" s="2"/>
      <c r="BM54" s="2">
        <v>81</v>
      </c>
      <c r="BN54" s="2">
        <v>0</v>
      </c>
      <c r="BO54" s="2" t="s">
        <v>3</v>
      </c>
      <c r="BP54" s="2">
        <v>0</v>
      </c>
      <c r="BQ54" s="2">
        <v>30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0</v>
      </c>
      <c r="CA54" s="2">
        <v>0</v>
      </c>
      <c r="CB54" s="2"/>
      <c r="CC54" s="2"/>
      <c r="CD54" s="2"/>
      <c r="CE54" s="2"/>
      <c r="CF54" s="2">
        <v>0</v>
      </c>
      <c r="CG54" s="2">
        <v>0</v>
      </c>
      <c r="CH54" s="2"/>
      <c r="CI54" s="2"/>
      <c r="CJ54" s="2"/>
      <c r="CK54" s="2"/>
      <c r="CL54" s="2"/>
      <c r="CM54" s="2">
        <v>0</v>
      </c>
      <c r="CN54" s="2" t="s">
        <v>3</v>
      </c>
      <c r="CO54" s="2">
        <v>0</v>
      </c>
      <c r="CP54" s="2">
        <f t="shared" si="48"/>
        <v>359.59</v>
      </c>
      <c r="CQ54" s="2">
        <f t="shared" si="49"/>
        <v>125.73</v>
      </c>
      <c r="CR54" s="2">
        <f t="shared" si="50"/>
        <v>0</v>
      </c>
      <c r="CS54" s="2">
        <f t="shared" si="51"/>
        <v>0</v>
      </c>
      <c r="CT54" s="2">
        <f t="shared" si="52"/>
        <v>0</v>
      </c>
      <c r="CU54" s="2">
        <f t="shared" si="53"/>
        <v>0</v>
      </c>
      <c r="CV54" s="2">
        <f t="shared" si="54"/>
        <v>0</v>
      </c>
      <c r="CW54" s="2">
        <f t="shared" si="55"/>
        <v>0</v>
      </c>
      <c r="CX54" s="2">
        <f t="shared" si="56"/>
        <v>0</v>
      </c>
      <c r="CY54" s="2">
        <f t="shared" si="57"/>
        <v>0</v>
      </c>
      <c r="CZ54" s="2">
        <f t="shared" si="58"/>
        <v>0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105</v>
      </c>
      <c r="DO54" s="2">
        <v>70</v>
      </c>
      <c r="DP54" s="2">
        <v>1.0469999999999999</v>
      </c>
      <c r="DQ54" s="2">
        <v>1</v>
      </c>
      <c r="DR54" s="2"/>
      <c r="DS54" s="2"/>
      <c r="DT54" s="2"/>
      <c r="DU54" s="2">
        <v>1002</v>
      </c>
      <c r="DV54" s="2" t="s">
        <v>94</v>
      </c>
      <c r="DW54" s="2" t="s">
        <v>94</v>
      </c>
      <c r="DX54" s="2">
        <v>1</v>
      </c>
      <c r="DY54" s="2"/>
      <c r="DZ54" s="2"/>
      <c r="EA54" s="2"/>
      <c r="EB54" s="2"/>
      <c r="EC54" s="2"/>
      <c r="ED54" s="2"/>
      <c r="EE54" s="2">
        <v>20612973</v>
      </c>
      <c r="EF54" s="2">
        <v>30</v>
      </c>
      <c r="EG54" s="2" t="s">
        <v>54</v>
      </c>
      <c r="EH54" s="2">
        <v>0</v>
      </c>
      <c r="EI54" s="2" t="s">
        <v>3</v>
      </c>
      <c r="EJ54" s="2">
        <v>1</v>
      </c>
      <c r="EK54" s="2">
        <v>81</v>
      </c>
      <c r="EL54" s="2" t="s">
        <v>75</v>
      </c>
      <c r="EM54" s="2" t="s">
        <v>76</v>
      </c>
      <c r="EN54" s="2"/>
      <c r="EO54" s="2" t="s">
        <v>3</v>
      </c>
      <c r="EP54" s="2"/>
      <c r="EQ54" s="2">
        <v>0</v>
      </c>
      <c r="ER54" s="2">
        <v>125.73</v>
      </c>
      <c r="ES54" s="2">
        <v>125.73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f t="shared" si="59"/>
        <v>0</v>
      </c>
      <c r="FS54" s="2">
        <v>0</v>
      </c>
      <c r="FT54" s="2"/>
      <c r="FU54" s="2"/>
      <c r="FV54" s="2"/>
      <c r="FW54" s="2"/>
      <c r="FX54" s="2">
        <v>105</v>
      </c>
      <c r="FY54" s="2">
        <v>70</v>
      </c>
      <c r="FZ54" s="2"/>
      <c r="GA54" s="2" t="s">
        <v>3</v>
      </c>
      <c r="GB54" s="2"/>
      <c r="GC54" s="2"/>
      <c r="GD54" s="2">
        <v>0</v>
      </c>
      <c r="GE54" s="2"/>
      <c r="GF54" s="2">
        <v>1584573459</v>
      </c>
      <c r="GG54" s="2">
        <v>2</v>
      </c>
      <c r="GH54" s="2">
        <v>1</v>
      </c>
      <c r="GI54" s="2">
        <v>-2</v>
      </c>
      <c r="GJ54" s="2">
        <v>0</v>
      </c>
      <c r="GK54" s="2">
        <f>ROUND(R54*(R12)/100,2)</f>
        <v>0</v>
      </c>
      <c r="GL54" s="2">
        <f t="shared" si="60"/>
        <v>0</v>
      </c>
      <c r="GM54" s="2">
        <f t="shared" si="61"/>
        <v>359.59</v>
      </c>
      <c r="GN54" s="2">
        <f t="shared" si="62"/>
        <v>359.59</v>
      </c>
      <c r="GO54" s="2">
        <f t="shared" si="63"/>
        <v>0</v>
      </c>
      <c r="GP54" s="2">
        <f t="shared" si="64"/>
        <v>0</v>
      </c>
      <c r="GQ54" s="2"/>
      <c r="GR54" s="2">
        <v>0</v>
      </c>
      <c r="GS54" s="2">
        <v>3</v>
      </c>
      <c r="GT54" s="2">
        <v>0</v>
      </c>
      <c r="GU54" s="2" t="s">
        <v>3</v>
      </c>
      <c r="GV54" s="2">
        <f t="shared" si="65"/>
        <v>0</v>
      </c>
      <c r="GW54" s="2">
        <v>1</v>
      </c>
      <c r="GX54" s="2">
        <f t="shared" si="66"/>
        <v>0</v>
      </c>
      <c r="GY54" s="2"/>
      <c r="GZ54" s="2"/>
      <c r="HA54" s="2">
        <v>0</v>
      </c>
      <c r="HB54" s="2">
        <v>0</v>
      </c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">
      <c r="A55">
        <v>18</v>
      </c>
      <c r="B55">
        <v>1</v>
      </c>
      <c r="C55">
        <v>64</v>
      </c>
      <c r="E55" t="s">
        <v>91</v>
      </c>
      <c r="F55" t="s">
        <v>92</v>
      </c>
      <c r="G55" t="s">
        <v>93</v>
      </c>
      <c r="H55" t="s">
        <v>94</v>
      </c>
      <c r="I55">
        <f>I47*J55</f>
        <v>2.86</v>
      </c>
      <c r="J55">
        <v>47.194719471947195</v>
      </c>
      <c r="O55">
        <f t="shared" si="28"/>
        <v>1269.3399999999999</v>
      </c>
      <c r="P55">
        <f t="shared" si="29"/>
        <v>1269.3399999999999</v>
      </c>
      <c r="Q55">
        <f t="shared" si="30"/>
        <v>0</v>
      </c>
      <c r="R55">
        <f t="shared" si="31"/>
        <v>0</v>
      </c>
      <c r="S55">
        <f t="shared" si="32"/>
        <v>0</v>
      </c>
      <c r="T55">
        <f t="shared" si="33"/>
        <v>0</v>
      </c>
      <c r="U55">
        <f t="shared" si="34"/>
        <v>0</v>
      </c>
      <c r="V55">
        <f t="shared" si="35"/>
        <v>0</v>
      </c>
      <c r="W55">
        <f t="shared" si="36"/>
        <v>0</v>
      </c>
      <c r="X55">
        <f t="shared" si="37"/>
        <v>0</v>
      </c>
      <c r="Y55">
        <f t="shared" si="38"/>
        <v>0</v>
      </c>
      <c r="AA55">
        <v>21012693</v>
      </c>
      <c r="AB55">
        <f t="shared" si="39"/>
        <v>125.73</v>
      </c>
      <c r="AC55">
        <f t="shared" si="40"/>
        <v>125.73</v>
      </c>
      <c r="AD55">
        <f t="shared" si="68"/>
        <v>0</v>
      </c>
      <c r="AE55">
        <f t="shared" si="68"/>
        <v>0</v>
      </c>
      <c r="AF55">
        <f t="shared" si="68"/>
        <v>0</v>
      </c>
      <c r="AG55">
        <f t="shared" si="44"/>
        <v>0</v>
      </c>
      <c r="AH55">
        <f t="shared" si="69"/>
        <v>0</v>
      </c>
      <c r="AI55">
        <f t="shared" si="69"/>
        <v>0</v>
      </c>
      <c r="AJ55">
        <f t="shared" si="47"/>
        <v>0</v>
      </c>
      <c r="AK55">
        <v>125.73</v>
      </c>
      <c r="AL55">
        <v>125.73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3.53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95</v>
      </c>
      <c r="BM55">
        <v>81</v>
      </c>
      <c r="BN55">
        <v>0</v>
      </c>
      <c r="BO55" t="s">
        <v>92</v>
      </c>
      <c r="BP55">
        <v>1</v>
      </c>
      <c r="BQ55">
        <v>30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0</v>
      </c>
      <c r="CA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48"/>
        <v>1269.3399999999999</v>
      </c>
      <c r="CQ55">
        <f t="shared" si="49"/>
        <v>443.82689999999997</v>
      </c>
      <c r="CR55">
        <f t="shared" si="50"/>
        <v>0</v>
      </c>
      <c r="CS55">
        <f t="shared" si="51"/>
        <v>0</v>
      </c>
      <c r="CT55">
        <f t="shared" si="52"/>
        <v>0</v>
      </c>
      <c r="CU55">
        <f t="shared" si="53"/>
        <v>0</v>
      </c>
      <c r="CV55">
        <f t="shared" si="54"/>
        <v>0</v>
      </c>
      <c r="CW55">
        <f t="shared" si="55"/>
        <v>0</v>
      </c>
      <c r="CX55">
        <f t="shared" si="56"/>
        <v>0</v>
      </c>
      <c r="CY55">
        <f t="shared" si="57"/>
        <v>0</v>
      </c>
      <c r="CZ55">
        <f t="shared" si="58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105</v>
      </c>
      <c r="DO55">
        <v>70</v>
      </c>
      <c r="DP55">
        <v>1.0469999999999999</v>
      </c>
      <c r="DQ55">
        <v>1</v>
      </c>
      <c r="DU55">
        <v>1002</v>
      </c>
      <c r="DV55" t="s">
        <v>94</v>
      </c>
      <c r="DW55" t="s">
        <v>94</v>
      </c>
      <c r="DX55">
        <v>1</v>
      </c>
      <c r="EE55">
        <v>20612973</v>
      </c>
      <c r="EF55">
        <v>30</v>
      </c>
      <c r="EG55" t="s">
        <v>54</v>
      </c>
      <c r="EH55">
        <v>0</v>
      </c>
      <c r="EI55" t="s">
        <v>3</v>
      </c>
      <c r="EJ55">
        <v>1</v>
      </c>
      <c r="EK55">
        <v>81</v>
      </c>
      <c r="EL55" t="s">
        <v>75</v>
      </c>
      <c r="EM55" t="s">
        <v>76</v>
      </c>
      <c r="EO55" t="s">
        <v>3</v>
      </c>
      <c r="EQ55">
        <v>0</v>
      </c>
      <c r="ER55">
        <v>125.73</v>
      </c>
      <c r="ES55">
        <v>125.73</v>
      </c>
      <c r="ET55">
        <v>0</v>
      </c>
      <c r="EU55">
        <v>0</v>
      </c>
      <c r="EV55">
        <v>0</v>
      </c>
      <c r="EW55">
        <v>0</v>
      </c>
      <c r="EX55">
        <v>0</v>
      </c>
      <c r="FQ55">
        <v>0</v>
      </c>
      <c r="FR55">
        <f t="shared" si="59"/>
        <v>0</v>
      </c>
      <c r="FS55">
        <v>0</v>
      </c>
      <c r="FX55">
        <v>105</v>
      </c>
      <c r="FY55">
        <v>70</v>
      </c>
      <c r="GA55" t="s">
        <v>3</v>
      </c>
      <c r="GD55">
        <v>0</v>
      </c>
      <c r="GF55">
        <v>1584573459</v>
      </c>
      <c r="GG55">
        <v>2</v>
      </c>
      <c r="GH55">
        <v>1</v>
      </c>
      <c r="GI55">
        <v>2</v>
      </c>
      <c r="GJ55">
        <v>0</v>
      </c>
      <c r="GK55">
        <f>ROUND(R55*(S12)/100,2)</f>
        <v>0</v>
      </c>
      <c r="GL55">
        <f t="shared" si="60"/>
        <v>0</v>
      </c>
      <c r="GM55">
        <f t="shared" si="61"/>
        <v>1269.3399999999999</v>
      </c>
      <c r="GN55">
        <f t="shared" si="62"/>
        <v>1269.3399999999999</v>
      </c>
      <c r="GO55">
        <f t="shared" si="63"/>
        <v>0</v>
      </c>
      <c r="GP55">
        <f t="shared" si="64"/>
        <v>0</v>
      </c>
      <c r="GR55">
        <v>0</v>
      </c>
      <c r="GS55">
        <v>3</v>
      </c>
      <c r="GT55">
        <v>0</v>
      </c>
      <c r="GU55" t="s">
        <v>3</v>
      </c>
      <c r="GV55">
        <f t="shared" si="65"/>
        <v>0</v>
      </c>
      <c r="GW55">
        <v>1</v>
      </c>
      <c r="GX55">
        <f t="shared" si="66"/>
        <v>0</v>
      </c>
      <c r="HA55">
        <v>0</v>
      </c>
      <c r="HB55">
        <v>0</v>
      </c>
      <c r="IK55">
        <v>0</v>
      </c>
    </row>
    <row r="56" spans="1:255" x14ac:dyDescent="0.2">
      <c r="A56" s="2">
        <v>17</v>
      </c>
      <c r="B56" s="2">
        <v>1</v>
      </c>
      <c r="C56" s="2">
        <f>ROW(SmtRes!A73)</f>
        <v>73</v>
      </c>
      <c r="D56" s="2">
        <f>ROW(EtalonRes!A71)</f>
        <v>71</v>
      </c>
      <c r="E56" s="2" t="s">
        <v>96</v>
      </c>
      <c r="F56" s="2" t="s">
        <v>97</v>
      </c>
      <c r="G56" s="2" t="s">
        <v>98</v>
      </c>
      <c r="H56" s="2" t="s">
        <v>40</v>
      </c>
      <c r="I56" s="2">
        <f>ROUND(3/100,6)</f>
        <v>0.03</v>
      </c>
      <c r="J56" s="2">
        <v>0</v>
      </c>
      <c r="K56" s="2"/>
      <c r="L56" s="2"/>
      <c r="M56" s="2"/>
      <c r="N56" s="2"/>
      <c r="O56" s="2">
        <f t="shared" si="28"/>
        <v>4.4800000000000004</v>
      </c>
      <c r="P56" s="2">
        <f t="shared" si="29"/>
        <v>0</v>
      </c>
      <c r="Q56" s="2">
        <f t="shared" si="30"/>
        <v>0.43</v>
      </c>
      <c r="R56" s="2">
        <f t="shared" si="31"/>
        <v>0.02</v>
      </c>
      <c r="S56" s="2">
        <f t="shared" si="32"/>
        <v>4.05</v>
      </c>
      <c r="T56" s="2">
        <f t="shared" si="33"/>
        <v>0</v>
      </c>
      <c r="U56" s="2">
        <f t="shared" si="34"/>
        <v>0.36224999999999996</v>
      </c>
      <c r="V56" s="2">
        <f t="shared" si="35"/>
        <v>0</v>
      </c>
      <c r="W56" s="2">
        <f t="shared" si="36"/>
        <v>0</v>
      </c>
      <c r="X56" s="2">
        <f t="shared" si="37"/>
        <v>0</v>
      </c>
      <c r="Y56" s="2">
        <f t="shared" si="38"/>
        <v>0</v>
      </c>
      <c r="Z56" s="2"/>
      <c r="AA56" s="2">
        <v>21012691</v>
      </c>
      <c r="AB56" s="2">
        <f t="shared" si="39"/>
        <v>149.24700000000001</v>
      </c>
      <c r="AC56" s="2">
        <f t="shared" si="40"/>
        <v>0</v>
      </c>
      <c r="AD56" s="2">
        <f t="shared" ref="AD56:AF57" si="70">ROUND(((ET56*1.15)),6)</f>
        <v>14.2485</v>
      </c>
      <c r="AE56" s="2">
        <f t="shared" si="70"/>
        <v>0.60950000000000004</v>
      </c>
      <c r="AF56" s="2">
        <f t="shared" si="70"/>
        <v>134.99850000000001</v>
      </c>
      <c r="AG56" s="2">
        <f t="shared" si="44"/>
        <v>0</v>
      </c>
      <c r="AH56" s="2">
        <f>((EW56*1.15))</f>
        <v>12.074999999999999</v>
      </c>
      <c r="AI56" s="2">
        <f>((EX56*1.15))</f>
        <v>0</v>
      </c>
      <c r="AJ56" s="2">
        <f t="shared" si="47"/>
        <v>0</v>
      </c>
      <c r="AK56" s="2">
        <v>129.78</v>
      </c>
      <c r="AL56" s="2">
        <v>0</v>
      </c>
      <c r="AM56" s="2">
        <v>12.39</v>
      </c>
      <c r="AN56" s="2">
        <v>0.53</v>
      </c>
      <c r="AO56" s="2">
        <v>117.39</v>
      </c>
      <c r="AP56" s="2">
        <v>0</v>
      </c>
      <c r="AQ56" s="2">
        <v>10.5</v>
      </c>
      <c r="AR56" s="2">
        <v>0</v>
      </c>
      <c r="AS56" s="2">
        <v>0</v>
      </c>
      <c r="AT56" s="2">
        <v>0</v>
      </c>
      <c r="AU56" s="2">
        <v>0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0</v>
      </c>
      <c r="BI56" s="2">
        <v>1</v>
      </c>
      <c r="BJ56" s="2" t="s">
        <v>99</v>
      </c>
      <c r="BK56" s="2"/>
      <c r="BL56" s="2"/>
      <c r="BM56" s="2">
        <v>682</v>
      </c>
      <c r="BN56" s="2">
        <v>0</v>
      </c>
      <c r="BO56" s="2" t="s">
        <v>3</v>
      </c>
      <c r="BP56" s="2">
        <v>0</v>
      </c>
      <c r="BQ56" s="2">
        <v>60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0</v>
      </c>
      <c r="CA56" s="2">
        <v>0</v>
      </c>
      <c r="CB56" s="2"/>
      <c r="CC56" s="2"/>
      <c r="CD56" s="2"/>
      <c r="CE56" s="2"/>
      <c r="CF56" s="2">
        <v>0</v>
      </c>
      <c r="CG56" s="2">
        <v>0</v>
      </c>
      <c r="CH56" s="2"/>
      <c r="CI56" s="2"/>
      <c r="CJ56" s="2"/>
      <c r="CK56" s="2"/>
      <c r="CL56" s="2"/>
      <c r="CM56" s="2">
        <v>0</v>
      </c>
      <c r="CN56" s="2" t="s">
        <v>936</v>
      </c>
      <c r="CO56" s="2">
        <v>0</v>
      </c>
      <c r="CP56" s="2">
        <f t="shared" si="48"/>
        <v>4.4799999999999995</v>
      </c>
      <c r="CQ56" s="2">
        <f t="shared" si="49"/>
        <v>0</v>
      </c>
      <c r="CR56" s="2">
        <f t="shared" si="50"/>
        <v>14.2485</v>
      </c>
      <c r="CS56" s="2">
        <f t="shared" si="51"/>
        <v>0.60950000000000004</v>
      </c>
      <c r="CT56" s="2">
        <f t="shared" si="52"/>
        <v>134.99850000000001</v>
      </c>
      <c r="CU56" s="2">
        <f t="shared" si="53"/>
        <v>0</v>
      </c>
      <c r="CV56" s="2">
        <f t="shared" si="54"/>
        <v>12.074999999999999</v>
      </c>
      <c r="CW56" s="2">
        <f t="shared" si="55"/>
        <v>0</v>
      </c>
      <c r="CX56" s="2">
        <f t="shared" si="56"/>
        <v>0</v>
      </c>
      <c r="CY56" s="2">
        <f t="shared" si="57"/>
        <v>0</v>
      </c>
      <c r="CZ56" s="2">
        <f t="shared" si="58"/>
        <v>0</v>
      </c>
      <c r="DA56" s="2"/>
      <c r="DB56" s="2"/>
      <c r="DC56" s="2" t="s">
        <v>3</v>
      </c>
      <c r="DD56" s="2" t="s">
        <v>3</v>
      </c>
      <c r="DE56" s="2" t="s">
        <v>28</v>
      </c>
      <c r="DF56" s="2" t="s">
        <v>28</v>
      </c>
      <c r="DG56" s="2" t="s">
        <v>28</v>
      </c>
      <c r="DH56" s="2" t="s">
        <v>3</v>
      </c>
      <c r="DI56" s="2" t="s">
        <v>28</v>
      </c>
      <c r="DJ56" s="2" t="s">
        <v>28</v>
      </c>
      <c r="DK56" s="2" t="s">
        <v>3</v>
      </c>
      <c r="DL56" s="2" t="s">
        <v>3</v>
      </c>
      <c r="DM56" s="2" t="s">
        <v>3</v>
      </c>
      <c r="DN56" s="2">
        <v>91</v>
      </c>
      <c r="DO56" s="2">
        <v>70</v>
      </c>
      <c r="DP56" s="2">
        <v>1.0469999999999999</v>
      </c>
      <c r="DQ56" s="2">
        <v>1.002</v>
      </c>
      <c r="DR56" s="2"/>
      <c r="DS56" s="2"/>
      <c r="DT56" s="2"/>
      <c r="DU56" s="2">
        <v>1010</v>
      </c>
      <c r="DV56" s="2" t="s">
        <v>40</v>
      </c>
      <c r="DW56" s="2" t="s">
        <v>40</v>
      </c>
      <c r="DX56" s="2">
        <v>100</v>
      </c>
      <c r="DY56" s="2"/>
      <c r="DZ56" s="2"/>
      <c r="EA56" s="2"/>
      <c r="EB56" s="2"/>
      <c r="EC56" s="2"/>
      <c r="ED56" s="2"/>
      <c r="EE56" s="2">
        <v>20613574</v>
      </c>
      <c r="EF56" s="2">
        <v>60</v>
      </c>
      <c r="EG56" s="2" t="s">
        <v>29</v>
      </c>
      <c r="EH56" s="2">
        <v>0</v>
      </c>
      <c r="EI56" s="2" t="s">
        <v>3</v>
      </c>
      <c r="EJ56" s="2">
        <v>1</v>
      </c>
      <c r="EK56" s="2">
        <v>682</v>
      </c>
      <c r="EL56" s="2" t="s">
        <v>100</v>
      </c>
      <c r="EM56" s="2" t="s">
        <v>101</v>
      </c>
      <c r="EN56" s="2"/>
      <c r="EO56" s="2" t="s">
        <v>102</v>
      </c>
      <c r="EP56" s="2"/>
      <c r="EQ56" s="2">
        <v>0</v>
      </c>
      <c r="ER56" s="2">
        <v>129.78</v>
      </c>
      <c r="ES56" s="2">
        <v>0</v>
      </c>
      <c r="ET56" s="2">
        <v>12.39</v>
      </c>
      <c r="EU56" s="2">
        <v>0.53</v>
      </c>
      <c r="EV56" s="2">
        <v>117.39</v>
      </c>
      <c r="EW56" s="2">
        <v>10.5</v>
      </c>
      <c r="EX56" s="2">
        <v>0</v>
      </c>
      <c r="EY56" s="2">
        <v>0</v>
      </c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f t="shared" si="59"/>
        <v>0</v>
      </c>
      <c r="FS56" s="2">
        <v>0</v>
      </c>
      <c r="FT56" s="2"/>
      <c r="FU56" s="2"/>
      <c r="FV56" s="2"/>
      <c r="FW56" s="2"/>
      <c r="FX56" s="2">
        <v>91</v>
      </c>
      <c r="FY56" s="2">
        <v>70</v>
      </c>
      <c r="FZ56" s="2"/>
      <c r="GA56" s="2" t="s">
        <v>3</v>
      </c>
      <c r="GB56" s="2"/>
      <c r="GC56" s="2"/>
      <c r="GD56" s="2">
        <v>0</v>
      </c>
      <c r="GE56" s="2"/>
      <c r="GF56" s="2">
        <v>-1396535932</v>
      </c>
      <c r="GG56" s="2">
        <v>2</v>
      </c>
      <c r="GH56" s="2">
        <v>1</v>
      </c>
      <c r="GI56" s="2">
        <v>-2</v>
      </c>
      <c r="GJ56" s="2">
        <v>0</v>
      </c>
      <c r="GK56" s="2">
        <f>ROUND(R56*(R12)/100,2)</f>
        <v>0.03</v>
      </c>
      <c r="GL56" s="2">
        <f t="shared" si="60"/>
        <v>0</v>
      </c>
      <c r="GM56" s="2">
        <f t="shared" si="61"/>
        <v>4.51</v>
      </c>
      <c r="GN56" s="2">
        <f t="shared" si="62"/>
        <v>4.51</v>
      </c>
      <c r="GO56" s="2">
        <f t="shared" si="63"/>
        <v>0</v>
      </c>
      <c r="GP56" s="2">
        <f t="shared" si="64"/>
        <v>0</v>
      </c>
      <c r="GQ56" s="2"/>
      <c r="GR56" s="2">
        <v>0</v>
      </c>
      <c r="GS56" s="2">
        <v>3</v>
      </c>
      <c r="GT56" s="2">
        <v>0</v>
      </c>
      <c r="GU56" s="2" t="s">
        <v>3</v>
      </c>
      <c r="GV56" s="2">
        <f t="shared" si="65"/>
        <v>0</v>
      </c>
      <c r="GW56" s="2">
        <v>1</v>
      </c>
      <c r="GX56" s="2">
        <f t="shared" si="66"/>
        <v>0</v>
      </c>
      <c r="GY56" s="2"/>
      <c r="GZ56" s="2"/>
      <c r="HA56" s="2">
        <v>0</v>
      </c>
      <c r="HB56" s="2">
        <v>0</v>
      </c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x14ac:dyDescent="0.2">
      <c r="A57">
        <v>17</v>
      </c>
      <c r="B57">
        <v>1</v>
      </c>
      <c r="C57">
        <f>ROW(SmtRes!A76)</f>
        <v>76</v>
      </c>
      <c r="D57">
        <f>ROW(EtalonRes!A74)</f>
        <v>74</v>
      </c>
      <c r="E57" t="s">
        <v>96</v>
      </c>
      <c r="F57" t="s">
        <v>97</v>
      </c>
      <c r="G57" t="s">
        <v>98</v>
      </c>
      <c r="H57" t="s">
        <v>40</v>
      </c>
      <c r="I57">
        <f>ROUND(3/100,6)</f>
        <v>0.03</v>
      </c>
      <c r="J57">
        <v>0</v>
      </c>
      <c r="O57">
        <f t="shared" si="28"/>
        <v>81.33</v>
      </c>
      <c r="P57">
        <f t="shared" si="29"/>
        <v>0</v>
      </c>
      <c r="Q57">
        <f t="shared" si="30"/>
        <v>2.67</v>
      </c>
      <c r="R57">
        <f t="shared" si="31"/>
        <v>0.02</v>
      </c>
      <c r="S57">
        <f t="shared" si="32"/>
        <v>78.66</v>
      </c>
      <c r="T57">
        <f t="shared" si="33"/>
        <v>0</v>
      </c>
      <c r="U57">
        <f t="shared" si="34"/>
        <v>0.37927574999999997</v>
      </c>
      <c r="V57">
        <f t="shared" si="35"/>
        <v>0</v>
      </c>
      <c r="W57">
        <f t="shared" si="36"/>
        <v>0</v>
      </c>
      <c r="X57">
        <f t="shared" si="37"/>
        <v>60.57</v>
      </c>
      <c r="Y57">
        <f t="shared" si="38"/>
        <v>34.61</v>
      </c>
      <c r="AA57">
        <v>21012693</v>
      </c>
      <c r="AB57">
        <f t="shared" si="39"/>
        <v>149.24700000000001</v>
      </c>
      <c r="AC57">
        <f t="shared" si="40"/>
        <v>0</v>
      </c>
      <c r="AD57">
        <f t="shared" si="70"/>
        <v>14.2485</v>
      </c>
      <c r="AE57">
        <f t="shared" si="70"/>
        <v>0.60950000000000004</v>
      </c>
      <c r="AF57">
        <f t="shared" si="70"/>
        <v>134.99850000000001</v>
      </c>
      <c r="AG57">
        <f t="shared" si="44"/>
        <v>0</v>
      </c>
      <c r="AH57">
        <f>((EW57*1.15))</f>
        <v>12.074999999999999</v>
      </c>
      <c r="AI57">
        <f>((EX57*1.15))</f>
        <v>0</v>
      </c>
      <c r="AJ57">
        <f t="shared" si="47"/>
        <v>0</v>
      </c>
      <c r="AK57">
        <v>129.78</v>
      </c>
      <c r="AL57">
        <v>0</v>
      </c>
      <c r="AM57">
        <v>12.39</v>
      </c>
      <c r="AN57">
        <v>0.53</v>
      </c>
      <c r="AO57">
        <v>117.39</v>
      </c>
      <c r="AP57">
        <v>0</v>
      </c>
      <c r="AQ57">
        <v>10.5</v>
      </c>
      <c r="AR57">
        <v>0</v>
      </c>
      <c r="AS57">
        <v>0</v>
      </c>
      <c r="AT57">
        <v>77</v>
      </c>
      <c r="AU57">
        <v>44</v>
      </c>
      <c r="AV57">
        <v>1.0469999999999999</v>
      </c>
      <c r="AW57">
        <v>1.002</v>
      </c>
      <c r="AZ57">
        <v>1</v>
      </c>
      <c r="BA57">
        <v>18.55</v>
      </c>
      <c r="BB57">
        <v>5.97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0</v>
      </c>
      <c r="BI57">
        <v>1</v>
      </c>
      <c r="BJ57" t="s">
        <v>99</v>
      </c>
      <c r="BM57">
        <v>682</v>
      </c>
      <c r="BN57">
        <v>0</v>
      </c>
      <c r="BO57" t="s">
        <v>97</v>
      </c>
      <c r="BP57">
        <v>1</v>
      </c>
      <c r="BQ57">
        <v>60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77</v>
      </c>
      <c r="CA57">
        <v>44</v>
      </c>
      <c r="CF57">
        <v>0</v>
      </c>
      <c r="CG57">
        <v>0</v>
      </c>
      <c r="CM57">
        <v>0</v>
      </c>
      <c r="CN57" t="s">
        <v>936</v>
      </c>
      <c r="CO57">
        <v>0</v>
      </c>
      <c r="CP57">
        <f t="shared" si="48"/>
        <v>81.33</v>
      </c>
      <c r="CQ57">
        <f t="shared" si="49"/>
        <v>0</v>
      </c>
      <c r="CR57">
        <f t="shared" si="50"/>
        <v>89.061531614999979</v>
      </c>
      <c r="CS57">
        <f t="shared" si="51"/>
        <v>0.63814649999999995</v>
      </c>
      <c r="CT57">
        <f t="shared" si="52"/>
        <v>2621.9206172250001</v>
      </c>
      <c r="CU57">
        <f t="shared" si="53"/>
        <v>0</v>
      </c>
      <c r="CV57">
        <f t="shared" si="54"/>
        <v>12.642524999999999</v>
      </c>
      <c r="CW57">
        <f t="shared" si="55"/>
        <v>0</v>
      </c>
      <c r="CX57">
        <f t="shared" si="56"/>
        <v>0</v>
      </c>
      <c r="CY57">
        <f t="shared" si="57"/>
        <v>60.568199999999997</v>
      </c>
      <c r="CZ57">
        <f t="shared" si="58"/>
        <v>34.610399999999998</v>
      </c>
      <c r="DC57" t="s">
        <v>3</v>
      </c>
      <c r="DD57" t="s">
        <v>3</v>
      </c>
      <c r="DE57" t="s">
        <v>28</v>
      </c>
      <c r="DF57" t="s">
        <v>28</v>
      </c>
      <c r="DG57" t="s">
        <v>28</v>
      </c>
      <c r="DH57" t="s">
        <v>3</v>
      </c>
      <c r="DI57" t="s">
        <v>28</v>
      </c>
      <c r="DJ57" t="s">
        <v>28</v>
      </c>
      <c r="DK57" t="s">
        <v>3</v>
      </c>
      <c r="DL57" t="s">
        <v>3</v>
      </c>
      <c r="DM57" t="s">
        <v>3</v>
      </c>
      <c r="DN57">
        <v>91</v>
      </c>
      <c r="DO57">
        <v>70</v>
      </c>
      <c r="DP57">
        <v>1.0469999999999999</v>
      </c>
      <c r="DQ57">
        <v>1.002</v>
      </c>
      <c r="DU57">
        <v>1010</v>
      </c>
      <c r="DV57" t="s">
        <v>40</v>
      </c>
      <c r="DW57" t="s">
        <v>40</v>
      </c>
      <c r="DX57">
        <v>100</v>
      </c>
      <c r="EE57">
        <v>20613574</v>
      </c>
      <c r="EF57">
        <v>60</v>
      </c>
      <c r="EG57" t="s">
        <v>29</v>
      </c>
      <c r="EH57">
        <v>0</v>
      </c>
      <c r="EI57" t="s">
        <v>3</v>
      </c>
      <c r="EJ57">
        <v>1</v>
      </c>
      <c r="EK57">
        <v>682</v>
      </c>
      <c r="EL57" t="s">
        <v>100</v>
      </c>
      <c r="EM57" t="s">
        <v>101</v>
      </c>
      <c r="EO57" t="s">
        <v>102</v>
      </c>
      <c r="EQ57">
        <v>0</v>
      </c>
      <c r="ER57">
        <v>129.78</v>
      </c>
      <c r="ES57">
        <v>0</v>
      </c>
      <c r="ET57">
        <v>12.39</v>
      </c>
      <c r="EU57">
        <v>0.53</v>
      </c>
      <c r="EV57">
        <v>117.39</v>
      </c>
      <c r="EW57">
        <v>10.5</v>
      </c>
      <c r="EX57">
        <v>0</v>
      </c>
      <c r="EY57">
        <v>0</v>
      </c>
      <c r="FQ57">
        <v>0</v>
      </c>
      <c r="FR57">
        <f t="shared" si="59"/>
        <v>0</v>
      </c>
      <c r="FS57">
        <v>0</v>
      </c>
      <c r="FX57">
        <v>91</v>
      </c>
      <c r="FY57">
        <v>70</v>
      </c>
      <c r="GA57" t="s">
        <v>3</v>
      </c>
      <c r="GD57">
        <v>0</v>
      </c>
      <c r="GF57">
        <v>-1396535932</v>
      </c>
      <c r="GG57">
        <v>2</v>
      </c>
      <c r="GH57">
        <v>1</v>
      </c>
      <c r="GI57">
        <v>2</v>
      </c>
      <c r="GJ57">
        <v>0</v>
      </c>
      <c r="GK57">
        <f>ROUND(R57*(S12)/100,2)</f>
        <v>0.03</v>
      </c>
      <c r="GL57">
        <f t="shared" si="60"/>
        <v>0</v>
      </c>
      <c r="GM57">
        <f t="shared" si="61"/>
        <v>176.54</v>
      </c>
      <c r="GN57">
        <f t="shared" si="62"/>
        <v>176.54</v>
      </c>
      <c r="GO57">
        <f t="shared" si="63"/>
        <v>0</v>
      </c>
      <c r="GP57">
        <f t="shared" si="64"/>
        <v>0</v>
      </c>
      <c r="GR57">
        <v>0</v>
      </c>
      <c r="GS57">
        <v>3</v>
      </c>
      <c r="GT57">
        <v>0</v>
      </c>
      <c r="GU57" t="s">
        <v>3</v>
      </c>
      <c r="GV57">
        <f t="shared" si="65"/>
        <v>0</v>
      </c>
      <c r="GW57">
        <v>1</v>
      </c>
      <c r="GX57">
        <f t="shared" si="66"/>
        <v>0</v>
      </c>
      <c r="HA57">
        <v>0</v>
      </c>
      <c r="HB57">
        <v>0</v>
      </c>
      <c r="IK57">
        <v>0</v>
      </c>
    </row>
    <row r="58" spans="1:255" x14ac:dyDescent="0.2">
      <c r="A58" s="2">
        <v>17</v>
      </c>
      <c r="B58" s="2">
        <v>1</v>
      </c>
      <c r="C58" s="2">
        <f>ROW(SmtRes!A80)</f>
        <v>80</v>
      </c>
      <c r="D58" s="2">
        <f>ROW(EtalonRes!A78)</f>
        <v>78</v>
      </c>
      <c r="E58" s="2" t="s">
        <v>103</v>
      </c>
      <c r="F58" s="2" t="s">
        <v>104</v>
      </c>
      <c r="G58" s="2" t="s">
        <v>105</v>
      </c>
      <c r="H58" s="2" t="s">
        <v>106</v>
      </c>
      <c r="I58" s="2">
        <f>ROUND(3/10,6)</f>
        <v>0.3</v>
      </c>
      <c r="J58" s="2">
        <v>0</v>
      </c>
      <c r="K58" s="2"/>
      <c r="L58" s="2"/>
      <c r="M58" s="2"/>
      <c r="N58" s="2"/>
      <c r="O58" s="2">
        <f t="shared" si="28"/>
        <v>17.86</v>
      </c>
      <c r="P58" s="2">
        <f t="shared" si="29"/>
        <v>0.48</v>
      </c>
      <c r="Q58" s="2">
        <f t="shared" si="30"/>
        <v>0.13</v>
      </c>
      <c r="R58" s="2">
        <f t="shared" si="31"/>
        <v>0.04</v>
      </c>
      <c r="S58" s="2">
        <f t="shared" si="32"/>
        <v>17.25</v>
      </c>
      <c r="T58" s="2">
        <f t="shared" si="33"/>
        <v>0</v>
      </c>
      <c r="U58" s="2">
        <f t="shared" si="34"/>
        <v>1.1910000000000001</v>
      </c>
      <c r="V58" s="2">
        <f t="shared" si="35"/>
        <v>0</v>
      </c>
      <c r="W58" s="2">
        <f t="shared" si="36"/>
        <v>0</v>
      </c>
      <c r="X58" s="2">
        <f t="shared" si="37"/>
        <v>0</v>
      </c>
      <c r="Y58" s="2">
        <f t="shared" si="38"/>
        <v>0</v>
      </c>
      <c r="Z58" s="2"/>
      <c r="AA58" s="2">
        <v>21012691</v>
      </c>
      <c r="AB58" s="2">
        <f t="shared" si="39"/>
        <v>59.54</v>
      </c>
      <c r="AC58" s="2">
        <f t="shared" si="40"/>
        <v>1.61</v>
      </c>
      <c r="AD58" s="2">
        <f t="shared" ref="AD58:AF61" si="71">ROUND((ET58),6)</f>
        <v>0.42</v>
      </c>
      <c r="AE58" s="2">
        <f t="shared" si="71"/>
        <v>0.12</v>
      </c>
      <c r="AF58" s="2">
        <f t="shared" si="71"/>
        <v>57.51</v>
      </c>
      <c r="AG58" s="2">
        <f t="shared" si="44"/>
        <v>0</v>
      </c>
      <c r="AH58" s="2">
        <f t="shared" ref="AH58:AI61" si="72">(EW58)</f>
        <v>3.97</v>
      </c>
      <c r="AI58" s="2">
        <f t="shared" si="72"/>
        <v>0</v>
      </c>
      <c r="AJ58" s="2">
        <f t="shared" si="47"/>
        <v>0</v>
      </c>
      <c r="AK58" s="2">
        <v>59.54</v>
      </c>
      <c r="AL58" s="2">
        <v>1.61</v>
      </c>
      <c r="AM58" s="2">
        <v>0.42</v>
      </c>
      <c r="AN58" s="2">
        <v>0.12</v>
      </c>
      <c r="AO58" s="2">
        <v>57.51</v>
      </c>
      <c r="AP58" s="2">
        <v>0</v>
      </c>
      <c r="AQ58" s="2">
        <v>3.97</v>
      </c>
      <c r="AR58" s="2">
        <v>0</v>
      </c>
      <c r="AS58" s="2">
        <v>0</v>
      </c>
      <c r="AT58" s="2">
        <v>0</v>
      </c>
      <c r="AU58" s="2">
        <v>0</v>
      </c>
      <c r="AV58" s="2">
        <v>1</v>
      </c>
      <c r="AW58" s="2">
        <v>1</v>
      </c>
      <c r="AX58" s="2"/>
      <c r="AY58" s="2"/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0</v>
      </c>
      <c r="BI58" s="2">
        <v>1</v>
      </c>
      <c r="BJ58" s="2" t="s">
        <v>107</v>
      </c>
      <c r="BK58" s="2"/>
      <c r="BL58" s="2"/>
      <c r="BM58" s="2">
        <v>86</v>
      </c>
      <c r="BN58" s="2">
        <v>0</v>
      </c>
      <c r="BO58" s="2" t="s">
        <v>3</v>
      </c>
      <c r="BP58" s="2">
        <v>0</v>
      </c>
      <c r="BQ58" s="2">
        <v>30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0</v>
      </c>
      <c r="CA58" s="2">
        <v>0</v>
      </c>
      <c r="CB58" s="2"/>
      <c r="CC58" s="2"/>
      <c r="CD58" s="2"/>
      <c r="CE58" s="2"/>
      <c r="CF58" s="2">
        <v>0</v>
      </c>
      <c r="CG58" s="2">
        <v>0</v>
      </c>
      <c r="CH58" s="2"/>
      <c r="CI58" s="2"/>
      <c r="CJ58" s="2"/>
      <c r="CK58" s="2"/>
      <c r="CL58" s="2"/>
      <c r="CM58" s="2">
        <v>0</v>
      </c>
      <c r="CN58" s="2" t="s">
        <v>3</v>
      </c>
      <c r="CO58" s="2">
        <v>0</v>
      </c>
      <c r="CP58" s="2">
        <f t="shared" si="48"/>
        <v>17.86</v>
      </c>
      <c r="CQ58" s="2">
        <f t="shared" si="49"/>
        <v>1.61</v>
      </c>
      <c r="CR58" s="2">
        <f t="shared" si="50"/>
        <v>0.42</v>
      </c>
      <c r="CS58" s="2">
        <f t="shared" si="51"/>
        <v>0.12</v>
      </c>
      <c r="CT58" s="2">
        <f t="shared" si="52"/>
        <v>57.51</v>
      </c>
      <c r="CU58" s="2">
        <f t="shared" si="53"/>
        <v>0</v>
      </c>
      <c r="CV58" s="2">
        <f t="shared" si="54"/>
        <v>3.97</v>
      </c>
      <c r="CW58" s="2">
        <f t="shared" si="55"/>
        <v>0</v>
      </c>
      <c r="CX58" s="2">
        <f t="shared" si="56"/>
        <v>0</v>
      </c>
      <c r="CY58" s="2">
        <f t="shared" si="57"/>
        <v>0</v>
      </c>
      <c r="CZ58" s="2">
        <f t="shared" si="58"/>
        <v>0</v>
      </c>
      <c r="DA58" s="2"/>
      <c r="DB58" s="2"/>
      <c r="DC58" s="2" t="s">
        <v>3</v>
      </c>
      <c r="DD58" s="2" t="s">
        <v>3</v>
      </c>
      <c r="DE58" s="2" t="s">
        <v>3</v>
      </c>
      <c r="DF58" s="2" t="s">
        <v>3</v>
      </c>
      <c r="DG58" s="2" t="s">
        <v>3</v>
      </c>
      <c r="DH58" s="2" t="s">
        <v>3</v>
      </c>
      <c r="DI58" s="2" t="s">
        <v>3</v>
      </c>
      <c r="DJ58" s="2" t="s">
        <v>3</v>
      </c>
      <c r="DK58" s="2" t="s">
        <v>3</v>
      </c>
      <c r="DL58" s="2" t="s">
        <v>3</v>
      </c>
      <c r="DM58" s="2" t="s">
        <v>3</v>
      </c>
      <c r="DN58" s="2">
        <v>120</v>
      </c>
      <c r="DO58" s="2">
        <v>84</v>
      </c>
      <c r="DP58" s="2">
        <v>1.0469999999999999</v>
      </c>
      <c r="DQ58" s="2">
        <v>1</v>
      </c>
      <c r="DR58" s="2"/>
      <c r="DS58" s="2"/>
      <c r="DT58" s="2"/>
      <c r="DU58" s="2">
        <v>1013</v>
      </c>
      <c r="DV58" s="2" t="s">
        <v>106</v>
      </c>
      <c r="DW58" s="2" t="s">
        <v>106</v>
      </c>
      <c r="DX58" s="2">
        <v>1</v>
      </c>
      <c r="DY58" s="2"/>
      <c r="DZ58" s="2"/>
      <c r="EA58" s="2"/>
      <c r="EB58" s="2"/>
      <c r="EC58" s="2"/>
      <c r="ED58" s="2"/>
      <c r="EE58" s="2">
        <v>20612978</v>
      </c>
      <c r="EF58" s="2">
        <v>30</v>
      </c>
      <c r="EG58" s="2" t="s">
        <v>54</v>
      </c>
      <c r="EH58" s="2">
        <v>0</v>
      </c>
      <c r="EI58" s="2" t="s">
        <v>3</v>
      </c>
      <c r="EJ58" s="2">
        <v>1</v>
      </c>
      <c r="EK58" s="2">
        <v>86</v>
      </c>
      <c r="EL58" s="2" t="s">
        <v>108</v>
      </c>
      <c r="EM58" s="2" t="s">
        <v>109</v>
      </c>
      <c r="EN58" s="2"/>
      <c r="EO58" s="2" t="s">
        <v>3</v>
      </c>
      <c r="EP58" s="2"/>
      <c r="EQ58" s="2">
        <v>0</v>
      </c>
      <c r="ER58" s="2">
        <v>59.54</v>
      </c>
      <c r="ES58" s="2">
        <v>1.61</v>
      </c>
      <c r="ET58" s="2">
        <v>0.42</v>
      </c>
      <c r="EU58" s="2">
        <v>0.12</v>
      </c>
      <c r="EV58" s="2">
        <v>57.51</v>
      </c>
      <c r="EW58" s="2">
        <v>3.97</v>
      </c>
      <c r="EX58" s="2">
        <v>0</v>
      </c>
      <c r="EY58" s="2">
        <v>0</v>
      </c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>
        <v>0</v>
      </c>
      <c r="FR58" s="2">
        <f t="shared" si="59"/>
        <v>0</v>
      </c>
      <c r="FS58" s="2">
        <v>0</v>
      </c>
      <c r="FT58" s="2"/>
      <c r="FU58" s="2"/>
      <c r="FV58" s="2"/>
      <c r="FW58" s="2"/>
      <c r="FX58" s="2">
        <v>120</v>
      </c>
      <c r="FY58" s="2">
        <v>84</v>
      </c>
      <c r="FZ58" s="2"/>
      <c r="GA58" s="2" t="s">
        <v>3</v>
      </c>
      <c r="GB58" s="2"/>
      <c r="GC58" s="2"/>
      <c r="GD58" s="2">
        <v>0</v>
      </c>
      <c r="GE58" s="2"/>
      <c r="GF58" s="2">
        <v>1062382761</v>
      </c>
      <c r="GG58" s="2">
        <v>2</v>
      </c>
      <c r="GH58" s="2">
        <v>1</v>
      </c>
      <c r="GI58" s="2">
        <v>-2</v>
      </c>
      <c r="GJ58" s="2">
        <v>0</v>
      </c>
      <c r="GK58" s="2">
        <f>ROUND(R58*(R12)/100,2)</f>
        <v>7.0000000000000007E-2</v>
      </c>
      <c r="GL58" s="2">
        <f t="shared" si="60"/>
        <v>0</v>
      </c>
      <c r="GM58" s="2">
        <f t="shared" si="61"/>
        <v>17.93</v>
      </c>
      <c r="GN58" s="2">
        <f t="shared" si="62"/>
        <v>17.93</v>
      </c>
      <c r="GO58" s="2">
        <f t="shared" si="63"/>
        <v>0</v>
      </c>
      <c r="GP58" s="2">
        <f t="shared" si="64"/>
        <v>0</v>
      </c>
      <c r="GQ58" s="2"/>
      <c r="GR58" s="2">
        <v>0</v>
      </c>
      <c r="GS58" s="2">
        <v>3</v>
      </c>
      <c r="GT58" s="2">
        <v>0</v>
      </c>
      <c r="GU58" s="2" t="s">
        <v>3</v>
      </c>
      <c r="GV58" s="2">
        <f t="shared" si="65"/>
        <v>0</v>
      </c>
      <c r="GW58" s="2">
        <v>1</v>
      </c>
      <c r="GX58" s="2">
        <f t="shared" si="66"/>
        <v>0</v>
      </c>
      <c r="GY58" s="2"/>
      <c r="GZ58" s="2"/>
      <c r="HA58" s="2">
        <v>0</v>
      </c>
      <c r="HB58" s="2">
        <v>0</v>
      </c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>
        <v>0</v>
      </c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x14ac:dyDescent="0.2">
      <c r="A59">
        <v>17</v>
      </c>
      <c r="B59">
        <v>1</v>
      </c>
      <c r="C59">
        <f>ROW(SmtRes!A84)</f>
        <v>84</v>
      </c>
      <c r="D59">
        <f>ROW(EtalonRes!A82)</f>
        <v>82</v>
      </c>
      <c r="E59" t="s">
        <v>103</v>
      </c>
      <c r="F59" t="s">
        <v>104</v>
      </c>
      <c r="G59" t="s">
        <v>105</v>
      </c>
      <c r="H59" t="s">
        <v>106</v>
      </c>
      <c r="I59">
        <f>ROUND(3/10,6)</f>
        <v>0.3</v>
      </c>
      <c r="J59">
        <v>0</v>
      </c>
      <c r="O59">
        <f t="shared" si="28"/>
        <v>351.12</v>
      </c>
      <c r="P59">
        <f t="shared" si="29"/>
        <v>14.82</v>
      </c>
      <c r="Q59">
        <f t="shared" si="30"/>
        <v>1.21</v>
      </c>
      <c r="R59">
        <f t="shared" si="31"/>
        <v>0.04</v>
      </c>
      <c r="S59">
        <f t="shared" si="32"/>
        <v>335.09</v>
      </c>
      <c r="T59">
        <f t="shared" si="33"/>
        <v>0</v>
      </c>
      <c r="U59">
        <f t="shared" si="34"/>
        <v>1.2469769999999998</v>
      </c>
      <c r="V59">
        <f t="shared" si="35"/>
        <v>0</v>
      </c>
      <c r="W59">
        <f t="shared" si="36"/>
        <v>0</v>
      </c>
      <c r="X59">
        <f t="shared" si="37"/>
        <v>301.58</v>
      </c>
      <c r="Y59">
        <f t="shared" si="38"/>
        <v>147.44</v>
      </c>
      <c r="AA59">
        <v>21012693</v>
      </c>
      <c r="AB59">
        <f t="shared" si="39"/>
        <v>59.54</v>
      </c>
      <c r="AC59">
        <f t="shared" si="40"/>
        <v>1.61</v>
      </c>
      <c r="AD59">
        <f t="shared" si="71"/>
        <v>0.42</v>
      </c>
      <c r="AE59">
        <f t="shared" si="71"/>
        <v>0.12</v>
      </c>
      <c r="AF59">
        <f t="shared" si="71"/>
        <v>57.51</v>
      </c>
      <c r="AG59">
        <f t="shared" si="44"/>
        <v>0</v>
      </c>
      <c r="AH59">
        <f t="shared" si="72"/>
        <v>3.97</v>
      </c>
      <c r="AI59">
        <f t="shared" si="72"/>
        <v>0</v>
      </c>
      <c r="AJ59">
        <f t="shared" si="47"/>
        <v>0</v>
      </c>
      <c r="AK59">
        <v>59.54</v>
      </c>
      <c r="AL59">
        <v>1.61</v>
      </c>
      <c r="AM59">
        <v>0.42</v>
      </c>
      <c r="AN59">
        <v>0.12</v>
      </c>
      <c r="AO59">
        <v>57.51</v>
      </c>
      <c r="AP59">
        <v>0</v>
      </c>
      <c r="AQ59">
        <v>3.97</v>
      </c>
      <c r="AR59">
        <v>0</v>
      </c>
      <c r="AS59">
        <v>0</v>
      </c>
      <c r="AT59">
        <v>90</v>
      </c>
      <c r="AU59">
        <v>44</v>
      </c>
      <c r="AV59">
        <v>1.0469999999999999</v>
      </c>
      <c r="AW59">
        <v>1</v>
      </c>
      <c r="AZ59">
        <v>1</v>
      </c>
      <c r="BA59">
        <v>18.55</v>
      </c>
      <c r="BB59">
        <v>9.14</v>
      </c>
      <c r="BC59">
        <v>30.69</v>
      </c>
      <c r="BD59" t="s">
        <v>3</v>
      </c>
      <c r="BE59" t="s">
        <v>3</v>
      </c>
      <c r="BF59" t="s">
        <v>3</v>
      </c>
      <c r="BG59" t="s">
        <v>3</v>
      </c>
      <c r="BH59">
        <v>0</v>
      </c>
      <c r="BI59">
        <v>1</v>
      </c>
      <c r="BJ59" t="s">
        <v>107</v>
      </c>
      <c r="BM59">
        <v>86</v>
      </c>
      <c r="BN59">
        <v>0</v>
      </c>
      <c r="BO59" t="s">
        <v>104</v>
      </c>
      <c r="BP59">
        <v>1</v>
      </c>
      <c r="BQ59">
        <v>30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90</v>
      </c>
      <c r="CA59">
        <v>44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48"/>
        <v>351.12</v>
      </c>
      <c r="CQ59">
        <f t="shared" si="49"/>
        <v>49.410900000000005</v>
      </c>
      <c r="CR59">
        <f t="shared" si="50"/>
        <v>4.0192236000000001</v>
      </c>
      <c r="CS59">
        <f t="shared" si="51"/>
        <v>0.12563999999999997</v>
      </c>
      <c r="CT59">
        <f t="shared" si="52"/>
        <v>1116.9505935</v>
      </c>
      <c r="CU59">
        <f t="shared" si="53"/>
        <v>0</v>
      </c>
      <c r="CV59">
        <f t="shared" si="54"/>
        <v>4.1565899999999996</v>
      </c>
      <c r="CW59">
        <f t="shared" si="55"/>
        <v>0</v>
      </c>
      <c r="CX59">
        <f t="shared" si="56"/>
        <v>0</v>
      </c>
      <c r="CY59">
        <f t="shared" si="57"/>
        <v>301.58099999999996</v>
      </c>
      <c r="CZ59">
        <f t="shared" si="58"/>
        <v>147.43959999999998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120</v>
      </c>
      <c r="DO59">
        <v>84</v>
      </c>
      <c r="DP59">
        <v>1.0469999999999999</v>
      </c>
      <c r="DQ59">
        <v>1</v>
      </c>
      <c r="DU59">
        <v>1013</v>
      </c>
      <c r="DV59" t="s">
        <v>106</v>
      </c>
      <c r="DW59" t="s">
        <v>106</v>
      </c>
      <c r="DX59">
        <v>1</v>
      </c>
      <c r="EE59">
        <v>20612978</v>
      </c>
      <c r="EF59">
        <v>30</v>
      </c>
      <c r="EG59" t="s">
        <v>54</v>
      </c>
      <c r="EH59">
        <v>0</v>
      </c>
      <c r="EI59" t="s">
        <v>3</v>
      </c>
      <c r="EJ59">
        <v>1</v>
      </c>
      <c r="EK59">
        <v>86</v>
      </c>
      <c r="EL59" t="s">
        <v>108</v>
      </c>
      <c r="EM59" t="s">
        <v>109</v>
      </c>
      <c r="EO59" t="s">
        <v>3</v>
      </c>
      <c r="EQ59">
        <v>0</v>
      </c>
      <c r="ER59">
        <v>59.54</v>
      </c>
      <c r="ES59">
        <v>1.61</v>
      </c>
      <c r="ET59">
        <v>0.42</v>
      </c>
      <c r="EU59">
        <v>0.12</v>
      </c>
      <c r="EV59">
        <v>57.51</v>
      </c>
      <c r="EW59">
        <v>3.97</v>
      </c>
      <c r="EX59">
        <v>0</v>
      </c>
      <c r="EY59">
        <v>0</v>
      </c>
      <c r="FQ59">
        <v>0</v>
      </c>
      <c r="FR59">
        <f t="shared" si="59"/>
        <v>0</v>
      </c>
      <c r="FS59">
        <v>0</v>
      </c>
      <c r="FX59">
        <v>120</v>
      </c>
      <c r="FY59">
        <v>84</v>
      </c>
      <c r="GA59" t="s">
        <v>3</v>
      </c>
      <c r="GD59">
        <v>0</v>
      </c>
      <c r="GF59">
        <v>1062382761</v>
      </c>
      <c r="GG59">
        <v>2</v>
      </c>
      <c r="GH59">
        <v>1</v>
      </c>
      <c r="GI59">
        <v>2</v>
      </c>
      <c r="GJ59">
        <v>0</v>
      </c>
      <c r="GK59">
        <f>ROUND(R59*(S12)/100,2)</f>
        <v>7.0000000000000007E-2</v>
      </c>
      <c r="GL59">
        <f t="shared" si="60"/>
        <v>0</v>
      </c>
      <c r="GM59">
        <f t="shared" si="61"/>
        <v>800.21</v>
      </c>
      <c r="GN59">
        <f t="shared" si="62"/>
        <v>800.21</v>
      </c>
      <c r="GO59">
        <f t="shared" si="63"/>
        <v>0</v>
      </c>
      <c r="GP59">
        <f t="shared" si="64"/>
        <v>0</v>
      </c>
      <c r="GR59">
        <v>0</v>
      </c>
      <c r="GS59">
        <v>3</v>
      </c>
      <c r="GT59">
        <v>0</v>
      </c>
      <c r="GU59" t="s">
        <v>3</v>
      </c>
      <c r="GV59">
        <f t="shared" si="65"/>
        <v>0</v>
      </c>
      <c r="GW59">
        <v>1</v>
      </c>
      <c r="GX59">
        <f t="shared" si="66"/>
        <v>0</v>
      </c>
      <c r="HA59">
        <v>0</v>
      </c>
      <c r="HB59">
        <v>0</v>
      </c>
      <c r="IK59">
        <v>0</v>
      </c>
    </row>
    <row r="60" spans="1:255" x14ac:dyDescent="0.2">
      <c r="A60" s="2">
        <v>18</v>
      </c>
      <c r="B60" s="2">
        <v>1</v>
      </c>
      <c r="C60" s="2">
        <v>80</v>
      </c>
      <c r="D60" s="2"/>
      <c r="E60" s="2" t="s">
        <v>110</v>
      </c>
      <c r="F60" s="2" t="s">
        <v>111</v>
      </c>
      <c r="G60" s="2" t="s">
        <v>112</v>
      </c>
      <c r="H60" s="2" t="s">
        <v>51</v>
      </c>
      <c r="I60" s="2">
        <f>I58*J60</f>
        <v>3</v>
      </c>
      <c r="J60" s="2">
        <v>10</v>
      </c>
      <c r="K60" s="2"/>
      <c r="L60" s="2"/>
      <c r="M60" s="2"/>
      <c r="N60" s="2"/>
      <c r="O60" s="2">
        <f t="shared" si="28"/>
        <v>65.37</v>
      </c>
      <c r="P60" s="2">
        <f t="shared" si="29"/>
        <v>65.37</v>
      </c>
      <c r="Q60" s="2">
        <f t="shared" si="30"/>
        <v>0</v>
      </c>
      <c r="R60" s="2">
        <f t="shared" si="31"/>
        <v>0</v>
      </c>
      <c r="S60" s="2">
        <f t="shared" si="32"/>
        <v>0</v>
      </c>
      <c r="T60" s="2">
        <f t="shared" si="33"/>
        <v>0</v>
      </c>
      <c r="U60" s="2">
        <f t="shared" si="34"/>
        <v>0</v>
      </c>
      <c r="V60" s="2">
        <f t="shared" si="35"/>
        <v>0</v>
      </c>
      <c r="W60" s="2">
        <f t="shared" si="36"/>
        <v>0</v>
      </c>
      <c r="X60" s="2">
        <f t="shared" si="37"/>
        <v>0</v>
      </c>
      <c r="Y60" s="2">
        <f t="shared" si="38"/>
        <v>0</v>
      </c>
      <c r="Z60" s="2"/>
      <c r="AA60" s="2">
        <v>21012691</v>
      </c>
      <c r="AB60" s="2">
        <f t="shared" si="39"/>
        <v>21.79</v>
      </c>
      <c r="AC60" s="2">
        <f t="shared" si="40"/>
        <v>21.79</v>
      </c>
      <c r="AD60" s="2">
        <f t="shared" si="71"/>
        <v>0</v>
      </c>
      <c r="AE60" s="2">
        <f t="shared" si="71"/>
        <v>0</v>
      </c>
      <c r="AF60" s="2">
        <f t="shared" si="71"/>
        <v>0</v>
      </c>
      <c r="AG60" s="2">
        <f t="shared" si="44"/>
        <v>0</v>
      </c>
      <c r="AH60" s="2">
        <f t="shared" si="72"/>
        <v>0</v>
      </c>
      <c r="AI60" s="2">
        <f t="shared" si="72"/>
        <v>0</v>
      </c>
      <c r="AJ60" s="2">
        <f t="shared" si="47"/>
        <v>0</v>
      </c>
      <c r="AK60" s="2">
        <v>21.79</v>
      </c>
      <c r="AL60" s="2">
        <v>21.79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1</v>
      </c>
      <c r="AW60" s="2">
        <v>1</v>
      </c>
      <c r="AX60" s="2"/>
      <c r="AY60" s="2"/>
      <c r="AZ60" s="2">
        <v>1</v>
      </c>
      <c r="BA60" s="2">
        <v>1</v>
      </c>
      <c r="BB60" s="2">
        <v>1</v>
      </c>
      <c r="BC60" s="2">
        <v>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3</v>
      </c>
      <c r="BI60" s="2">
        <v>1</v>
      </c>
      <c r="BJ60" s="2" t="s">
        <v>113</v>
      </c>
      <c r="BK60" s="2"/>
      <c r="BL60" s="2"/>
      <c r="BM60" s="2">
        <v>81</v>
      </c>
      <c r="BN60" s="2">
        <v>0</v>
      </c>
      <c r="BO60" s="2" t="s">
        <v>3</v>
      </c>
      <c r="BP60" s="2">
        <v>0</v>
      </c>
      <c r="BQ60" s="2">
        <v>30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0</v>
      </c>
      <c r="CA60" s="2">
        <v>0</v>
      </c>
      <c r="CB60" s="2"/>
      <c r="CC60" s="2"/>
      <c r="CD60" s="2"/>
      <c r="CE60" s="2"/>
      <c r="CF60" s="2">
        <v>0</v>
      </c>
      <c r="CG60" s="2">
        <v>0</v>
      </c>
      <c r="CH60" s="2"/>
      <c r="CI60" s="2"/>
      <c r="CJ60" s="2"/>
      <c r="CK60" s="2"/>
      <c r="CL60" s="2"/>
      <c r="CM60" s="2">
        <v>0</v>
      </c>
      <c r="CN60" s="2" t="s">
        <v>3</v>
      </c>
      <c r="CO60" s="2">
        <v>0</v>
      </c>
      <c r="CP60" s="2">
        <f t="shared" si="48"/>
        <v>65.37</v>
      </c>
      <c r="CQ60" s="2">
        <f t="shared" si="49"/>
        <v>21.79</v>
      </c>
      <c r="CR60" s="2">
        <f t="shared" si="50"/>
        <v>0</v>
      </c>
      <c r="CS60" s="2">
        <f t="shared" si="51"/>
        <v>0</v>
      </c>
      <c r="CT60" s="2">
        <f t="shared" si="52"/>
        <v>0</v>
      </c>
      <c r="CU60" s="2">
        <f t="shared" si="53"/>
        <v>0</v>
      </c>
      <c r="CV60" s="2">
        <f t="shared" si="54"/>
        <v>0</v>
      </c>
      <c r="CW60" s="2">
        <f t="shared" si="55"/>
        <v>0</v>
      </c>
      <c r="CX60" s="2">
        <f t="shared" si="56"/>
        <v>0</v>
      </c>
      <c r="CY60" s="2">
        <f t="shared" si="57"/>
        <v>0</v>
      </c>
      <c r="CZ60" s="2">
        <f t="shared" si="58"/>
        <v>0</v>
      </c>
      <c r="DA60" s="2"/>
      <c r="DB60" s="2"/>
      <c r="DC60" s="2" t="s">
        <v>3</v>
      </c>
      <c r="DD60" s="2" t="s">
        <v>3</v>
      </c>
      <c r="DE60" s="2" t="s">
        <v>3</v>
      </c>
      <c r="DF60" s="2" t="s">
        <v>3</v>
      </c>
      <c r="DG60" s="2" t="s">
        <v>3</v>
      </c>
      <c r="DH60" s="2" t="s">
        <v>3</v>
      </c>
      <c r="DI60" s="2" t="s">
        <v>3</v>
      </c>
      <c r="DJ60" s="2" t="s">
        <v>3</v>
      </c>
      <c r="DK60" s="2" t="s">
        <v>3</v>
      </c>
      <c r="DL60" s="2" t="s">
        <v>3</v>
      </c>
      <c r="DM60" s="2" t="s">
        <v>3</v>
      </c>
      <c r="DN60" s="2">
        <v>105</v>
      </c>
      <c r="DO60" s="2">
        <v>70</v>
      </c>
      <c r="DP60" s="2">
        <v>1.0469999999999999</v>
      </c>
      <c r="DQ60" s="2">
        <v>1</v>
      </c>
      <c r="DR60" s="2"/>
      <c r="DS60" s="2"/>
      <c r="DT60" s="2"/>
      <c r="DU60" s="2">
        <v>1010</v>
      </c>
      <c r="DV60" s="2" t="s">
        <v>51</v>
      </c>
      <c r="DW60" s="2" t="s">
        <v>51</v>
      </c>
      <c r="DX60" s="2">
        <v>1</v>
      </c>
      <c r="DY60" s="2"/>
      <c r="DZ60" s="2"/>
      <c r="EA60" s="2"/>
      <c r="EB60" s="2"/>
      <c r="EC60" s="2"/>
      <c r="ED60" s="2"/>
      <c r="EE60" s="2">
        <v>20612973</v>
      </c>
      <c r="EF60" s="2">
        <v>30</v>
      </c>
      <c r="EG60" s="2" t="s">
        <v>54</v>
      </c>
      <c r="EH60" s="2">
        <v>0</v>
      </c>
      <c r="EI60" s="2" t="s">
        <v>3</v>
      </c>
      <c r="EJ60" s="2">
        <v>1</v>
      </c>
      <c r="EK60" s="2">
        <v>81</v>
      </c>
      <c r="EL60" s="2" t="s">
        <v>75</v>
      </c>
      <c r="EM60" s="2" t="s">
        <v>76</v>
      </c>
      <c r="EN60" s="2"/>
      <c r="EO60" s="2" t="s">
        <v>3</v>
      </c>
      <c r="EP60" s="2"/>
      <c r="EQ60" s="2">
        <v>0</v>
      </c>
      <c r="ER60" s="2">
        <v>21.79</v>
      </c>
      <c r="ES60" s="2">
        <v>21.79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>
        <v>0</v>
      </c>
      <c r="FR60" s="2">
        <f t="shared" si="59"/>
        <v>0</v>
      </c>
      <c r="FS60" s="2">
        <v>0</v>
      </c>
      <c r="FT60" s="2"/>
      <c r="FU60" s="2"/>
      <c r="FV60" s="2"/>
      <c r="FW60" s="2"/>
      <c r="FX60" s="2">
        <v>105</v>
      </c>
      <c r="FY60" s="2">
        <v>70</v>
      </c>
      <c r="FZ60" s="2"/>
      <c r="GA60" s="2" t="s">
        <v>3</v>
      </c>
      <c r="GB60" s="2"/>
      <c r="GC60" s="2"/>
      <c r="GD60" s="2">
        <v>0</v>
      </c>
      <c r="GE60" s="2"/>
      <c r="GF60" s="2">
        <v>-1045594064</v>
      </c>
      <c r="GG60" s="2">
        <v>2</v>
      </c>
      <c r="GH60" s="2">
        <v>1</v>
      </c>
      <c r="GI60" s="2">
        <v>-2</v>
      </c>
      <c r="GJ60" s="2">
        <v>0</v>
      </c>
      <c r="GK60" s="2">
        <f>ROUND(R60*(R12)/100,2)</f>
        <v>0</v>
      </c>
      <c r="GL60" s="2">
        <f t="shared" si="60"/>
        <v>0</v>
      </c>
      <c r="GM60" s="2">
        <f t="shared" si="61"/>
        <v>65.37</v>
      </c>
      <c r="GN60" s="2">
        <f t="shared" si="62"/>
        <v>65.37</v>
      </c>
      <c r="GO60" s="2">
        <f t="shared" si="63"/>
        <v>0</v>
      </c>
      <c r="GP60" s="2">
        <f t="shared" si="64"/>
        <v>0</v>
      </c>
      <c r="GQ60" s="2"/>
      <c r="GR60" s="2">
        <v>0</v>
      </c>
      <c r="GS60" s="2">
        <v>3</v>
      </c>
      <c r="GT60" s="2">
        <v>0</v>
      </c>
      <c r="GU60" s="2" t="s">
        <v>3</v>
      </c>
      <c r="GV60" s="2">
        <f t="shared" si="65"/>
        <v>0</v>
      </c>
      <c r="GW60" s="2">
        <v>1</v>
      </c>
      <c r="GX60" s="2">
        <f t="shared" si="66"/>
        <v>0</v>
      </c>
      <c r="GY60" s="2"/>
      <c r="GZ60" s="2"/>
      <c r="HA60" s="2">
        <v>0</v>
      </c>
      <c r="HB60" s="2">
        <v>0</v>
      </c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>
        <v>0</v>
      </c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x14ac:dyDescent="0.2">
      <c r="A61">
        <v>18</v>
      </c>
      <c r="B61">
        <v>1</v>
      </c>
      <c r="C61">
        <v>84</v>
      </c>
      <c r="E61" t="s">
        <v>110</v>
      </c>
      <c r="F61" t="s">
        <v>111</v>
      </c>
      <c r="G61" t="s">
        <v>112</v>
      </c>
      <c r="H61" t="s">
        <v>51</v>
      </c>
      <c r="I61">
        <f>I59*J61</f>
        <v>3</v>
      </c>
      <c r="J61">
        <v>10</v>
      </c>
      <c r="O61">
        <f t="shared" si="28"/>
        <v>403.33</v>
      </c>
      <c r="P61">
        <f t="shared" si="29"/>
        <v>403.33</v>
      </c>
      <c r="Q61">
        <f t="shared" si="30"/>
        <v>0</v>
      </c>
      <c r="R61">
        <f t="shared" si="31"/>
        <v>0</v>
      </c>
      <c r="S61">
        <f t="shared" si="32"/>
        <v>0</v>
      </c>
      <c r="T61">
        <f t="shared" si="33"/>
        <v>0</v>
      </c>
      <c r="U61">
        <f t="shared" si="34"/>
        <v>0</v>
      </c>
      <c r="V61">
        <f t="shared" si="35"/>
        <v>0</v>
      </c>
      <c r="W61">
        <f t="shared" si="36"/>
        <v>0</v>
      </c>
      <c r="X61">
        <f t="shared" si="37"/>
        <v>0</v>
      </c>
      <c r="Y61">
        <f t="shared" si="38"/>
        <v>0</v>
      </c>
      <c r="AA61">
        <v>21012693</v>
      </c>
      <c r="AB61">
        <f t="shared" si="39"/>
        <v>21.79</v>
      </c>
      <c r="AC61">
        <f t="shared" si="40"/>
        <v>21.79</v>
      </c>
      <c r="AD61">
        <f t="shared" si="71"/>
        <v>0</v>
      </c>
      <c r="AE61">
        <f t="shared" si="71"/>
        <v>0</v>
      </c>
      <c r="AF61">
        <f t="shared" si="71"/>
        <v>0</v>
      </c>
      <c r="AG61">
        <f t="shared" si="44"/>
        <v>0</v>
      </c>
      <c r="AH61">
        <f t="shared" si="72"/>
        <v>0</v>
      </c>
      <c r="AI61">
        <f t="shared" si="72"/>
        <v>0</v>
      </c>
      <c r="AJ61">
        <f t="shared" si="47"/>
        <v>0</v>
      </c>
      <c r="AK61">
        <v>21.79</v>
      </c>
      <c r="AL61">
        <v>21.79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6.17</v>
      </c>
      <c r="BD61" t="s">
        <v>3</v>
      </c>
      <c r="BE61" t="s">
        <v>3</v>
      </c>
      <c r="BF61" t="s">
        <v>3</v>
      </c>
      <c r="BG61" t="s">
        <v>3</v>
      </c>
      <c r="BH61">
        <v>3</v>
      </c>
      <c r="BI61">
        <v>1</v>
      </c>
      <c r="BJ61" t="s">
        <v>113</v>
      </c>
      <c r="BM61">
        <v>81</v>
      </c>
      <c r="BN61">
        <v>0</v>
      </c>
      <c r="BO61" t="s">
        <v>111</v>
      </c>
      <c r="BP61">
        <v>1</v>
      </c>
      <c r="BQ61">
        <v>30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0</v>
      </c>
      <c r="CA61">
        <v>0</v>
      </c>
      <c r="CF61">
        <v>0</v>
      </c>
      <c r="CG61">
        <v>0</v>
      </c>
      <c r="CM61">
        <v>0</v>
      </c>
      <c r="CN61" t="s">
        <v>3</v>
      </c>
      <c r="CO61">
        <v>0</v>
      </c>
      <c r="CP61">
        <f t="shared" si="48"/>
        <v>403.33</v>
      </c>
      <c r="CQ61">
        <f t="shared" si="49"/>
        <v>134.4443</v>
      </c>
      <c r="CR61">
        <f t="shared" si="50"/>
        <v>0</v>
      </c>
      <c r="CS61">
        <f t="shared" si="51"/>
        <v>0</v>
      </c>
      <c r="CT61">
        <f t="shared" si="52"/>
        <v>0</v>
      </c>
      <c r="CU61">
        <f t="shared" si="53"/>
        <v>0</v>
      </c>
      <c r="CV61">
        <f t="shared" si="54"/>
        <v>0</v>
      </c>
      <c r="CW61">
        <f t="shared" si="55"/>
        <v>0</v>
      </c>
      <c r="CX61">
        <f t="shared" si="56"/>
        <v>0</v>
      </c>
      <c r="CY61">
        <f t="shared" si="57"/>
        <v>0</v>
      </c>
      <c r="CZ61">
        <f t="shared" si="58"/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105</v>
      </c>
      <c r="DO61">
        <v>70</v>
      </c>
      <c r="DP61">
        <v>1.0469999999999999</v>
      </c>
      <c r="DQ61">
        <v>1</v>
      </c>
      <c r="DU61">
        <v>1010</v>
      </c>
      <c r="DV61" t="s">
        <v>51</v>
      </c>
      <c r="DW61" t="s">
        <v>51</v>
      </c>
      <c r="DX61">
        <v>1</v>
      </c>
      <c r="EE61">
        <v>20612973</v>
      </c>
      <c r="EF61">
        <v>30</v>
      </c>
      <c r="EG61" t="s">
        <v>54</v>
      </c>
      <c r="EH61">
        <v>0</v>
      </c>
      <c r="EI61" t="s">
        <v>3</v>
      </c>
      <c r="EJ61">
        <v>1</v>
      </c>
      <c r="EK61">
        <v>81</v>
      </c>
      <c r="EL61" t="s">
        <v>75</v>
      </c>
      <c r="EM61" t="s">
        <v>76</v>
      </c>
      <c r="EO61" t="s">
        <v>3</v>
      </c>
      <c r="EQ61">
        <v>0</v>
      </c>
      <c r="ER61">
        <v>21.79</v>
      </c>
      <c r="ES61">
        <v>21.79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f t="shared" si="59"/>
        <v>0</v>
      </c>
      <c r="FS61">
        <v>0</v>
      </c>
      <c r="FX61">
        <v>105</v>
      </c>
      <c r="FY61">
        <v>70</v>
      </c>
      <c r="GA61" t="s">
        <v>3</v>
      </c>
      <c r="GD61">
        <v>0</v>
      </c>
      <c r="GF61">
        <v>-1045594064</v>
      </c>
      <c r="GG61">
        <v>2</v>
      </c>
      <c r="GH61">
        <v>1</v>
      </c>
      <c r="GI61">
        <v>2</v>
      </c>
      <c r="GJ61">
        <v>0</v>
      </c>
      <c r="GK61">
        <f>ROUND(R61*(S12)/100,2)</f>
        <v>0</v>
      </c>
      <c r="GL61">
        <f t="shared" si="60"/>
        <v>0</v>
      </c>
      <c r="GM61">
        <f t="shared" si="61"/>
        <v>403.33</v>
      </c>
      <c r="GN61">
        <f t="shared" si="62"/>
        <v>403.33</v>
      </c>
      <c r="GO61">
        <f t="shared" si="63"/>
        <v>0</v>
      </c>
      <c r="GP61">
        <f t="shared" si="64"/>
        <v>0</v>
      </c>
      <c r="GR61">
        <v>0</v>
      </c>
      <c r="GS61">
        <v>3</v>
      </c>
      <c r="GT61">
        <v>0</v>
      </c>
      <c r="GU61" t="s">
        <v>3</v>
      </c>
      <c r="GV61">
        <f t="shared" si="65"/>
        <v>0</v>
      </c>
      <c r="GW61">
        <v>1</v>
      </c>
      <c r="GX61">
        <f t="shared" si="66"/>
        <v>0</v>
      </c>
      <c r="HA61">
        <v>0</v>
      </c>
      <c r="HB61">
        <v>0</v>
      </c>
      <c r="IK61">
        <v>0</v>
      </c>
    </row>
    <row r="62" spans="1:255" x14ac:dyDescent="0.2">
      <c r="A62" s="2">
        <v>17</v>
      </c>
      <c r="B62" s="2">
        <v>1</v>
      </c>
      <c r="C62" s="2">
        <f>ROW(SmtRes!A86)</f>
        <v>86</v>
      </c>
      <c r="D62" s="2">
        <f>ROW(EtalonRes!A84)</f>
        <v>84</v>
      </c>
      <c r="E62" s="2" t="s">
        <v>114</v>
      </c>
      <c r="F62" s="2" t="s">
        <v>115</v>
      </c>
      <c r="G62" s="2" t="s">
        <v>116</v>
      </c>
      <c r="H62" s="2" t="s">
        <v>51</v>
      </c>
      <c r="I62" s="2">
        <f>ROUND(9,6)</f>
        <v>9</v>
      </c>
      <c r="J62" s="2">
        <v>0</v>
      </c>
      <c r="K62" s="2"/>
      <c r="L62" s="2"/>
      <c r="M62" s="2"/>
      <c r="N62" s="2"/>
      <c r="O62" s="2">
        <f t="shared" si="28"/>
        <v>14.88</v>
      </c>
      <c r="P62" s="2">
        <f t="shared" si="29"/>
        <v>0</v>
      </c>
      <c r="Q62" s="2">
        <f t="shared" si="30"/>
        <v>0</v>
      </c>
      <c r="R62" s="2">
        <f t="shared" si="31"/>
        <v>0</v>
      </c>
      <c r="S62" s="2">
        <f t="shared" si="32"/>
        <v>14.88</v>
      </c>
      <c r="T62" s="2">
        <f t="shared" si="33"/>
        <v>0</v>
      </c>
      <c r="U62" s="2">
        <f t="shared" si="34"/>
        <v>1.4282999999999999</v>
      </c>
      <c r="V62" s="2">
        <f t="shared" si="35"/>
        <v>0</v>
      </c>
      <c r="W62" s="2">
        <f t="shared" si="36"/>
        <v>0</v>
      </c>
      <c r="X62" s="2">
        <f t="shared" si="37"/>
        <v>0</v>
      </c>
      <c r="Y62" s="2">
        <f t="shared" si="38"/>
        <v>0</v>
      </c>
      <c r="Z62" s="2"/>
      <c r="AA62" s="2">
        <v>21012691</v>
      </c>
      <c r="AB62" s="2">
        <f t="shared" si="39"/>
        <v>1.653125</v>
      </c>
      <c r="AC62" s="2">
        <f t="shared" si="40"/>
        <v>0</v>
      </c>
      <c r="AD62" s="2">
        <f>ROUND((((ET62*1.15)*1.25)),6)</f>
        <v>0</v>
      </c>
      <c r="AE62" s="2">
        <f>ROUND((((EU62*1.15)*1.25)),6)</f>
        <v>0</v>
      </c>
      <c r="AF62" s="2">
        <f>ROUND((((EV62*1.15)*1.15)),6)</f>
        <v>1.653125</v>
      </c>
      <c r="AG62" s="2">
        <f t="shared" si="44"/>
        <v>0</v>
      </c>
      <c r="AH62" s="2">
        <f>(((EW62*1.15)*1.15))</f>
        <v>0.15869999999999998</v>
      </c>
      <c r="AI62" s="2">
        <f>(((EX62*1.15)*1.25))</f>
        <v>0</v>
      </c>
      <c r="AJ62" s="2">
        <f t="shared" si="47"/>
        <v>0</v>
      </c>
      <c r="AK62" s="2">
        <v>1.25</v>
      </c>
      <c r="AL62" s="2">
        <v>0</v>
      </c>
      <c r="AM62" s="2">
        <v>0</v>
      </c>
      <c r="AN62" s="2">
        <v>0</v>
      </c>
      <c r="AO62" s="2">
        <v>1.25</v>
      </c>
      <c r="AP62" s="2">
        <v>0</v>
      </c>
      <c r="AQ62" s="2">
        <v>0.12</v>
      </c>
      <c r="AR62" s="2">
        <v>0</v>
      </c>
      <c r="AS62" s="2">
        <v>0</v>
      </c>
      <c r="AT62" s="2">
        <v>0</v>
      </c>
      <c r="AU62" s="2">
        <v>0</v>
      </c>
      <c r="AV62" s="2">
        <v>1</v>
      </c>
      <c r="AW62" s="2">
        <v>1</v>
      </c>
      <c r="AX62" s="2"/>
      <c r="AY62" s="2"/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0</v>
      </c>
      <c r="BI62" s="2">
        <v>1</v>
      </c>
      <c r="BJ62" s="2" t="s">
        <v>117</v>
      </c>
      <c r="BK62" s="2"/>
      <c r="BL62" s="2"/>
      <c r="BM62" s="2">
        <v>85</v>
      </c>
      <c r="BN62" s="2">
        <v>0</v>
      </c>
      <c r="BO62" s="2" t="s">
        <v>3</v>
      </c>
      <c r="BP62" s="2">
        <v>0</v>
      </c>
      <c r="BQ62" s="2">
        <v>30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0</v>
      </c>
      <c r="CA62" s="2">
        <v>0</v>
      </c>
      <c r="CB62" s="2"/>
      <c r="CC62" s="2"/>
      <c r="CD62" s="2"/>
      <c r="CE62" s="2"/>
      <c r="CF62" s="2">
        <v>0</v>
      </c>
      <c r="CG62" s="2">
        <v>0</v>
      </c>
      <c r="CH62" s="2"/>
      <c r="CI62" s="2"/>
      <c r="CJ62" s="2"/>
      <c r="CK62" s="2"/>
      <c r="CL62" s="2"/>
      <c r="CM62" s="2">
        <v>0</v>
      </c>
      <c r="CN62" s="2" t="s">
        <v>3</v>
      </c>
      <c r="CO62" s="2">
        <v>0</v>
      </c>
      <c r="CP62" s="2">
        <f t="shared" si="48"/>
        <v>14.88</v>
      </c>
      <c r="CQ62" s="2">
        <f t="shared" si="49"/>
        <v>0</v>
      </c>
      <c r="CR62" s="2">
        <f t="shared" si="50"/>
        <v>0</v>
      </c>
      <c r="CS62" s="2">
        <f t="shared" si="51"/>
        <v>0</v>
      </c>
      <c r="CT62" s="2">
        <f t="shared" si="52"/>
        <v>1.653125</v>
      </c>
      <c r="CU62" s="2">
        <f t="shared" si="53"/>
        <v>0</v>
      </c>
      <c r="CV62" s="2">
        <f t="shared" si="54"/>
        <v>0.15869999999999998</v>
      </c>
      <c r="CW62" s="2">
        <f t="shared" si="55"/>
        <v>0</v>
      </c>
      <c r="CX62" s="2">
        <f t="shared" si="56"/>
        <v>0</v>
      </c>
      <c r="CY62" s="2">
        <f t="shared" si="57"/>
        <v>0</v>
      </c>
      <c r="CZ62" s="2">
        <f t="shared" si="58"/>
        <v>0</v>
      </c>
      <c r="DA62" s="2"/>
      <c r="DB62" s="2"/>
      <c r="DC62" s="2" t="s">
        <v>3</v>
      </c>
      <c r="DD62" s="2" t="s">
        <v>3</v>
      </c>
      <c r="DE62" s="2" t="s">
        <v>62</v>
      </c>
      <c r="DF62" s="2" t="s">
        <v>62</v>
      </c>
      <c r="DG62" s="2" t="s">
        <v>63</v>
      </c>
      <c r="DH62" s="2" t="s">
        <v>3</v>
      </c>
      <c r="DI62" s="2" t="s">
        <v>63</v>
      </c>
      <c r="DJ62" s="2" t="s">
        <v>62</v>
      </c>
      <c r="DK62" s="2" t="s">
        <v>3</v>
      </c>
      <c r="DL62" s="2" t="s">
        <v>3</v>
      </c>
      <c r="DM62" s="2" t="s">
        <v>3</v>
      </c>
      <c r="DN62" s="2">
        <v>105</v>
      </c>
      <c r="DO62" s="2">
        <v>70</v>
      </c>
      <c r="DP62" s="2">
        <v>1.0469999999999999</v>
      </c>
      <c r="DQ62" s="2">
        <v>1</v>
      </c>
      <c r="DR62" s="2"/>
      <c r="DS62" s="2"/>
      <c r="DT62" s="2"/>
      <c r="DU62" s="2">
        <v>1010</v>
      </c>
      <c r="DV62" s="2" t="s">
        <v>51</v>
      </c>
      <c r="DW62" s="2" t="s">
        <v>51</v>
      </c>
      <c r="DX62" s="2">
        <v>1</v>
      </c>
      <c r="DY62" s="2"/>
      <c r="DZ62" s="2"/>
      <c r="EA62" s="2"/>
      <c r="EB62" s="2"/>
      <c r="EC62" s="2"/>
      <c r="ED62" s="2"/>
      <c r="EE62" s="2">
        <v>20612977</v>
      </c>
      <c r="EF62" s="2">
        <v>30</v>
      </c>
      <c r="EG62" s="2" t="s">
        <v>54</v>
      </c>
      <c r="EH62" s="2">
        <v>0</v>
      </c>
      <c r="EI62" s="2" t="s">
        <v>3</v>
      </c>
      <c r="EJ62" s="2">
        <v>1</v>
      </c>
      <c r="EK62" s="2">
        <v>85</v>
      </c>
      <c r="EL62" s="2" t="s">
        <v>118</v>
      </c>
      <c r="EM62" s="2" t="s">
        <v>119</v>
      </c>
      <c r="EN62" s="2"/>
      <c r="EO62" s="2" t="s">
        <v>3</v>
      </c>
      <c r="EP62" s="2"/>
      <c r="EQ62" s="2">
        <v>0</v>
      </c>
      <c r="ER62" s="2">
        <v>1.25</v>
      </c>
      <c r="ES62" s="2">
        <v>0</v>
      </c>
      <c r="ET62" s="2">
        <v>0</v>
      </c>
      <c r="EU62" s="2">
        <v>0</v>
      </c>
      <c r="EV62" s="2">
        <v>1.25</v>
      </c>
      <c r="EW62" s="2">
        <v>0.12</v>
      </c>
      <c r="EX62" s="2">
        <v>0</v>
      </c>
      <c r="EY62" s="2">
        <v>0</v>
      </c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>
        <v>0</v>
      </c>
      <c r="FR62" s="2">
        <f t="shared" si="59"/>
        <v>0</v>
      </c>
      <c r="FS62" s="2">
        <v>0</v>
      </c>
      <c r="FT62" s="2"/>
      <c r="FU62" s="2"/>
      <c r="FV62" s="2"/>
      <c r="FW62" s="2"/>
      <c r="FX62" s="2">
        <v>105</v>
      </c>
      <c r="FY62" s="2">
        <v>70</v>
      </c>
      <c r="FZ62" s="2"/>
      <c r="GA62" s="2" t="s">
        <v>3</v>
      </c>
      <c r="GB62" s="2"/>
      <c r="GC62" s="2"/>
      <c r="GD62" s="2">
        <v>0</v>
      </c>
      <c r="GE62" s="2"/>
      <c r="GF62" s="2">
        <v>-1754803123</v>
      </c>
      <c r="GG62" s="2">
        <v>2</v>
      </c>
      <c r="GH62" s="2">
        <v>-2</v>
      </c>
      <c r="GI62" s="2">
        <v>-2</v>
      </c>
      <c r="GJ62" s="2">
        <v>0</v>
      </c>
      <c r="GK62" s="2">
        <f>ROUND(R62*(R12)/100,2)</f>
        <v>0</v>
      </c>
      <c r="GL62" s="2">
        <f t="shared" si="60"/>
        <v>0</v>
      </c>
      <c r="GM62" s="2">
        <f t="shared" si="61"/>
        <v>14.88</v>
      </c>
      <c r="GN62" s="2">
        <f t="shared" si="62"/>
        <v>14.88</v>
      </c>
      <c r="GO62" s="2">
        <f t="shared" si="63"/>
        <v>0</v>
      </c>
      <c r="GP62" s="2">
        <f t="shared" si="64"/>
        <v>0</v>
      </c>
      <c r="GQ62" s="2"/>
      <c r="GR62" s="2">
        <v>0</v>
      </c>
      <c r="GS62" s="2">
        <v>3</v>
      </c>
      <c r="GT62" s="2">
        <v>0</v>
      </c>
      <c r="GU62" s="2" t="s">
        <v>3</v>
      </c>
      <c r="GV62" s="2">
        <f t="shared" si="65"/>
        <v>0</v>
      </c>
      <c r="GW62" s="2">
        <v>1</v>
      </c>
      <c r="GX62" s="2">
        <f t="shared" si="66"/>
        <v>0</v>
      </c>
      <c r="GY62" s="2"/>
      <c r="GZ62" s="2"/>
      <c r="HA62" s="2">
        <v>0</v>
      </c>
      <c r="HB62" s="2">
        <v>0</v>
      </c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>
        <v>0</v>
      </c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x14ac:dyDescent="0.2">
      <c r="A63">
        <v>17</v>
      </c>
      <c r="B63">
        <v>1</v>
      </c>
      <c r="C63">
        <f>ROW(SmtRes!A88)</f>
        <v>88</v>
      </c>
      <c r="D63">
        <f>ROW(EtalonRes!A86)</f>
        <v>86</v>
      </c>
      <c r="E63" t="s">
        <v>114</v>
      </c>
      <c r="F63" t="s">
        <v>115</v>
      </c>
      <c r="G63" t="s">
        <v>116</v>
      </c>
      <c r="H63" t="s">
        <v>51</v>
      </c>
      <c r="I63">
        <f>ROUND(9,6)</f>
        <v>9</v>
      </c>
      <c r="J63">
        <v>0</v>
      </c>
      <c r="O63">
        <f t="shared" si="28"/>
        <v>288.95999999999998</v>
      </c>
      <c r="P63">
        <f t="shared" si="29"/>
        <v>0</v>
      </c>
      <c r="Q63">
        <f t="shared" si="30"/>
        <v>0</v>
      </c>
      <c r="R63">
        <f t="shared" si="31"/>
        <v>0</v>
      </c>
      <c r="S63">
        <f t="shared" si="32"/>
        <v>288.95999999999998</v>
      </c>
      <c r="T63">
        <f t="shared" si="33"/>
        <v>0</v>
      </c>
      <c r="U63">
        <f t="shared" si="34"/>
        <v>1.4954300999999997</v>
      </c>
      <c r="V63">
        <f t="shared" si="35"/>
        <v>0</v>
      </c>
      <c r="W63">
        <f t="shared" si="36"/>
        <v>0</v>
      </c>
      <c r="X63">
        <f t="shared" si="37"/>
        <v>260.06</v>
      </c>
      <c r="Y63">
        <f t="shared" si="38"/>
        <v>127.14</v>
      </c>
      <c r="AA63">
        <v>21012693</v>
      </c>
      <c r="AB63">
        <f t="shared" si="39"/>
        <v>1.653125</v>
      </c>
      <c r="AC63">
        <f t="shared" si="40"/>
        <v>0</v>
      </c>
      <c r="AD63">
        <f>ROUND((((ET63*1.15)*1.25)),6)</f>
        <v>0</v>
      </c>
      <c r="AE63">
        <f>ROUND((((EU63*1.15)*1.25)),6)</f>
        <v>0</v>
      </c>
      <c r="AF63">
        <f>ROUND((((EV63*1.15)*1.15)),6)</f>
        <v>1.653125</v>
      </c>
      <c r="AG63">
        <f t="shared" si="44"/>
        <v>0</v>
      </c>
      <c r="AH63">
        <f>(((EW63*1.15)*1.15))</f>
        <v>0.15869999999999998</v>
      </c>
      <c r="AI63">
        <f>(((EX63*1.15)*1.25))</f>
        <v>0</v>
      </c>
      <c r="AJ63">
        <f t="shared" si="47"/>
        <v>0</v>
      </c>
      <c r="AK63">
        <v>1.25</v>
      </c>
      <c r="AL63">
        <v>0</v>
      </c>
      <c r="AM63">
        <v>0</v>
      </c>
      <c r="AN63">
        <v>0</v>
      </c>
      <c r="AO63">
        <v>1.25</v>
      </c>
      <c r="AP63">
        <v>0</v>
      </c>
      <c r="AQ63">
        <v>0.12</v>
      </c>
      <c r="AR63">
        <v>0</v>
      </c>
      <c r="AS63">
        <v>0</v>
      </c>
      <c r="AT63">
        <v>90</v>
      </c>
      <c r="AU63">
        <v>44</v>
      </c>
      <c r="AV63">
        <v>1.0469999999999999</v>
      </c>
      <c r="AW63">
        <v>1</v>
      </c>
      <c r="AZ63">
        <v>1</v>
      </c>
      <c r="BA63">
        <v>18.55</v>
      </c>
      <c r="BB63">
        <v>1</v>
      </c>
      <c r="BC63">
        <v>1</v>
      </c>
      <c r="BD63" t="s">
        <v>3</v>
      </c>
      <c r="BE63" t="s">
        <v>3</v>
      </c>
      <c r="BF63" t="s">
        <v>3</v>
      </c>
      <c r="BG63" t="s">
        <v>3</v>
      </c>
      <c r="BH63">
        <v>0</v>
      </c>
      <c r="BI63">
        <v>1</v>
      </c>
      <c r="BJ63" t="s">
        <v>117</v>
      </c>
      <c r="BM63">
        <v>85</v>
      </c>
      <c r="BN63">
        <v>0</v>
      </c>
      <c r="BO63" t="s">
        <v>115</v>
      </c>
      <c r="BP63">
        <v>1</v>
      </c>
      <c r="BQ63">
        <v>30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90</v>
      </c>
      <c r="CA63">
        <v>44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48"/>
        <v>288.95999999999998</v>
      </c>
      <c r="CQ63">
        <f t="shared" si="49"/>
        <v>0</v>
      </c>
      <c r="CR63">
        <f t="shared" si="50"/>
        <v>0</v>
      </c>
      <c r="CS63">
        <f t="shared" si="51"/>
        <v>0</v>
      </c>
      <c r="CT63">
        <f t="shared" si="52"/>
        <v>32.106745781249998</v>
      </c>
      <c r="CU63">
        <f t="shared" si="53"/>
        <v>0</v>
      </c>
      <c r="CV63">
        <f t="shared" si="54"/>
        <v>0.16615889999999997</v>
      </c>
      <c r="CW63">
        <f t="shared" si="55"/>
        <v>0</v>
      </c>
      <c r="CX63">
        <f t="shared" si="56"/>
        <v>0</v>
      </c>
      <c r="CY63">
        <f t="shared" si="57"/>
        <v>260.06399999999996</v>
      </c>
      <c r="CZ63">
        <f t="shared" si="58"/>
        <v>127.14239999999999</v>
      </c>
      <c r="DC63" t="s">
        <v>3</v>
      </c>
      <c r="DD63" t="s">
        <v>3</v>
      </c>
      <c r="DE63" t="s">
        <v>62</v>
      </c>
      <c r="DF63" t="s">
        <v>62</v>
      </c>
      <c r="DG63" t="s">
        <v>63</v>
      </c>
      <c r="DH63" t="s">
        <v>3</v>
      </c>
      <c r="DI63" t="s">
        <v>63</v>
      </c>
      <c r="DJ63" t="s">
        <v>62</v>
      </c>
      <c r="DK63" t="s">
        <v>3</v>
      </c>
      <c r="DL63" t="s">
        <v>3</v>
      </c>
      <c r="DM63" t="s">
        <v>3</v>
      </c>
      <c r="DN63">
        <v>105</v>
      </c>
      <c r="DO63">
        <v>70</v>
      </c>
      <c r="DP63">
        <v>1.0469999999999999</v>
      </c>
      <c r="DQ63">
        <v>1</v>
      </c>
      <c r="DU63">
        <v>1010</v>
      </c>
      <c r="DV63" t="s">
        <v>51</v>
      </c>
      <c r="DW63" t="s">
        <v>51</v>
      </c>
      <c r="DX63">
        <v>1</v>
      </c>
      <c r="EE63">
        <v>20612977</v>
      </c>
      <c r="EF63">
        <v>30</v>
      </c>
      <c r="EG63" t="s">
        <v>54</v>
      </c>
      <c r="EH63">
        <v>0</v>
      </c>
      <c r="EI63" t="s">
        <v>3</v>
      </c>
      <c r="EJ63">
        <v>1</v>
      </c>
      <c r="EK63">
        <v>85</v>
      </c>
      <c r="EL63" t="s">
        <v>118</v>
      </c>
      <c r="EM63" t="s">
        <v>119</v>
      </c>
      <c r="EO63" t="s">
        <v>3</v>
      </c>
      <c r="EQ63">
        <v>0</v>
      </c>
      <c r="ER63">
        <v>1.25</v>
      </c>
      <c r="ES63">
        <v>0</v>
      </c>
      <c r="ET63">
        <v>0</v>
      </c>
      <c r="EU63">
        <v>0</v>
      </c>
      <c r="EV63">
        <v>1.25</v>
      </c>
      <c r="EW63">
        <v>0.12</v>
      </c>
      <c r="EX63">
        <v>0</v>
      </c>
      <c r="EY63">
        <v>0</v>
      </c>
      <c r="FQ63">
        <v>0</v>
      </c>
      <c r="FR63">
        <f t="shared" si="59"/>
        <v>0</v>
      </c>
      <c r="FS63">
        <v>0</v>
      </c>
      <c r="FX63">
        <v>105</v>
      </c>
      <c r="FY63">
        <v>70</v>
      </c>
      <c r="GA63" t="s">
        <v>3</v>
      </c>
      <c r="GD63">
        <v>0</v>
      </c>
      <c r="GF63">
        <v>-1754803123</v>
      </c>
      <c r="GG63">
        <v>2</v>
      </c>
      <c r="GH63">
        <v>-2</v>
      </c>
      <c r="GI63">
        <v>2</v>
      </c>
      <c r="GJ63">
        <v>0</v>
      </c>
      <c r="GK63">
        <f>ROUND(R63*(S12)/100,2)</f>
        <v>0</v>
      </c>
      <c r="GL63">
        <f t="shared" si="60"/>
        <v>0</v>
      </c>
      <c r="GM63">
        <f t="shared" si="61"/>
        <v>676.16</v>
      </c>
      <c r="GN63">
        <f t="shared" si="62"/>
        <v>676.16</v>
      </c>
      <c r="GO63">
        <f t="shared" si="63"/>
        <v>0</v>
      </c>
      <c r="GP63">
        <f t="shared" si="64"/>
        <v>0</v>
      </c>
      <c r="GR63">
        <v>0</v>
      </c>
      <c r="GS63">
        <v>3</v>
      </c>
      <c r="GT63">
        <v>0</v>
      </c>
      <c r="GU63" t="s">
        <v>3</v>
      </c>
      <c r="GV63">
        <f t="shared" si="65"/>
        <v>0</v>
      </c>
      <c r="GW63">
        <v>1</v>
      </c>
      <c r="GX63">
        <f t="shared" si="66"/>
        <v>0</v>
      </c>
      <c r="HA63">
        <v>0</v>
      </c>
      <c r="HB63">
        <v>0</v>
      </c>
      <c r="IK63">
        <v>0</v>
      </c>
    </row>
    <row r="64" spans="1:255" x14ac:dyDescent="0.2">
      <c r="A64" s="2">
        <v>18</v>
      </c>
      <c r="B64" s="2">
        <v>1</v>
      </c>
      <c r="C64" s="2">
        <v>86</v>
      </c>
      <c r="D64" s="2"/>
      <c r="E64" s="2" t="s">
        <v>120</v>
      </c>
      <c r="F64" s="2" t="s">
        <v>121</v>
      </c>
      <c r="G64" s="2" t="s">
        <v>122</v>
      </c>
      <c r="H64" s="2" t="s">
        <v>123</v>
      </c>
      <c r="I64" s="2">
        <f>I62*J64</f>
        <v>0.15003</v>
      </c>
      <c r="J64" s="2">
        <v>1.6670000000000001E-2</v>
      </c>
      <c r="K64" s="2"/>
      <c r="L64" s="2"/>
      <c r="M64" s="2"/>
      <c r="N64" s="2"/>
      <c r="O64" s="2">
        <f t="shared" ref="O64:O95" si="73">ROUND(CP64,2)</f>
        <v>995.44</v>
      </c>
      <c r="P64" s="2">
        <f t="shared" ref="P64:P95" si="74">ROUND(CQ64*I64,2)</f>
        <v>995.44</v>
      </c>
      <c r="Q64" s="2">
        <f t="shared" ref="Q64:Q95" si="75">ROUND(CR64*I64,2)</f>
        <v>0</v>
      </c>
      <c r="R64" s="2">
        <f t="shared" ref="R64:R95" si="76">ROUND(CS64*I64,2)</f>
        <v>0</v>
      </c>
      <c r="S64" s="2">
        <f t="shared" ref="S64:S95" si="77">ROUND(CT64*I64,2)</f>
        <v>0</v>
      </c>
      <c r="T64" s="2">
        <f t="shared" ref="T64:T95" si="78">ROUND(CU64*I64,2)</f>
        <v>0</v>
      </c>
      <c r="U64" s="2">
        <f t="shared" ref="U64:U95" si="79">CV64*I64</f>
        <v>0</v>
      </c>
      <c r="V64" s="2">
        <f t="shared" ref="V64:V95" si="80">CW64*I64</f>
        <v>0</v>
      </c>
      <c r="W64" s="2">
        <f t="shared" ref="W64:W95" si="81">ROUND(CX64*I64,2)</f>
        <v>0</v>
      </c>
      <c r="X64" s="2">
        <f t="shared" ref="X64:X95" si="82">ROUND(CY64,2)</f>
        <v>0</v>
      </c>
      <c r="Y64" s="2">
        <f t="shared" ref="Y64:Y95" si="83">ROUND(CZ64,2)</f>
        <v>0</v>
      </c>
      <c r="Z64" s="2"/>
      <c r="AA64" s="2">
        <v>21012691</v>
      </c>
      <c r="AB64" s="2">
        <f t="shared" ref="AB64:AB95" si="84">ROUND((AC64+AD64+AF64),6)</f>
        <v>6634.93</v>
      </c>
      <c r="AC64" s="2">
        <f t="shared" ref="AC64:AC95" si="85">ROUND((ES64),6)</f>
        <v>6634.93</v>
      </c>
      <c r="AD64" s="2">
        <f t="shared" ref="AD64:AF65" si="86">ROUND((ET64),6)</f>
        <v>0</v>
      </c>
      <c r="AE64" s="2">
        <f t="shared" si="86"/>
        <v>0</v>
      </c>
      <c r="AF64" s="2">
        <f t="shared" si="86"/>
        <v>0</v>
      </c>
      <c r="AG64" s="2">
        <f t="shared" ref="AG64:AG95" si="87">ROUND((AP64),6)</f>
        <v>0</v>
      </c>
      <c r="AH64" s="2">
        <f>(EW64)</f>
        <v>0</v>
      </c>
      <c r="AI64" s="2">
        <f>(EX64)</f>
        <v>0</v>
      </c>
      <c r="AJ64" s="2">
        <f t="shared" ref="AJ64:AJ95" si="88">ROUND((AS64),6)</f>
        <v>0</v>
      </c>
      <c r="AK64" s="2">
        <v>6634.93</v>
      </c>
      <c r="AL64" s="2">
        <v>6634.93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1</v>
      </c>
      <c r="AW64" s="2">
        <v>1</v>
      </c>
      <c r="AX64" s="2"/>
      <c r="AY64" s="2"/>
      <c r="AZ64" s="2">
        <v>1</v>
      </c>
      <c r="BA64" s="2">
        <v>1</v>
      </c>
      <c r="BB64" s="2">
        <v>1</v>
      </c>
      <c r="BC64" s="2">
        <v>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3</v>
      </c>
      <c r="BI64" s="2">
        <v>1</v>
      </c>
      <c r="BJ64" s="2" t="s">
        <v>124</v>
      </c>
      <c r="BK64" s="2"/>
      <c r="BL64" s="2"/>
      <c r="BM64" s="2">
        <v>85</v>
      </c>
      <c r="BN64" s="2">
        <v>0</v>
      </c>
      <c r="BO64" s="2" t="s">
        <v>3</v>
      </c>
      <c r="BP64" s="2">
        <v>0</v>
      </c>
      <c r="BQ64" s="2">
        <v>30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0</v>
      </c>
      <c r="CA64" s="2">
        <v>0</v>
      </c>
      <c r="CB64" s="2"/>
      <c r="CC64" s="2"/>
      <c r="CD64" s="2"/>
      <c r="CE64" s="2"/>
      <c r="CF64" s="2">
        <v>0</v>
      </c>
      <c r="CG64" s="2">
        <v>0</v>
      </c>
      <c r="CH64" s="2"/>
      <c r="CI64" s="2"/>
      <c r="CJ64" s="2"/>
      <c r="CK64" s="2"/>
      <c r="CL64" s="2"/>
      <c r="CM64" s="2">
        <v>0</v>
      </c>
      <c r="CN64" s="2" t="s">
        <v>3</v>
      </c>
      <c r="CO64" s="2">
        <v>0</v>
      </c>
      <c r="CP64" s="2">
        <f t="shared" ref="CP64:CP95" si="89">(P64+Q64+S64)</f>
        <v>995.44</v>
      </c>
      <c r="CQ64" s="2">
        <f t="shared" ref="CQ64:CQ95" si="90">(AC64*BC64*AW64)</f>
        <v>6634.93</v>
      </c>
      <c r="CR64" s="2">
        <f t="shared" ref="CR64:CR95" si="91">(AD64*BB64*AV64)</f>
        <v>0</v>
      </c>
      <c r="CS64" s="2">
        <f t="shared" ref="CS64:CS95" si="92">(AE64*BS64*AV64)</f>
        <v>0</v>
      </c>
      <c r="CT64" s="2">
        <f t="shared" ref="CT64:CT95" si="93">(AF64*BA64*AV64)</f>
        <v>0</v>
      </c>
      <c r="CU64" s="2">
        <f t="shared" ref="CU64:CU95" si="94">AG64</f>
        <v>0</v>
      </c>
      <c r="CV64" s="2">
        <f t="shared" ref="CV64:CV95" si="95">(AH64*AV64)</f>
        <v>0</v>
      </c>
      <c r="CW64" s="2">
        <f t="shared" ref="CW64:CW95" si="96">AI64</f>
        <v>0</v>
      </c>
      <c r="CX64" s="2">
        <f t="shared" ref="CX64:CX95" si="97">AJ64</f>
        <v>0</v>
      </c>
      <c r="CY64" s="2">
        <f t="shared" ref="CY64:CY95" si="98">S64*(BZ64/100)</f>
        <v>0</v>
      </c>
      <c r="CZ64" s="2">
        <f t="shared" ref="CZ64:CZ95" si="99">S64*(CA64/100)</f>
        <v>0</v>
      </c>
      <c r="DA64" s="2"/>
      <c r="DB64" s="2"/>
      <c r="DC64" s="2" t="s">
        <v>3</v>
      </c>
      <c r="DD64" s="2" t="s">
        <v>3</v>
      </c>
      <c r="DE64" s="2" t="s">
        <v>3</v>
      </c>
      <c r="DF64" s="2" t="s">
        <v>3</v>
      </c>
      <c r="DG64" s="2" t="s">
        <v>3</v>
      </c>
      <c r="DH64" s="2" t="s">
        <v>3</v>
      </c>
      <c r="DI64" s="2" t="s">
        <v>3</v>
      </c>
      <c r="DJ64" s="2" t="s">
        <v>3</v>
      </c>
      <c r="DK64" s="2" t="s">
        <v>3</v>
      </c>
      <c r="DL64" s="2" t="s">
        <v>3</v>
      </c>
      <c r="DM64" s="2" t="s">
        <v>3</v>
      </c>
      <c r="DN64" s="2">
        <v>105</v>
      </c>
      <c r="DO64" s="2">
        <v>70</v>
      </c>
      <c r="DP64" s="2">
        <v>1.0469999999999999</v>
      </c>
      <c r="DQ64" s="2">
        <v>1</v>
      </c>
      <c r="DR64" s="2"/>
      <c r="DS64" s="2"/>
      <c r="DT64" s="2"/>
      <c r="DU64" s="2">
        <v>1007</v>
      </c>
      <c r="DV64" s="2" t="s">
        <v>123</v>
      </c>
      <c r="DW64" s="2" t="s">
        <v>123</v>
      </c>
      <c r="DX64" s="2">
        <v>1</v>
      </c>
      <c r="DY64" s="2"/>
      <c r="DZ64" s="2"/>
      <c r="EA64" s="2"/>
      <c r="EB64" s="2"/>
      <c r="EC64" s="2"/>
      <c r="ED64" s="2"/>
      <c r="EE64" s="2">
        <v>20612977</v>
      </c>
      <c r="EF64" s="2">
        <v>30</v>
      </c>
      <c r="EG64" s="2" t="s">
        <v>54</v>
      </c>
      <c r="EH64" s="2">
        <v>0</v>
      </c>
      <c r="EI64" s="2" t="s">
        <v>3</v>
      </c>
      <c r="EJ64" s="2">
        <v>1</v>
      </c>
      <c r="EK64" s="2">
        <v>85</v>
      </c>
      <c r="EL64" s="2" t="s">
        <v>118</v>
      </c>
      <c r="EM64" s="2" t="s">
        <v>119</v>
      </c>
      <c r="EN64" s="2"/>
      <c r="EO64" s="2" t="s">
        <v>3</v>
      </c>
      <c r="EP64" s="2"/>
      <c r="EQ64" s="2">
        <v>0</v>
      </c>
      <c r="ER64" s="2">
        <v>6634.93</v>
      </c>
      <c r="ES64" s="2">
        <v>6634.93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>
        <v>0</v>
      </c>
      <c r="FR64" s="2">
        <f t="shared" ref="FR64:FR95" si="100">ROUND(IF(AND(BH64=3,BI64=3),P64,0),2)</f>
        <v>0</v>
      </c>
      <c r="FS64" s="2">
        <v>0</v>
      </c>
      <c r="FT64" s="2"/>
      <c r="FU64" s="2"/>
      <c r="FV64" s="2"/>
      <c r="FW64" s="2"/>
      <c r="FX64" s="2">
        <v>105</v>
      </c>
      <c r="FY64" s="2">
        <v>70</v>
      </c>
      <c r="FZ64" s="2"/>
      <c r="GA64" s="2" t="s">
        <v>3</v>
      </c>
      <c r="GB64" s="2"/>
      <c r="GC64" s="2"/>
      <c r="GD64" s="2">
        <v>0</v>
      </c>
      <c r="GE64" s="2"/>
      <c r="GF64" s="2">
        <v>1992667420</v>
      </c>
      <c r="GG64" s="2">
        <v>2</v>
      </c>
      <c r="GH64" s="2">
        <v>-2</v>
      </c>
      <c r="GI64" s="2">
        <v>-2</v>
      </c>
      <c r="GJ64" s="2">
        <v>0</v>
      </c>
      <c r="GK64" s="2">
        <f>ROUND(R64*(R12)/100,2)</f>
        <v>0</v>
      </c>
      <c r="GL64" s="2">
        <f t="shared" ref="GL64:GL95" si="101">ROUND(IF(AND(BH64=3,BI64=3,FS64&lt;&gt;0),P64,0),2)</f>
        <v>0</v>
      </c>
      <c r="GM64" s="2">
        <f t="shared" ref="GM64:GM95" si="102">ROUND(O64+X64+Y64+GK64,2)+GX64</f>
        <v>995.44</v>
      </c>
      <c r="GN64" s="2">
        <f t="shared" ref="GN64:GN95" si="103">IF(OR(BI64=0,BI64=1),ROUND(O64+X64+Y64+GK64,2),0)</f>
        <v>995.44</v>
      </c>
      <c r="GO64" s="2">
        <f t="shared" ref="GO64:GO95" si="104">IF(BI64=2,ROUND(O64+X64+Y64+GK64,2),0)</f>
        <v>0</v>
      </c>
      <c r="GP64" s="2">
        <f t="shared" ref="GP64:GP95" si="105">IF(BI64=4,ROUND(O64+X64+Y64+GK64,2)+GX64,0)</f>
        <v>0</v>
      </c>
      <c r="GQ64" s="2"/>
      <c r="GR64" s="2">
        <v>0</v>
      </c>
      <c r="GS64" s="2">
        <v>3</v>
      </c>
      <c r="GT64" s="2">
        <v>0</v>
      </c>
      <c r="GU64" s="2" t="s">
        <v>3</v>
      </c>
      <c r="GV64" s="2">
        <f t="shared" ref="GV64:GV95" si="106">ROUND(GT64,6)</f>
        <v>0</v>
      </c>
      <c r="GW64" s="2">
        <v>1</v>
      </c>
      <c r="GX64" s="2">
        <f t="shared" ref="GX64:GX95" si="107">ROUND(GV64*GW64*I64,2)</f>
        <v>0</v>
      </c>
      <c r="GY64" s="2"/>
      <c r="GZ64" s="2"/>
      <c r="HA64" s="2">
        <v>0</v>
      </c>
      <c r="HB64" s="2">
        <v>0</v>
      </c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>
        <v>0</v>
      </c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x14ac:dyDescent="0.2">
      <c r="A65">
        <v>18</v>
      </c>
      <c r="B65">
        <v>1</v>
      </c>
      <c r="C65">
        <v>88</v>
      </c>
      <c r="E65" t="s">
        <v>120</v>
      </c>
      <c r="F65" t="s">
        <v>121</v>
      </c>
      <c r="G65" t="s">
        <v>122</v>
      </c>
      <c r="H65" t="s">
        <v>123</v>
      </c>
      <c r="I65">
        <f>I63*J65</f>
        <v>0.15003</v>
      </c>
      <c r="J65">
        <v>1.6670000000000001E-2</v>
      </c>
      <c r="O65">
        <f t="shared" si="73"/>
        <v>6719.21</v>
      </c>
      <c r="P65">
        <f t="shared" si="74"/>
        <v>6719.21</v>
      </c>
      <c r="Q65">
        <f t="shared" si="75"/>
        <v>0</v>
      </c>
      <c r="R65">
        <f t="shared" si="76"/>
        <v>0</v>
      </c>
      <c r="S65">
        <f t="shared" si="77"/>
        <v>0</v>
      </c>
      <c r="T65">
        <f t="shared" si="78"/>
        <v>0</v>
      </c>
      <c r="U65">
        <f t="shared" si="79"/>
        <v>0</v>
      </c>
      <c r="V65">
        <f t="shared" si="80"/>
        <v>0</v>
      </c>
      <c r="W65">
        <f t="shared" si="81"/>
        <v>0</v>
      </c>
      <c r="X65">
        <f t="shared" si="82"/>
        <v>0</v>
      </c>
      <c r="Y65">
        <f t="shared" si="83"/>
        <v>0</v>
      </c>
      <c r="AA65">
        <v>21012693</v>
      </c>
      <c r="AB65">
        <f t="shared" si="84"/>
        <v>6634.93</v>
      </c>
      <c r="AC65">
        <f t="shared" si="85"/>
        <v>6634.93</v>
      </c>
      <c r="AD65">
        <f t="shared" si="86"/>
        <v>0</v>
      </c>
      <c r="AE65">
        <f t="shared" si="86"/>
        <v>0</v>
      </c>
      <c r="AF65">
        <f t="shared" si="86"/>
        <v>0</v>
      </c>
      <c r="AG65">
        <f t="shared" si="87"/>
        <v>0</v>
      </c>
      <c r="AH65">
        <f>(EW65)</f>
        <v>0</v>
      </c>
      <c r="AI65">
        <f>(EX65)</f>
        <v>0</v>
      </c>
      <c r="AJ65">
        <f t="shared" si="88"/>
        <v>0</v>
      </c>
      <c r="AK65">
        <v>6634.93</v>
      </c>
      <c r="AL65">
        <v>6634.93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6.75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124</v>
      </c>
      <c r="BM65">
        <v>85</v>
      </c>
      <c r="BN65">
        <v>0</v>
      </c>
      <c r="BO65" t="s">
        <v>121</v>
      </c>
      <c r="BP65">
        <v>1</v>
      </c>
      <c r="BQ65">
        <v>30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0</v>
      </c>
      <c r="CA65">
        <v>0</v>
      </c>
      <c r="CF65">
        <v>0</v>
      </c>
      <c r="CG65">
        <v>0</v>
      </c>
      <c r="CM65">
        <v>0</v>
      </c>
      <c r="CN65" t="s">
        <v>3</v>
      </c>
      <c r="CO65">
        <v>0</v>
      </c>
      <c r="CP65">
        <f t="shared" si="89"/>
        <v>6719.21</v>
      </c>
      <c r="CQ65">
        <f t="shared" si="90"/>
        <v>44785.777500000004</v>
      </c>
      <c r="CR65">
        <f t="shared" si="91"/>
        <v>0</v>
      </c>
      <c r="CS65">
        <f t="shared" si="92"/>
        <v>0</v>
      </c>
      <c r="CT65">
        <f t="shared" si="93"/>
        <v>0</v>
      </c>
      <c r="CU65">
        <f t="shared" si="94"/>
        <v>0</v>
      </c>
      <c r="CV65">
        <f t="shared" si="95"/>
        <v>0</v>
      </c>
      <c r="CW65">
        <f t="shared" si="96"/>
        <v>0</v>
      </c>
      <c r="CX65">
        <f t="shared" si="97"/>
        <v>0</v>
      </c>
      <c r="CY65">
        <f t="shared" si="98"/>
        <v>0</v>
      </c>
      <c r="CZ65">
        <f t="shared" si="99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105</v>
      </c>
      <c r="DO65">
        <v>70</v>
      </c>
      <c r="DP65">
        <v>1.0469999999999999</v>
      </c>
      <c r="DQ65">
        <v>1</v>
      </c>
      <c r="DU65">
        <v>1007</v>
      </c>
      <c r="DV65" t="s">
        <v>123</v>
      </c>
      <c r="DW65" t="s">
        <v>123</v>
      </c>
      <c r="DX65">
        <v>1</v>
      </c>
      <c r="EE65">
        <v>20612977</v>
      </c>
      <c r="EF65">
        <v>30</v>
      </c>
      <c r="EG65" t="s">
        <v>54</v>
      </c>
      <c r="EH65">
        <v>0</v>
      </c>
      <c r="EI65" t="s">
        <v>3</v>
      </c>
      <c r="EJ65">
        <v>1</v>
      </c>
      <c r="EK65">
        <v>85</v>
      </c>
      <c r="EL65" t="s">
        <v>118</v>
      </c>
      <c r="EM65" t="s">
        <v>119</v>
      </c>
      <c r="EO65" t="s">
        <v>3</v>
      </c>
      <c r="EQ65">
        <v>0</v>
      </c>
      <c r="ER65">
        <v>6634.93</v>
      </c>
      <c r="ES65">
        <v>6634.93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f t="shared" si="100"/>
        <v>0</v>
      </c>
      <c r="FS65">
        <v>0</v>
      </c>
      <c r="FX65">
        <v>105</v>
      </c>
      <c r="FY65">
        <v>70</v>
      </c>
      <c r="GA65" t="s">
        <v>3</v>
      </c>
      <c r="GD65">
        <v>0</v>
      </c>
      <c r="GF65">
        <v>1992667420</v>
      </c>
      <c r="GG65">
        <v>2</v>
      </c>
      <c r="GH65">
        <v>-2</v>
      </c>
      <c r="GI65">
        <v>2</v>
      </c>
      <c r="GJ65">
        <v>0</v>
      </c>
      <c r="GK65">
        <f>ROUND(R65*(S12)/100,2)</f>
        <v>0</v>
      </c>
      <c r="GL65">
        <f t="shared" si="101"/>
        <v>0</v>
      </c>
      <c r="GM65">
        <f t="shared" si="102"/>
        <v>6719.21</v>
      </c>
      <c r="GN65">
        <f t="shared" si="103"/>
        <v>6719.21</v>
      </c>
      <c r="GO65">
        <f t="shared" si="104"/>
        <v>0</v>
      </c>
      <c r="GP65">
        <f t="shared" si="105"/>
        <v>0</v>
      </c>
      <c r="GR65">
        <v>0</v>
      </c>
      <c r="GS65">
        <v>3</v>
      </c>
      <c r="GT65">
        <v>0</v>
      </c>
      <c r="GU65" t="s">
        <v>3</v>
      </c>
      <c r="GV65">
        <f t="shared" si="106"/>
        <v>0</v>
      </c>
      <c r="GW65">
        <v>1</v>
      </c>
      <c r="GX65">
        <f t="shared" si="107"/>
        <v>0</v>
      </c>
      <c r="HA65">
        <v>0</v>
      </c>
      <c r="HB65">
        <v>0</v>
      </c>
      <c r="IK65">
        <v>0</v>
      </c>
    </row>
    <row r="66" spans="1:255" x14ac:dyDescent="0.2">
      <c r="A66" s="2">
        <v>17</v>
      </c>
      <c r="B66" s="2">
        <v>1</v>
      </c>
      <c r="C66" s="2">
        <f>ROW(SmtRes!A92)</f>
        <v>92</v>
      </c>
      <c r="D66" s="2">
        <f>ROW(EtalonRes!A90)</f>
        <v>90</v>
      </c>
      <c r="E66" s="2" t="s">
        <v>125</v>
      </c>
      <c r="F66" s="2" t="s">
        <v>126</v>
      </c>
      <c r="G66" s="2" t="s">
        <v>127</v>
      </c>
      <c r="H66" s="2" t="s">
        <v>26</v>
      </c>
      <c r="I66" s="2">
        <f>ROUND(30/100,6)</f>
        <v>0.3</v>
      </c>
      <c r="J66" s="2">
        <v>0</v>
      </c>
      <c r="K66" s="2"/>
      <c r="L66" s="2"/>
      <c r="M66" s="2"/>
      <c r="N66" s="2"/>
      <c r="O66" s="2">
        <f t="shared" si="73"/>
        <v>35.33</v>
      </c>
      <c r="P66" s="2">
        <f t="shared" si="74"/>
        <v>0.53</v>
      </c>
      <c r="Q66" s="2">
        <f t="shared" si="75"/>
        <v>1.6</v>
      </c>
      <c r="R66" s="2">
        <f t="shared" si="76"/>
        <v>0.38</v>
      </c>
      <c r="S66" s="2">
        <f t="shared" si="77"/>
        <v>33.200000000000003</v>
      </c>
      <c r="T66" s="2">
        <f t="shared" si="78"/>
        <v>0</v>
      </c>
      <c r="U66" s="2">
        <f t="shared" si="79"/>
        <v>3.1025849999999995</v>
      </c>
      <c r="V66" s="2">
        <f t="shared" si="80"/>
        <v>0</v>
      </c>
      <c r="W66" s="2">
        <f t="shared" si="81"/>
        <v>0</v>
      </c>
      <c r="X66" s="2">
        <f t="shared" si="82"/>
        <v>0</v>
      </c>
      <c r="Y66" s="2">
        <f t="shared" si="83"/>
        <v>0</v>
      </c>
      <c r="Z66" s="2"/>
      <c r="AA66" s="2">
        <v>21012691</v>
      </c>
      <c r="AB66" s="2">
        <f t="shared" si="84"/>
        <v>117.751075</v>
      </c>
      <c r="AC66" s="2">
        <f t="shared" si="85"/>
        <v>1.75</v>
      </c>
      <c r="AD66" s="2">
        <f>ROUND((((ET66*1.15)*1.25)),6)</f>
        <v>5.3475000000000001</v>
      </c>
      <c r="AE66" s="2">
        <f>ROUND((((EU66*1.15)*1.25)),6)</f>
        <v>1.2649999999999999</v>
      </c>
      <c r="AF66" s="2">
        <f>ROUND((((EV66*1.15)*1.15)),6)</f>
        <v>110.653575</v>
      </c>
      <c r="AG66" s="2">
        <f t="shared" si="87"/>
        <v>0</v>
      </c>
      <c r="AH66" s="2">
        <f>(((EW66*1.15)*1.15))</f>
        <v>10.341949999999999</v>
      </c>
      <c r="AI66" s="2">
        <f>(((EX66*1.15)*1.25))</f>
        <v>0</v>
      </c>
      <c r="AJ66" s="2">
        <f t="shared" si="88"/>
        <v>0</v>
      </c>
      <c r="AK66" s="2">
        <v>89.14</v>
      </c>
      <c r="AL66" s="2">
        <v>1.75</v>
      </c>
      <c r="AM66" s="2">
        <v>3.72</v>
      </c>
      <c r="AN66" s="2">
        <v>0.88</v>
      </c>
      <c r="AO66" s="2">
        <v>83.67</v>
      </c>
      <c r="AP66" s="2">
        <v>0</v>
      </c>
      <c r="AQ66" s="2">
        <v>7.82</v>
      </c>
      <c r="AR66" s="2">
        <v>0</v>
      </c>
      <c r="AS66" s="2">
        <v>0</v>
      </c>
      <c r="AT66" s="2">
        <v>0</v>
      </c>
      <c r="AU66" s="2">
        <v>0</v>
      </c>
      <c r="AV66" s="2">
        <v>1</v>
      </c>
      <c r="AW66" s="2">
        <v>1</v>
      </c>
      <c r="AX66" s="2"/>
      <c r="AY66" s="2"/>
      <c r="AZ66" s="2">
        <v>1</v>
      </c>
      <c r="BA66" s="2">
        <v>1</v>
      </c>
      <c r="BB66" s="2">
        <v>1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0</v>
      </c>
      <c r="BI66" s="2">
        <v>1</v>
      </c>
      <c r="BJ66" s="2" t="s">
        <v>128</v>
      </c>
      <c r="BK66" s="2"/>
      <c r="BL66" s="2"/>
      <c r="BM66" s="2">
        <v>81</v>
      </c>
      <c r="BN66" s="2">
        <v>0</v>
      </c>
      <c r="BO66" s="2" t="s">
        <v>3</v>
      </c>
      <c r="BP66" s="2">
        <v>0</v>
      </c>
      <c r="BQ66" s="2">
        <v>30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0</v>
      </c>
      <c r="CA66" s="2">
        <v>0</v>
      </c>
      <c r="CB66" s="2"/>
      <c r="CC66" s="2"/>
      <c r="CD66" s="2"/>
      <c r="CE66" s="2"/>
      <c r="CF66" s="2">
        <v>0</v>
      </c>
      <c r="CG66" s="2">
        <v>0</v>
      </c>
      <c r="CH66" s="2"/>
      <c r="CI66" s="2"/>
      <c r="CJ66" s="2"/>
      <c r="CK66" s="2"/>
      <c r="CL66" s="2"/>
      <c r="CM66" s="2">
        <v>0</v>
      </c>
      <c r="CN66" s="2" t="s">
        <v>3</v>
      </c>
      <c r="CO66" s="2">
        <v>0</v>
      </c>
      <c r="CP66" s="2">
        <f t="shared" si="89"/>
        <v>35.330000000000005</v>
      </c>
      <c r="CQ66" s="2">
        <f t="shared" si="90"/>
        <v>1.75</v>
      </c>
      <c r="CR66" s="2">
        <f t="shared" si="91"/>
        <v>5.3475000000000001</v>
      </c>
      <c r="CS66" s="2">
        <f t="shared" si="92"/>
        <v>1.2649999999999999</v>
      </c>
      <c r="CT66" s="2">
        <f t="shared" si="93"/>
        <v>110.653575</v>
      </c>
      <c r="CU66" s="2">
        <f t="shared" si="94"/>
        <v>0</v>
      </c>
      <c r="CV66" s="2">
        <f t="shared" si="95"/>
        <v>10.341949999999999</v>
      </c>
      <c r="CW66" s="2">
        <f t="shared" si="96"/>
        <v>0</v>
      </c>
      <c r="CX66" s="2">
        <f t="shared" si="97"/>
        <v>0</v>
      </c>
      <c r="CY66" s="2">
        <f t="shared" si="98"/>
        <v>0</v>
      </c>
      <c r="CZ66" s="2">
        <f t="shared" si="99"/>
        <v>0</v>
      </c>
      <c r="DA66" s="2"/>
      <c r="DB66" s="2"/>
      <c r="DC66" s="2" t="s">
        <v>3</v>
      </c>
      <c r="DD66" s="2" t="s">
        <v>3</v>
      </c>
      <c r="DE66" s="2" t="s">
        <v>62</v>
      </c>
      <c r="DF66" s="2" t="s">
        <v>62</v>
      </c>
      <c r="DG66" s="2" t="s">
        <v>63</v>
      </c>
      <c r="DH66" s="2" t="s">
        <v>3</v>
      </c>
      <c r="DI66" s="2" t="s">
        <v>63</v>
      </c>
      <c r="DJ66" s="2" t="s">
        <v>62</v>
      </c>
      <c r="DK66" s="2" t="s">
        <v>3</v>
      </c>
      <c r="DL66" s="2" t="s">
        <v>3</v>
      </c>
      <c r="DM66" s="2" t="s">
        <v>3</v>
      </c>
      <c r="DN66" s="2">
        <v>105</v>
      </c>
      <c r="DO66" s="2">
        <v>70</v>
      </c>
      <c r="DP66" s="2">
        <v>1.0469999999999999</v>
      </c>
      <c r="DQ66" s="2">
        <v>1</v>
      </c>
      <c r="DR66" s="2"/>
      <c r="DS66" s="2"/>
      <c r="DT66" s="2"/>
      <c r="DU66" s="2">
        <v>1003</v>
      </c>
      <c r="DV66" s="2" t="s">
        <v>26</v>
      </c>
      <c r="DW66" s="2" t="s">
        <v>26</v>
      </c>
      <c r="DX66" s="2">
        <v>100</v>
      </c>
      <c r="DY66" s="2"/>
      <c r="DZ66" s="2"/>
      <c r="EA66" s="2"/>
      <c r="EB66" s="2"/>
      <c r="EC66" s="2"/>
      <c r="ED66" s="2"/>
      <c r="EE66" s="2">
        <v>20612973</v>
      </c>
      <c r="EF66" s="2">
        <v>30</v>
      </c>
      <c r="EG66" s="2" t="s">
        <v>54</v>
      </c>
      <c r="EH66" s="2">
        <v>0</v>
      </c>
      <c r="EI66" s="2" t="s">
        <v>3</v>
      </c>
      <c r="EJ66" s="2">
        <v>1</v>
      </c>
      <c r="EK66" s="2">
        <v>81</v>
      </c>
      <c r="EL66" s="2" t="s">
        <v>75</v>
      </c>
      <c r="EM66" s="2" t="s">
        <v>76</v>
      </c>
      <c r="EN66" s="2"/>
      <c r="EO66" s="2" t="s">
        <v>3</v>
      </c>
      <c r="EP66" s="2"/>
      <c r="EQ66" s="2">
        <v>0</v>
      </c>
      <c r="ER66" s="2">
        <v>89.14</v>
      </c>
      <c r="ES66" s="2">
        <v>1.75</v>
      </c>
      <c r="ET66" s="2">
        <v>3.72</v>
      </c>
      <c r="EU66" s="2">
        <v>0.88</v>
      </c>
      <c r="EV66" s="2">
        <v>83.67</v>
      </c>
      <c r="EW66" s="2">
        <v>7.82</v>
      </c>
      <c r="EX66" s="2">
        <v>0</v>
      </c>
      <c r="EY66" s="2">
        <v>0</v>
      </c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>
        <v>0</v>
      </c>
      <c r="FR66" s="2">
        <f t="shared" si="100"/>
        <v>0</v>
      </c>
      <c r="FS66" s="2">
        <v>0</v>
      </c>
      <c r="FT66" s="2"/>
      <c r="FU66" s="2"/>
      <c r="FV66" s="2"/>
      <c r="FW66" s="2"/>
      <c r="FX66" s="2">
        <v>105</v>
      </c>
      <c r="FY66" s="2">
        <v>70</v>
      </c>
      <c r="FZ66" s="2"/>
      <c r="GA66" s="2" t="s">
        <v>3</v>
      </c>
      <c r="GB66" s="2"/>
      <c r="GC66" s="2"/>
      <c r="GD66" s="2">
        <v>0</v>
      </c>
      <c r="GE66" s="2"/>
      <c r="GF66" s="2">
        <v>-58440104</v>
      </c>
      <c r="GG66" s="2">
        <v>2</v>
      </c>
      <c r="GH66" s="2">
        <v>-2</v>
      </c>
      <c r="GI66" s="2">
        <v>-2</v>
      </c>
      <c r="GJ66" s="2">
        <v>0</v>
      </c>
      <c r="GK66" s="2">
        <f>ROUND(R66*(R12)/100,2)</f>
        <v>0.63</v>
      </c>
      <c r="GL66" s="2">
        <f t="shared" si="101"/>
        <v>0</v>
      </c>
      <c r="GM66" s="2">
        <f t="shared" si="102"/>
        <v>35.96</v>
      </c>
      <c r="GN66" s="2">
        <f t="shared" si="103"/>
        <v>35.96</v>
      </c>
      <c r="GO66" s="2">
        <f t="shared" si="104"/>
        <v>0</v>
      </c>
      <c r="GP66" s="2">
        <f t="shared" si="105"/>
        <v>0</v>
      </c>
      <c r="GQ66" s="2"/>
      <c r="GR66" s="2">
        <v>0</v>
      </c>
      <c r="GS66" s="2">
        <v>3</v>
      </c>
      <c r="GT66" s="2">
        <v>0</v>
      </c>
      <c r="GU66" s="2" t="s">
        <v>3</v>
      </c>
      <c r="GV66" s="2">
        <f t="shared" si="106"/>
        <v>0</v>
      </c>
      <c r="GW66" s="2">
        <v>1</v>
      </c>
      <c r="GX66" s="2">
        <f t="shared" si="107"/>
        <v>0</v>
      </c>
      <c r="GY66" s="2"/>
      <c r="GZ66" s="2"/>
      <c r="HA66" s="2">
        <v>0</v>
      </c>
      <c r="HB66" s="2">
        <v>0</v>
      </c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>
        <v>0</v>
      </c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x14ac:dyDescent="0.2">
      <c r="A67">
        <v>17</v>
      </c>
      <c r="B67">
        <v>1</v>
      </c>
      <c r="C67">
        <f>ROW(SmtRes!A96)</f>
        <v>96</v>
      </c>
      <c r="D67">
        <f>ROW(EtalonRes!A94)</f>
        <v>94</v>
      </c>
      <c r="E67" t="s">
        <v>125</v>
      </c>
      <c r="F67" t="s">
        <v>126</v>
      </c>
      <c r="G67" t="s">
        <v>127</v>
      </c>
      <c r="H67" t="s">
        <v>26</v>
      </c>
      <c r="I67">
        <f>ROUND(30/100,6)</f>
        <v>0.3</v>
      </c>
      <c r="J67">
        <v>0</v>
      </c>
      <c r="O67">
        <f t="shared" si="73"/>
        <v>661.79</v>
      </c>
      <c r="P67">
        <f t="shared" si="74"/>
        <v>2.75</v>
      </c>
      <c r="Q67">
        <f t="shared" si="75"/>
        <v>14.31</v>
      </c>
      <c r="R67">
        <f t="shared" si="76"/>
        <v>0.4</v>
      </c>
      <c r="S67">
        <f t="shared" si="77"/>
        <v>644.73</v>
      </c>
      <c r="T67">
        <f t="shared" si="78"/>
        <v>0</v>
      </c>
      <c r="U67">
        <f t="shared" si="79"/>
        <v>3.2484064949999993</v>
      </c>
      <c r="V67">
        <f t="shared" si="80"/>
        <v>0</v>
      </c>
      <c r="W67">
        <f t="shared" si="81"/>
        <v>0</v>
      </c>
      <c r="X67">
        <f t="shared" si="82"/>
        <v>580.26</v>
      </c>
      <c r="Y67">
        <f t="shared" si="83"/>
        <v>283.68</v>
      </c>
      <c r="AA67">
        <v>21012693</v>
      </c>
      <c r="AB67">
        <f t="shared" si="84"/>
        <v>117.751075</v>
      </c>
      <c r="AC67">
        <f t="shared" si="85"/>
        <v>1.75</v>
      </c>
      <c r="AD67">
        <f>ROUND((((ET67*1.15)*1.25)),6)</f>
        <v>5.3475000000000001</v>
      </c>
      <c r="AE67">
        <f>ROUND((((EU67*1.15)*1.25)),6)</f>
        <v>1.2649999999999999</v>
      </c>
      <c r="AF67">
        <f>ROUND((((EV67*1.15)*1.15)),6)</f>
        <v>110.653575</v>
      </c>
      <c r="AG67">
        <f t="shared" si="87"/>
        <v>0</v>
      </c>
      <c r="AH67">
        <f>(((EW67*1.15)*1.15))</f>
        <v>10.341949999999999</v>
      </c>
      <c r="AI67">
        <f>(((EX67*1.15)*1.25))</f>
        <v>0</v>
      </c>
      <c r="AJ67">
        <f t="shared" si="88"/>
        <v>0</v>
      </c>
      <c r="AK67">
        <v>89.14</v>
      </c>
      <c r="AL67">
        <v>1.75</v>
      </c>
      <c r="AM67">
        <v>3.72</v>
      </c>
      <c r="AN67">
        <v>0.88</v>
      </c>
      <c r="AO67">
        <v>83.67</v>
      </c>
      <c r="AP67">
        <v>0</v>
      </c>
      <c r="AQ67">
        <v>7.82</v>
      </c>
      <c r="AR67">
        <v>0</v>
      </c>
      <c r="AS67">
        <v>0</v>
      </c>
      <c r="AT67">
        <v>90</v>
      </c>
      <c r="AU67">
        <v>44</v>
      </c>
      <c r="AV67">
        <v>1.0469999999999999</v>
      </c>
      <c r="AW67">
        <v>1</v>
      </c>
      <c r="AZ67">
        <v>1</v>
      </c>
      <c r="BA67">
        <v>18.55</v>
      </c>
      <c r="BB67">
        <v>8.52</v>
      </c>
      <c r="BC67">
        <v>5.23</v>
      </c>
      <c r="BD67" t="s">
        <v>3</v>
      </c>
      <c r="BE67" t="s">
        <v>3</v>
      </c>
      <c r="BF67" t="s">
        <v>3</v>
      </c>
      <c r="BG67" t="s">
        <v>3</v>
      </c>
      <c r="BH67">
        <v>0</v>
      </c>
      <c r="BI67">
        <v>1</v>
      </c>
      <c r="BJ67" t="s">
        <v>128</v>
      </c>
      <c r="BM67">
        <v>81</v>
      </c>
      <c r="BN67">
        <v>0</v>
      </c>
      <c r="BO67" t="s">
        <v>126</v>
      </c>
      <c r="BP67">
        <v>1</v>
      </c>
      <c r="BQ67">
        <v>30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90</v>
      </c>
      <c r="CA67">
        <v>44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89"/>
        <v>661.79</v>
      </c>
      <c r="CQ67">
        <f t="shared" si="90"/>
        <v>9.1524999999999999</v>
      </c>
      <c r="CR67">
        <f t="shared" si="91"/>
        <v>47.702052899999991</v>
      </c>
      <c r="CS67">
        <f t="shared" si="92"/>
        <v>1.3244549999999997</v>
      </c>
      <c r="CT67">
        <f t="shared" si="93"/>
        <v>2149.0971356137502</v>
      </c>
      <c r="CU67">
        <f t="shared" si="94"/>
        <v>0</v>
      </c>
      <c r="CV67">
        <f t="shared" si="95"/>
        <v>10.828021649999998</v>
      </c>
      <c r="CW67">
        <f t="shared" si="96"/>
        <v>0</v>
      </c>
      <c r="CX67">
        <f t="shared" si="97"/>
        <v>0</v>
      </c>
      <c r="CY67">
        <f t="shared" si="98"/>
        <v>580.25700000000006</v>
      </c>
      <c r="CZ67">
        <f t="shared" si="99"/>
        <v>283.68119999999999</v>
      </c>
      <c r="DC67" t="s">
        <v>3</v>
      </c>
      <c r="DD67" t="s">
        <v>3</v>
      </c>
      <c r="DE67" t="s">
        <v>62</v>
      </c>
      <c r="DF67" t="s">
        <v>62</v>
      </c>
      <c r="DG67" t="s">
        <v>63</v>
      </c>
      <c r="DH67" t="s">
        <v>3</v>
      </c>
      <c r="DI67" t="s">
        <v>63</v>
      </c>
      <c r="DJ67" t="s">
        <v>62</v>
      </c>
      <c r="DK67" t="s">
        <v>3</v>
      </c>
      <c r="DL67" t="s">
        <v>3</v>
      </c>
      <c r="DM67" t="s">
        <v>3</v>
      </c>
      <c r="DN67">
        <v>105</v>
      </c>
      <c r="DO67">
        <v>70</v>
      </c>
      <c r="DP67">
        <v>1.0469999999999999</v>
      </c>
      <c r="DQ67">
        <v>1</v>
      </c>
      <c r="DU67">
        <v>1003</v>
      </c>
      <c r="DV67" t="s">
        <v>26</v>
      </c>
      <c r="DW67" t="s">
        <v>26</v>
      </c>
      <c r="DX67">
        <v>100</v>
      </c>
      <c r="EE67">
        <v>20612973</v>
      </c>
      <c r="EF67">
        <v>30</v>
      </c>
      <c r="EG67" t="s">
        <v>54</v>
      </c>
      <c r="EH67">
        <v>0</v>
      </c>
      <c r="EI67" t="s">
        <v>3</v>
      </c>
      <c r="EJ67">
        <v>1</v>
      </c>
      <c r="EK67">
        <v>81</v>
      </c>
      <c r="EL67" t="s">
        <v>75</v>
      </c>
      <c r="EM67" t="s">
        <v>76</v>
      </c>
      <c r="EO67" t="s">
        <v>3</v>
      </c>
      <c r="EQ67">
        <v>0</v>
      </c>
      <c r="ER67">
        <v>89.14</v>
      </c>
      <c r="ES67">
        <v>1.75</v>
      </c>
      <c r="ET67">
        <v>3.72</v>
      </c>
      <c r="EU67">
        <v>0.88</v>
      </c>
      <c r="EV67">
        <v>83.67</v>
      </c>
      <c r="EW67">
        <v>7.82</v>
      </c>
      <c r="EX67">
        <v>0</v>
      </c>
      <c r="EY67">
        <v>0</v>
      </c>
      <c r="FQ67">
        <v>0</v>
      </c>
      <c r="FR67">
        <f t="shared" si="100"/>
        <v>0</v>
      </c>
      <c r="FS67">
        <v>0</v>
      </c>
      <c r="FX67">
        <v>105</v>
      </c>
      <c r="FY67">
        <v>70</v>
      </c>
      <c r="GA67" t="s">
        <v>3</v>
      </c>
      <c r="GD67">
        <v>0</v>
      </c>
      <c r="GF67">
        <v>-58440104</v>
      </c>
      <c r="GG67">
        <v>2</v>
      </c>
      <c r="GH67">
        <v>-2</v>
      </c>
      <c r="GI67">
        <v>2</v>
      </c>
      <c r="GJ67">
        <v>0</v>
      </c>
      <c r="GK67">
        <f>ROUND(R67*(S12)/100,2)</f>
        <v>0.67</v>
      </c>
      <c r="GL67">
        <f t="shared" si="101"/>
        <v>0</v>
      </c>
      <c r="GM67">
        <f t="shared" si="102"/>
        <v>1526.4</v>
      </c>
      <c r="GN67">
        <f t="shared" si="103"/>
        <v>1526.4</v>
      </c>
      <c r="GO67">
        <f t="shared" si="104"/>
        <v>0</v>
      </c>
      <c r="GP67">
        <f t="shared" si="105"/>
        <v>0</v>
      </c>
      <c r="GR67">
        <v>0</v>
      </c>
      <c r="GS67">
        <v>3</v>
      </c>
      <c r="GT67">
        <v>0</v>
      </c>
      <c r="GU67" t="s">
        <v>3</v>
      </c>
      <c r="GV67">
        <f t="shared" si="106"/>
        <v>0</v>
      </c>
      <c r="GW67">
        <v>1</v>
      </c>
      <c r="GX67">
        <f t="shared" si="107"/>
        <v>0</v>
      </c>
      <c r="HA67">
        <v>0</v>
      </c>
      <c r="HB67">
        <v>0</v>
      </c>
      <c r="IK67">
        <v>0</v>
      </c>
    </row>
    <row r="68" spans="1:255" x14ac:dyDescent="0.2">
      <c r="A68" s="2">
        <v>18</v>
      </c>
      <c r="B68" s="2">
        <v>1</v>
      </c>
      <c r="C68" s="2">
        <v>92</v>
      </c>
      <c r="D68" s="2"/>
      <c r="E68" s="2" t="s">
        <v>129</v>
      </c>
      <c r="F68" s="2" t="s">
        <v>130</v>
      </c>
      <c r="G68" s="2" t="s">
        <v>131</v>
      </c>
      <c r="H68" s="2" t="s">
        <v>69</v>
      </c>
      <c r="I68" s="2">
        <f>I66*J68</f>
        <v>33.6</v>
      </c>
      <c r="J68" s="2">
        <v>112.00000000000001</v>
      </c>
      <c r="K68" s="2"/>
      <c r="L68" s="2"/>
      <c r="M68" s="2"/>
      <c r="N68" s="2"/>
      <c r="O68" s="2">
        <f t="shared" si="73"/>
        <v>394.13</v>
      </c>
      <c r="P68" s="2">
        <f t="shared" si="74"/>
        <v>394.13</v>
      </c>
      <c r="Q68" s="2">
        <f t="shared" si="75"/>
        <v>0</v>
      </c>
      <c r="R68" s="2">
        <f t="shared" si="76"/>
        <v>0</v>
      </c>
      <c r="S68" s="2">
        <f t="shared" si="77"/>
        <v>0</v>
      </c>
      <c r="T68" s="2">
        <f t="shared" si="78"/>
        <v>0</v>
      </c>
      <c r="U68" s="2">
        <f t="shared" si="79"/>
        <v>0</v>
      </c>
      <c r="V68" s="2">
        <f t="shared" si="80"/>
        <v>0</v>
      </c>
      <c r="W68" s="2">
        <f t="shared" si="81"/>
        <v>0</v>
      </c>
      <c r="X68" s="2">
        <f t="shared" si="82"/>
        <v>0</v>
      </c>
      <c r="Y68" s="2">
        <f t="shared" si="83"/>
        <v>0</v>
      </c>
      <c r="Z68" s="2"/>
      <c r="AA68" s="2">
        <v>21012691</v>
      </c>
      <c r="AB68" s="2">
        <f t="shared" si="84"/>
        <v>11.73</v>
      </c>
      <c r="AC68" s="2">
        <f t="shared" si="85"/>
        <v>11.73</v>
      </c>
      <c r="AD68" s="2">
        <f t="shared" ref="AD68:AF69" si="108">ROUND((ET68),6)</f>
        <v>0</v>
      </c>
      <c r="AE68" s="2">
        <f t="shared" si="108"/>
        <v>0</v>
      </c>
      <c r="AF68" s="2">
        <f t="shared" si="108"/>
        <v>0</v>
      </c>
      <c r="AG68" s="2">
        <f t="shared" si="87"/>
        <v>0</v>
      </c>
      <c r="AH68" s="2">
        <f>(EW68)</f>
        <v>0</v>
      </c>
      <c r="AI68" s="2">
        <f>(EX68)</f>
        <v>0</v>
      </c>
      <c r="AJ68" s="2">
        <f t="shared" si="88"/>
        <v>0</v>
      </c>
      <c r="AK68" s="2">
        <v>11.73</v>
      </c>
      <c r="AL68" s="2">
        <v>11.73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1</v>
      </c>
      <c r="AW68" s="2">
        <v>1</v>
      </c>
      <c r="AX68" s="2"/>
      <c r="AY68" s="2"/>
      <c r="AZ68" s="2">
        <v>1</v>
      </c>
      <c r="BA68" s="2">
        <v>1</v>
      </c>
      <c r="BB68" s="2">
        <v>1</v>
      </c>
      <c r="BC68" s="2">
        <v>1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3</v>
      </c>
      <c r="BI68" s="2">
        <v>1</v>
      </c>
      <c r="BJ68" s="2" t="s">
        <v>132</v>
      </c>
      <c r="BK68" s="2"/>
      <c r="BL68" s="2"/>
      <c r="BM68" s="2">
        <v>81</v>
      </c>
      <c r="BN68" s="2">
        <v>0</v>
      </c>
      <c r="BO68" s="2" t="s">
        <v>3</v>
      </c>
      <c r="BP68" s="2">
        <v>0</v>
      </c>
      <c r="BQ68" s="2">
        <v>30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0</v>
      </c>
      <c r="CA68" s="2">
        <v>0</v>
      </c>
      <c r="CB68" s="2"/>
      <c r="CC68" s="2"/>
      <c r="CD68" s="2"/>
      <c r="CE68" s="2"/>
      <c r="CF68" s="2">
        <v>0</v>
      </c>
      <c r="CG68" s="2">
        <v>0</v>
      </c>
      <c r="CH68" s="2"/>
      <c r="CI68" s="2"/>
      <c r="CJ68" s="2"/>
      <c r="CK68" s="2"/>
      <c r="CL68" s="2"/>
      <c r="CM68" s="2">
        <v>0</v>
      </c>
      <c r="CN68" s="2" t="s">
        <v>3</v>
      </c>
      <c r="CO68" s="2">
        <v>0</v>
      </c>
      <c r="CP68" s="2">
        <f t="shared" si="89"/>
        <v>394.13</v>
      </c>
      <c r="CQ68" s="2">
        <f t="shared" si="90"/>
        <v>11.73</v>
      </c>
      <c r="CR68" s="2">
        <f t="shared" si="91"/>
        <v>0</v>
      </c>
      <c r="CS68" s="2">
        <f t="shared" si="92"/>
        <v>0</v>
      </c>
      <c r="CT68" s="2">
        <f t="shared" si="93"/>
        <v>0</v>
      </c>
      <c r="CU68" s="2">
        <f t="shared" si="94"/>
        <v>0</v>
      </c>
      <c r="CV68" s="2">
        <f t="shared" si="95"/>
        <v>0</v>
      </c>
      <c r="CW68" s="2">
        <f t="shared" si="96"/>
        <v>0</v>
      </c>
      <c r="CX68" s="2">
        <f t="shared" si="97"/>
        <v>0</v>
      </c>
      <c r="CY68" s="2">
        <f t="shared" si="98"/>
        <v>0</v>
      </c>
      <c r="CZ68" s="2">
        <f t="shared" si="99"/>
        <v>0</v>
      </c>
      <c r="DA68" s="2"/>
      <c r="DB68" s="2"/>
      <c r="DC68" s="2" t="s">
        <v>3</v>
      </c>
      <c r="DD68" s="2" t="s">
        <v>3</v>
      </c>
      <c r="DE68" s="2" t="s">
        <v>3</v>
      </c>
      <c r="DF68" s="2" t="s">
        <v>3</v>
      </c>
      <c r="DG68" s="2" t="s">
        <v>3</v>
      </c>
      <c r="DH68" s="2" t="s">
        <v>3</v>
      </c>
      <c r="DI68" s="2" t="s">
        <v>3</v>
      </c>
      <c r="DJ68" s="2" t="s">
        <v>3</v>
      </c>
      <c r="DK68" s="2" t="s">
        <v>3</v>
      </c>
      <c r="DL68" s="2" t="s">
        <v>3</v>
      </c>
      <c r="DM68" s="2" t="s">
        <v>3</v>
      </c>
      <c r="DN68" s="2">
        <v>105</v>
      </c>
      <c r="DO68" s="2">
        <v>70</v>
      </c>
      <c r="DP68" s="2">
        <v>1.0469999999999999</v>
      </c>
      <c r="DQ68" s="2">
        <v>1</v>
      </c>
      <c r="DR68" s="2"/>
      <c r="DS68" s="2"/>
      <c r="DT68" s="2"/>
      <c r="DU68" s="2">
        <v>1003</v>
      </c>
      <c r="DV68" s="2" t="s">
        <v>69</v>
      </c>
      <c r="DW68" s="2" t="s">
        <v>69</v>
      </c>
      <c r="DX68" s="2">
        <v>1</v>
      </c>
      <c r="DY68" s="2"/>
      <c r="DZ68" s="2"/>
      <c r="EA68" s="2"/>
      <c r="EB68" s="2"/>
      <c r="EC68" s="2"/>
      <c r="ED68" s="2"/>
      <c r="EE68" s="2">
        <v>20612973</v>
      </c>
      <c r="EF68" s="2">
        <v>30</v>
      </c>
      <c r="EG68" s="2" t="s">
        <v>54</v>
      </c>
      <c r="EH68" s="2">
        <v>0</v>
      </c>
      <c r="EI68" s="2" t="s">
        <v>3</v>
      </c>
      <c r="EJ68" s="2">
        <v>1</v>
      </c>
      <c r="EK68" s="2">
        <v>81</v>
      </c>
      <c r="EL68" s="2" t="s">
        <v>75</v>
      </c>
      <c r="EM68" s="2" t="s">
        <v>76</v>
      </c>
      <c r="EN68" s="2"/>
      <c r="EO68" s="2" t="s">
        <v>3</v>
      </c>
      <c r="EP68" s="2"/>
      <c r="EQ68" s="2">
        <v>0</v>
      </c>
      <c r="ER68" s="2">
        <v>11.73</v>
      </c>
      <c r="ES68" s="2">
        <v>11.73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>
        <v>0</v>
      </c>
      <c r="FR68" s="2">
        <f t="shared" si="100"/>
        <v>0</v>
      </c>
      <c r="FS68" s="2">
        <v>0</v>
      </c>
      <c r="FT68" s="2"/>
      <c r="FU68" s="2"/>
      <c r="FV68" s="2"/>
      <c r="FW68" s="2"/>
      <c r="FX68" s="2">
        <v>105</v>
      </c>
      <c r="FY68" s="2">
        <v>70</v>
      </c>
      <c r="FZ68" s="2"/>
      <c r="GA68" s="2" t="s">
        <v>3</v>
      </c>
      <c r="GB68" s="2"/>
      <c r="GC68" s="2"/>
      <c r="GD68" s="2">
        <v>0</v>
      </c>
      <c r="GE68" s="2"/>
      <c r="GF68" s="2">
        <v>-508877531</v>
      </c>
      <c r="GG68" s="2">
        <v>2</v>
      </c>
      <c r="GH68" s="2">
        <v>-2</v>
      </c>
      <c r="GI68" s="2">
        <v>-2</v>
      </c>
      <c r="GJ68" s="2">
        <v>0</v>
      </c>
      <c r="GK68" s="2">
        <f>ROUND(R68*(R12)/100,2)</f>
        <v>0</v>
      </c>
      <c r="GL68" s="2">
        <f t="shared" si="101"/>
        <v>0</v>
      </c>
      <c r="GM68" s="2">
        <f t="shared" si="102"/>
        <v>394.13</v>
      </c>
      <c r="GN68" s="2">
        <f t="shared" si="103"/>
        <v>394.13</v>
      </c>
      <c r="GO68" s="2">
        <f t="shared" si="104"/>
        <v>0</v>
      </c>
      <c r="GP68" s="2">
        <f t="shared" si="105"/>
        <v>0</v>
      </c>
      <c r="GQ68" s="2"/>
      <c r="GR68" s="2">
        <v>0</v>
      </c>
      <c r="GS68" s="2">
        <v>3</v>
      </c>
      <c r="GT68" s="2">
        <v>0</v>
      </c>
      <c r="GU68" s="2" t="s">
        <v>3</v>
      </c>
      <c r="GV68" s="2">
        <f t="shared" si="106"/>
        <v>0</v>
      </c>
      <c r="GW68" s="2">
        <v>1</v>
      </c>
      <c r="GX68" s="2">
        <f t="shared" si="107"/>
        <v>0</v>
      </c>
      <c r="GY68" s="2"/>
      <c r="GZ68" s="2"/>
      <c r="HA68" s="2">
        <v>0</v>
      </c>
      <c r="HB68" s="2">
        <v>0</v>
      </c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>
        <v>0</v>
      </c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x14ac:dyDescent="0.2">
      <c r="A69">
        <v>18</v>
      </c>
      <c r="B69">
        <v>1</v>
      </c>
      <c r="C69">
        <v>96</v>
      </c>
      <c r="E69" t="s">
        <v>129</v>
      </c>
      <c r="F69" t="s">
        <v>130</v>
      </c>
      <c r="G69" t="s">
        <v>131</v>
      </c>
      <c r="H69" t="s">
        <v>69</v>
      </c>
      <c r="I69">
        <f>I67*J69</f>
        <v>33.6</v>
      </c>
      <c r="J69">
        <v>112.00000000000001</v>
      </c>
      <c r="O69">
        <f t="shared" si="73"/>
        <v>1296.68</v>
      </c>
      <c r="P69">
        <f t="shared" si="74"/>
        <v>1296.68</v>
      </c>
      <c r="Q69">
        <f t="shared" si="75"/>
        <v>0</v>
      </c>
      <c r="R69">
        <f t="shared" si="76"/>
        <v>0</v>
      </c>
      <c r="S69">
        <f t="shared" si="77"/>
        <v>0</v>
      </c>
      <c r="T69">
        <f t="shared" si="78"/>
        <v>0</v>
      </c>
      <c r="U69">
        <f t="shared" si="79"/>
        <v>0</v>
      </c>
      <c r="V69">
        <f t="shared" si="80"/>
        <v>0</v>
      </c>
      <c r="W69">
        <f t="shared" si="81"/>
        <v>0</v>
      </c>
      <c r="X69">
        <f t="shared" si="82"/>
        <v>0</v>
      </c>
      <c r="Y69">
        <f t="shared" si="83"/>
        <v>0</v>
      </c>
      <c r="AA69">
        <v>21012693</v>
      </c>
      <c r="AB69">
        <f t="shared" si="84"/>
        <v>11.73</v>
      </c>
      <c r="AC69">
        <f t="shared" si="85"/>
        <v>11.73</v>
      </c>
      <c r="AD69">
        <f t="shared" si="108"/>
        <v>0</v>
      </c>
      <c r="AE69">
        <f t="shared" si="108"/>
        <v>0</v>
      </c>
      <c r="AF69">
        <f t="shared" si="108"/>
        <v>0</v>
      </c>
      <c r="AG69">
        <f t="shared" si="87"/>
        <v>0</v>
      </c>
      <c r="AH69">
        <f>(EW69)</f>
        <v>0</v>
      </c>
      <c r="AI69">
        <f>(EX69)</f>
        <v>0</v>
      </c>
      <c r="AJ69">
        <f t="shared" si="88"/>
        <v>0</v>
      </c>
      <c r="AK69">
        <v>11.73</v>
      </c>
      <c r="AL69">
        <v>11.73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3.29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132</v>
      </c>
      <c r="BM69">
        <v>81</v>
      </c>
      <c r="BN69">
        <v>0</v>
      </c>
      <c r="BO69" t="s">
        <v>130</v>
      </c>
      <c r="BP69">
        <v>1</v>
      </c>
      <c r="BQ69">
        <v>30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0</v>
      </c>
      <c r="CA69">
        <v>0</v>
      </c>
      <c r="CF69">
        <v>0</v>
      </c>
      <c r="CG69">
        <v>0</v>
      </c>
      <c r="CM69">
        <v>0</v>
      </c>
      <c r="CN69" t="s">
        <v>3</v>
      </c>
      <c r="CO69">
        <v>0</v>
      </c>
      <c r="CP69">
        <f t="shared" si="89"/>
        <v>1296.68</v>
      </c>
      <c r="CQ69">
        <f t="shared" si="90"/>
        <v>38.591700000000003</v>
      </c>
      <c r="CR69">
        <f t="shared" si="91"/>
        <v>0</v>
      </c>
      <c r="CS69">
        <f t="shared" si="92"/>
        <v>0</v>
      </c>
      <c r="CT69">
        <f t="shared" si="93"/>
        <v>0</v>
      </c>
      <c r="CU69">
        <f t="shared" si="94"/>
        <v>0</v>
      </c>
      <c r="CV69">
        <f t="shared" si="95"/>
        <v>0</v>
      </c>
      <c r="CW69">
        <f t="shared" si="96"/>
        <v>0</v>
      </c>
      <c r="CX69">
        <f t="shared" si="97"/>
        <v>0</v>
      </c>
      <c r="CY69">
        <f t="shared" si="98"/>
        <v>0</v>
      </c>
      <c r="CZ69">
        <f t="shared" si="99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105</v>
      </c>
      <c r="DO69">
        <v>70</v>
      </c>
      <c r="DP69">
        <v>1.0469999999999999</v>
      </c>
      <c r="DQ69">
        <v>1</v>
      </c>
      <c r="DU69">
        <v>1003</v>
      </c>
      <c r="DV69" t="s">
        <v>69</v>
      </c>
      <c r="DW69" t="s">
        <v>69</v>
      </c>
      <c r="DX69">
        <v>1</v>
      </c>
      <c r="EE69">
        <v>20612973</v>
      </c>
      <c r="EF69">
        <v>30</v>
      </c>
      <c r="EG69" t="s">
        <v>54</v>
      </c>
      <c r="EH69">
        <v>0</v>
      </c>
      <c r="EI69" t="s">
        <v>3</v>
      </c>
      <c r="EJ69">
        <v>1</v>
      </c>
      <c r="EK69">
        <v>81</v>
      </c>
      <c r="EL69" t="s">
        <v>75</v>
      </c>
      <c r="EM69" t="s">
        <v>76</v>
      </c>
      <c r="EO69" t="s">
        <v>3</v>
      </c>
      <c r="EQ69">
        <v>0</v>
      </c>
      <c r="ER69">
        <v>11.73</v>
      </c>
      <c r="ES69">
        <v>11.73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f t="shared" si="100"/>
        <v>0</v>
      </c>
      <c r="FS69">
        <v>0</v>
      </c>
      <c r="FX69">
        <v>105</v>
      </c>
      <c r="FY69">
        <v>70</v>
      </c>
      <c r="GA69" t="s">
        <v>3</v>
      </c>
      <c r="GD69">
        <v>0</v>
      </c>
      <c r="GF69">
        <v>-508877531</v>
      </c>
      <c r="GG69">
        <v>2</v>
      </c>
      <c r="GH69">
        <v>-2</v>
      </c>
      <c r="GI69">
        <v>2</v>
      </c>
      <c r="GJ69">
        <v>0</v>
      </c>
      <c r="GK69">
        <f>ROUND(R69*(S12)/100,2)</f>
        <v>0</v>
      </c>
      <c r="GL69">
        <f t="shared" si="101"/>
        <v>0</v>
      </c>
      <c r="GM69">
        <f t="shared" si="102"/>
        <v>1296.68</v>
      </c>
      <c r="GN69">
        <f t="shared" si="103"/>
        <v>1296.68</v>
      </c>
      <c r="GO69">
        <f t="shared" si="104"/>
        <v>0</v>
      </c>
      <c r="GP69">
        <f t="shared" si="105"/>
        <v>0</v>
      </c>
      <c r="GR69">
        <v>0</v>
      </c>
      <c r="GS69">
        <v>3</v>
      </c>
      <c r="GT69">
        <v>0</v>
      </c>
      <c r="GU69" t="s">
        <v>3</v>
      </c>
      <c r="GV69">
        <f t="shared" si="106"/>
        <v>0</v>
      </c>
      <c r="GW69">
        <v>1</v>
      </c>
      <c r="GX69">
        <f t="shared" si="107"/>
        <v>0</v>
      </c>
      <c r="HA69">
        <v>0</v>
      </c>
      <c r="HB69">
        <v>0</v>
      </c>
      <c r="IK69">
        <v>0</v>
      </c>
    </row>
    <row r="70" spans="1:255" x14ac:dyDescent="0.2">
      <c r="A70" s="2">
        <v>17</v>
      </c>
      <c r="B70" s="2">
        <v>1</v>
      </c>
      <c r="C70" s="2">
        <f>ROW(SmtRes!A100)</f>
        <v>100</v>
      </c>
      <c r="D70" s="2">
        <f>ROW(EtalonRes!A98)</f>
        <v>98</v>
      </c>
      <c r="E70" s="2" t="s">
        <v>133</v>
      </c>
      <c r="F70" s="2" t="s">
        <v>134</v>
      </c>
      <c r="G70" s="2" t="s">
        <v>135</v>
      </c>
      <c r="H70" s="2" t="s">
        <v>40</v>
      </c>
      <c r="I70" s="2">
        <f>ROUND(3/100,6)</f>
        <v>0.03</v>
      </c>
      <c r="J70" s="2">
        <v>0</v>
      </c>
      <c r="K70" s="2"/>
      <c r="L70" s="2"/>
      <c r="M70" s="2"/>
      <c r="N70" s="2"/>
      <c r="O70" s="2">
        <f t="shared" si="73"/>
        <v>28.87</v>
      </c>
      <c r="P70" s="2">
        <f t="shared" si="74"/>
        <v>0.33</v>
      </c>
      <c r="Q70" s="2">
        <f t="shared" si="75"/>
        <v>0</v>
      </c>
      <c r="R70" s="2">
        <f t="shared" si="76"/>
        <v>0</v>
      </c>
      <c r="S70" s="2">
        <f t="shared" si="77"/>
        <v>28.54</v>
      </c>
      <c r="T70" s="2">
        <f t="shared" si="78"/>
        <v>0</v>
      </c>
      <c r="U70" s="2">
        <f t="shared" si="79"/>
        <v>2.5529999999999999</v>
      </c>
      <c r="V70" s="2">
        <f t="shared" si="80"/>
        <v>0</v>
      </c>
      <c r="W70" s="2">
        <f t="shared" si="81"/>
        <v>0</v>
      </c>
      <c r="X70" s="2">
        <f t="shared" si="82"/>
        <v>0</v>
      </c>
      <c r="Y70" s="2">
        <f t="shared" si="83"/>
        <v>0</v>
      </c>
      <c r="Z70" s="2"/>
      <c r="AA70" s="2">
        <v>21012691</v>
      </c>
      <c r="AB70" s="2">
        <f t="shared" si="84"/>
        <v>962.50800000000004</v>
      </c>
      <c r="AC70" s="2">
        <f t="shared" si="85"/>
        <v>11.09</v>
      </c>
      <c r="AD70" s="2">
        <f t="shared" ref="AD70:AF71" si="109">ROUND(((ET70*1.15)),6)</f>
        <v>0</v>
      </c>
      <c r="AE70" s="2">
        <f t="shared" si="109"/>
        <v>0</v>
      </c>
      <c r="AF70" s="2">
        <f t="shared" si="109"/>
        <v>951.41800000000001</v>
      </c>
      <c r="AG70" s="2">
        <f t="shared" si="87"/>
        <v>0</v>
      </c>
      <c r="AH70" s="2">
        <f>((EW70*1.15))</f>
        <v>85.1</v>
      </c>
      <c r="AI70" s="2">
        <f>((EX70*1.15))</f>
        <v>0</v>
      </c>
      <c r="AJ70" s="2">
        <f t="shared" si="88"/>
        <v>0</v>
      </c>
      <c r="AK70" s="2">
        <v>838.41</v>
      </c>
      <c r="AL70" s="2">
        <v>11.09</v>
      </c>
      <c r="AM70" s="2">
        <v>0</v>
      </c>
      <c r="AN70" s="2">
        <v>0</v>
      </c>
      <c r="AO70" s="2">
        <v>827.32</v>
      </c>
      <c r="AP70" s="2">
        <v>0</v>
      </c>
      <c r="AQ70" s="2">
        <v>74</v>
      </c>
      <c r="AR70" s="2">
        <v>0</v>
      </c>
      <c r="AS70" s="2">
        <v>0</v>
      </c>
      <c r="AT70" s="2">
        <v>0</v>
      </c>
      <c r="AU70" s="2">
        <v>0</v>
      </c>
      <c r="AV70" s="2">
        <v>1</v>
      </c>
      <c r="AW70" s="2">
        <v>1</v>
      </c>
      <c r="AX70" s="2"/>
      <c r="AY70" s="2"/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0</v>
      </c>
      <c r="BI70" s="2">
        <v>1</v>
      </c>
      <c r="BJ70" s="2" t="s">
        <v>136</v>
      </c>
      <c r="BK70" s="2"/>
      <c r="BL70" s="2"/>
      <c r="BM70" s="2">
        <v>432</v>
      </c>
      <c r="BN70" s="2">
        <v>0</v>
      </c>
      <c r="BO70" s="2" t="s">
        <v>3</v>
      </c>
      <c r="BP70" s="2">
        <v>0</v>
      </c>
      <c r="BQ70" s="2">
        <v>60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0</v>
      </c>
      <c r="CA70" s="2">
        <v>0</v>
      </c>
      <c r="CB70" s="2"/>
      <c r="CC70" s="2"/>
      <c r="CD70" s="2"/>
      <c r="CE70" s="2"/>
      <c r="CF70" s="2">
        <v>0</v>
      </c>
      <c r="CG70" s="2">
        <v>0</v>
      </c>
      <c r="CH70" s="2"/>
      <c r="CI70" s="2"/>
      <c r="CJ70" s="2"/>
      <c r="CK70" s="2"/>
      <c r="CL70" s="2"/>
      <c r="CM70" s="2">
        <v>0</v>
      </c>
      <c r="CN70" s="2" t="s">
        <v>936</v>
      </c>
      <c r="CO70" s="2">
        <v>0</v>
      </c>
      <c r="CP70" s="2">
        <f t="shared" si="89"/>
        <v>28.869999999999997</v>
      </c>
      <c r="CQ70" s="2">
        <f t="shared" si="90"/>
        <v>11.09</v>
      </c>
      <c r="CR70" s="2">
        <f t="shared" si="91"/>
        <v>0</v>
      </c>
      <c r="CS70" s="2">
        <f t="shared" si="92"/>
        <v>0</v>
      </c>
      <c r="CT70" s="2">
        <f t="shared" si="93"/>
        <v>951.41800000000001</v>
      </c>
      <c r="CU70" s="2">
        <f t="shared" si="94"/>
        <v>0</v>
      </c>
      <c r="CV70" s="2">
        <f t="shared" si="95"/>
        <v>85.1</v>
      </c>
      <c r="CW70" s="2">
        <f t="shared" si="96"/>
        <v>0</v>
      </c>
      <c r="CX70" s="2">
        <f t="shared" si="97"/>
        <v>0</v>
      </c>
      <c r="CY70" s="2">
        <f t="shared" si="98"/>
        <v>0</v>
      </c>
      <c r="CZ70" s="2">
        <f t="shared" si="99"/>
        <v>0</v>
      </c>
      <c r="DA70" s="2"/>
      <c r="DB70" s="2"/>
      <c r="DC70" s="2" t="s">
        <v>3</v>
      </c>
      <c r="DD70" s="2" t="s">
        <v>3</v>
      </c>
      <c r="DE70" s="2" t="s">
        <v>28</v>
      </c>
      <c r="DF70" s="2" t="s">
        <v>28</v>
      </c>
      <c r="DG70" s="2" t="s">
        <v>28</v>
      </c>
      <c r="DH70" s="2" t="s">
        <v>3</v>
      </c>
      <c r="DI70" s="2" t="s">
        <v>28</v>
      </c>
      <c r="DJ70" s="2" t="s">
        <v>28</v>
      </c>
      <c r="DK70" s="2" t="s">
        <v>3</v>
      </c>
      <c r="DL70" s="2" t="s">
        <v>3</v>
      </c>
      <c r="DM70" s="2" t="s">
        <v>3</v>
      </c>
      <c r="DN70" s="2">
        <v>105</v>
      </c>
      <c r="DO70" s="2">
        <v>70</v>
      </c>
      <c r="DP70" s="2">
        <v>1.0469999999999999</v>
      </c>
      <c r="DQ70" s="2">
        <v>1</v>
      </c>
      <c r="DR70" s="2"/>
      <c r="DS70" s="2"/>
      <c r="DT70" s="2"/>
      <c r="DU70" s="2">
        <v>1010</v>
      </c>
      <c r="DV70" s="2" t="s">
        <v>40</v>
      </c>
      <c r="DW70" s="2" t="s">
        <v>40</v>
      </c>
      <c r="DX70" s="2">
        <v>100</v>
      </c>
      <c r="DY70" s="2"/>
      <c r="DZ70" s="2"/>
      <c r="EA70" s="2"/>
      <c r="EB70" s="2"/>
      <c r="EC70" s="2"/>
      <c r="ED70" s="2"/>
      <c r="EE70" s="2">
        <v>20613324</v>
      </c>
      <c r="EF70" s="2">
        <v>60</v>
      </c>
      <c r="EG70" s="2" t="s">
        <v>29</v>
      </c>
      <c r="EH70" s="2">
        <v>0</v>
      </c>
      <c r="EI70" s="2" t="s">
        <v>3</v>
      </c>
      <c r="EJ70" s="2">
        <v>1</v>
      </c>
      <c r="EK70" s="2">
        <v>432</v>
      </c>
      <c r="EL70" s="2" t="s">
        <v>64</v>
      </c>
      <c r="EM70" s="2" t="s">
        <v>65</v>
      </c>
      <c r="EN70" s="2"/>
      <c r="EO70" s="2" t="s">
        <v>102</v>
      </c>
      <c r="EP70" s="2"/>
      <c r="EQ70" s="2">
        <v>0</v>
      </c>
      <c r="ER70" s="2">
        <v>838.41</v>
      </c>
      <c r="ES70" s="2">
        <v>11.09</v>
      </c>
      <c r="ET70" s="2">
        <v>0</v>
      </c>
      <c r="EU70" s="2">
        <v>0</v>
      </c>
      <c r="EV70" s="2">
        <v>827.32</v>
      </c>
      <c r="EW70" s="2">
        <v>74</v>
      </c>
      <c r="EX70" s="2">
        <v>0</v>
      </c>
      <c r="EY70" s="2">
        <v>0</v>
      </c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>
        <v>0</v>
      </c>
      <c r="FR70" s="2">
        <f t="shared" si="100"/>
        <v>0</v>
      </c>
      <c r="FS70" s="2">
        <v>0</v>
      </c>
      <c r="FT70" s="2"/>
      <c r="FU70" s="2"/>
      <c r="FV70" s="2"/>
      <c r="FW70" s="2"/>
      <c r="FX70" s="2">
        <v>105</v>
      </c>
      <c r="FY70" s="2">
        <v>70</v>
      </c>
      <c r="FZ70" s="2"/>
      <c r="GA70" s="2" t="s">
        <v>3</v>
      </c>
      <c r="GB70" s="2"/>
      <c r="GC70" s="2"/>
      <c r="GD70" s="2">
        <v>0</v>
      </c>
      <c r="GE70" s="2"/>
      <c r="GF70" s="2">
        <v>-1944805295</v>
      </c>
      <c r="GG70" s="2">
        <v>2</v>
      </c>
      <c r="GH70" s="2">
        <v>1</v>
      </c>
      <c r="GI70" s="2">
        <v>-2</v>
      </c>
      <c r="GJ70" s="2">
        <v>0</v>
      </c>
      <c r="GK70" s="2">
        <f>ROUND(R70*(R12)/100,2)</f>
        <v>0</v>
      </c>
      <c r="GL70" s="2">
        <f t="shared" si="101"/>
        <v>0</v>
      </c>
      <c r="GM70" s="2">
        <f t="shared" si="102"/>
        <v>28.87</v>
      </c>
      <c r="GN70" s="2">
        <f t="shared" si="103"/>
        <v>28.87</v>
      </c>
      <c r="GO70" s="2">
        <f t="shared" si="104"/>
        <v>0</v>
      </c>
      <c r="GP70" s="2">
        <f t="shared" si="105"/>
        <v>0</v>
      </c>
      <c r="GQ70" s="2"/>
      <c r="GR70" s="2">
        <v>0</v>
      </c>
      <c r="GS70" s="2">
        <v>3</v>
      </c>
      <c r="GT70" s="2">
        <v>0</v>
      </c>
      <c r="GU70" s="2" t="s">
        <v>3</v>
      </c>
      <c r="GV70" s="2">
        <f t="shared" si="106"/>
        <v>0</v>
      </c>
      <c r="GW70" s="2">
        <v>1</v>
      </c>
      <c r="GX70" s="2">
        <f t="shared" si="107"/>
        <v>0</v>
      </c>
      <c r="GY70" s="2"/>
      <c r="GZ70" s="2"/>
      <c r="HA70" s="2">
        <v>0</v>
      </c>
      <c r="HB70" s="2">
        <v>0</v>
      </c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>
        <v>0</v>
      </c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 spans="1:255" x14ac:dyDescent="0.2">
      <c r="A71">
        <v>17</v>
      </c>
      <c r="B71">
        <v>1</v>
      </c>
      <c r="C71">
        <f>ROW(SmtRes!A104)</f>
        <v>104</v>
      </c>
      <c r="D71">
        <f>ROW(EtalonRes!A102)</f>
        <v>102</v>
      </c>
      <c r="E71" t="s">
        <v>133</v>
      </c>
      <c r="F71" t="s">
        <v>134</v>
      </c>
      <c r="G71" t="s">
        <v>135</v>
      </c>
      <c r="H71" t="s">
        <v>40</v>
      </c>
      <c r="I71">
        <f>ROUND(3/100,6)</f>
        <v>0.03</v>
      </c>
      <c r="J71">
        <v>0</v>
      </c>
      <c r="O71">
        <f t="shared" si="73"/>
        <v>557.46</v>
      </c>
      <c r="P71">
        <f t="shared" si="74"/>
        <v>3.11</v>
      </c>
      <c r="Q71">
        <f t="shared" si="75"/>
        <v>0</v>
      </c>
      <c r="R71">
        <f t="shared" si="76"/>
        <v>0</v>
      </c>
      <c r="S71">
        <f t="shared" si="77"/>
        <v>554.35</v>
      </c>
      <c r="T71">
        <f t="shared" si="78"/>
        <v>0</v>
      </c>
      <c r="U71">
        <f t="shared" si="79"/>
        <v>2.6729909999999992</v>
      </c>
      <c r="V71">
        <f t="shared" si="80"/>
        <v>0</v>
      </c>
      <c r="W71">
        <f t="shared" si="81"/>
        <v>0</v>
      </c>
      <c r="X71">
        <f t="shared" si="82"/>
        <v>498.92</v>
      </c>
      <c r="Y71">
        <f t="shared" si="83"/>
        <v>243.91</v>
      </c>
      <c r="AA71">
        <v>21012693</v>
      </c>
      <c r="AB71">
        <f t="shared" si="84"/>
        <v>962.50800000000004</v>
      </c>
      <c r="AC71">
        <f t="shared" si="85"/>
        <v>11.09</v>
      </c>
      <c r="AD71">
        <f t="shared" si="109"/>
        <v>0</v>
      </c>
      <c r="AE71">
        <f t="shared" si="109"/>
        <v>0</v>
      </c>
      <c r="AF71">
        <f t="shared" si="109"/>
        <v>951.41800000000001</v>
      </c>
      <c r="AG71">
        <f t="shared" si="87"/>
        <v>0</v>
      </c>
      <c r="AH71">
        <f>((EW71*1.15))</f>
        <v>85.1</v>
      </c>
      <c r="AI71">
        <f>((EX71*1.15))</f>
        <v>0</v>
      </c>
      <c r="AJ71">
        <f t="shared" si="88"/>
        <v>0</v>
      </c>
      <c r="AK71">
        <v>838.41</v>
      </c>
      <c r="AL71">
        <v>11.09</v>
      </c>
      <c r="AM71">
        <v>0</v>
      </c>
      <c r="AN71">
        <v>0</v>
      </c>
      <c r="AO71">
        <v>827.32</v>
      </c>
      <c r="AP71">
        <v>0</v>
      </c>
      <c r="AQ71">
        <v>74</v>
      </c>
      <c r="AR71">
        <v>0</v>
      </c>
      <c r="AS71">
        <v>0</v>
      </c>
      <c r="AT71">
        <v>90</v>
      </c>
      <c r="AU71">
        <v>44</v>
      </c>
      <c r="AV71">
        <v>1.0469999999999999</v>
      </c>
      <c r="AW71">
        <v>1</v>
      </c>
      <c r="AZ71">
        <v>1</v>
      </c>
      <c r="BA71">
        <v>18.55</v>
      </c>
      <c r="BB71">
        <v>1</v>
      </c>
      <c r="BC71">
        <v>9.35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1</v>
      </c>
      <c r="BJ71" t="s">
        <v>136</v>
      </c>
      <c r="BM71">
        <v>432</v>
      </c>
      <c r="BN71">
        <v>0</v>
      </c>
      <c r="BO71" t="s">
        <v>134</v>
      </c>
      <c r="BP71">
        <v>1</v>
      </c>
      <c r="BQ71">
        <v>60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90</v>
      </c>
      <c r="CA71">
        <v>44</v>
      </c>
      <c r="CF71">
        <v>0</v>
      </c>
      <c r="CG71">
        <v>0</v>
      </c>
      <c r="CM71">
        <v>0</v>
      </c>
      <c r="CN71" t="s">
        <v>936</v>
      </c>
      <c r="CO71">
        <v>0</v>
      </c>
      <c r="CP71">
        <f t="shared" si="89"/>
        <v>557.46</v>
      </c>
      <c r="CQ71">
        <f t="shared" si="90"/>
        <v>103.69149999999999</v>
      </c>
      <c r="CR71">
        <f t="shared" si="91"/>
        <v>0</v>
      </c>
      <c r="CS71">
        <f t="shared" si="92"/>
        <v>0</v>
      </c>
      <c r="CT71">
        <f t="shared" si="93"/>
        <v>18478.297683299999</v>
      </c>
      <c r="CU71">
        <f t="shared" si="94"/>
        <v>0</v>
      </c>
      <c r="CV71">
        <f t="shared" si="95"/>
        <v>89.099699999999984</v>
      </c>
      <c r="CW71">
        <f t="shared" si="96"/>
        <v>0</v>
      </c>
      <c r="CX71">
        <f t="shared" si="97"/>
        <v>0</v>
      </c>
      <c r="CY71">
        <f t="shared" si="98"/>
        <v>498.91500000000002</v>
      </c>
      <c r="CZ71">
        <f t="shared" si="99"/>
        <v>243.91400000000002</v>
      </c>
      <c r="DC71" t="s">
        <v>3</v>
      </c>
      <c r="DD71" t="s">
        <v>3</v>
      </c>
      <c r="DE71" t="s">
        <v>28</v>
      </c>
      <c r="DF71" t="s">
        <v>28</v>
      </c>
      <c r="DG71" t="s">
        <v>28</v>
      </c>
      <c r="DH71" t="s">
        <v>3</v>
      </c>
      <c r="DI71" t="s">
        <v>28</v>
      </c>
      <c r="DJ71" t="s">
        <v>28</v>
      </c>
      <c r="DK71" t="s">
        <v>3</v>
      </c>
      <c r="DL71" t="s">
        <v>3</v>
      </c>
      <c r="DM71" t="s">
        <v>3</v>
      </c>
      <c r="DN71">
        <v>105</v>
      </c>
      <c r="DO71">
        <v>70</v>
      </c>
      <c r="DP71">
        <v>1.0469999999999999</v>
      </c>
      <c r="DQ71">
        <v>1</v>
      </c>
      <c r="DU71">
        <v>1010</v>
      </c>
      <c r="DV71" t="s">
        <v>40</v>
      </c>
      <c r="DW71" t="s">
        <v>40</v>
      </c>
      <c r="DX71">
        <v>100</v>
      </c>
      <c r="EE71">
        <v>20613324</v>
      </c>
      <c r="EF71">
        <v>60</v>
      </c>
      <c r="EG71" t="s">
        <v>29</v>
      </c>
      <c r="EH71">
        <v>0</v>
      </c>
      <c r="EI71" t="s">
        <v>3</v>
      </c>
      <c r="EJ71">
        <v>1</v>
      </c>
      <c r="EK71">
        <v>432</v>
      </c>
      <c r="EL71" t="s">
        <v>64</v>
      </c>
      <c r="EM71" t="s">
        <v>65</v>
      </c>
      <c r="EO71" t="s">
        <v>102</v>
      </c>
      <c r="EQ71">
        <v>0</v>
      </c>
      <c r="ER71">
        <v>838.41</v>
      </c>
      <c r="ES71">
        <v>11.09</v>
      </c>
      <c r="ET71">
        <v>0</v>
      </c>
      <c r="EU71">
        <v>0</v>
      </c>
      <c r="EV71">
        <v>827.32</v>
      </c>
      <c r="EW71">
        <v>74</v>
      </c>
      <c r="EX71">
        <v>0</v>
      </c>
      <c r="EY71">
        <v>0</v>
      </c>
      <c r="FQ71">
        <v>0</v>
      </c>
      <c r="FR71">
        <f t="shared" si="100"/>
        <v>0</v>
      </c>
      <c r="FS71">
        <v>0</v>
      </c>
      <c r="FX71">
        <v>105</v>
      </c>
      <c r="FY71">
        <v>70</v>
      </c>
      <c r="GA71" t="s">
        <v>3</v>
      </c>
      <c r="GD71">
        <v>0</v>
      </c>
      <c r="GF71">
        <v>-1944805295</v>
      </c>
      <c r="GG71">
        <v>2</v>
      </c>
      <c r="GH71">
        <v>1</v>
      </c>
      <c r="GI71">
        <v>2</v>
      </c>
      <c r="GJ71">
        <v>0</v>
      </c>
      <c r="GK71">
        <f>ROUND(R71*(S12)/100,2)</f>
        <v>0</v>
      </c>
      <c r="GL71">
        <f t="shared" si="101"/>
        <v>0</v>
      </c>
      <c r="GM71">
        <f t="shared" si="102"/>
        <v>1300.29</v>
      </c>
      <c r="GN71">
        <f t="shared" si="103"/>
        <v>1300.29</v>
      </c>
      <c r="GO71">
        <f t="shared" si="104"/>
        <v>0</v>
      </c>
      <c r="GP71">
        <f t="shared" si="105"/>
        <v>0</v>
      </c>
      <c r="GR71">
        <v>0</v>
      </c>
      <c r="GS71">
        <v>3</v>
      </c>
      <c r="GT71">
        <v>0</v>
      </c>
      <c r="GU71" t="s">
        <v>3</v>
      </c>
      <c r="GV71">
        <f t="shared" si="106"/>
        <v>0</v>
      </c>
      <c r="GW71">
        <v>1</v>
      </c>
      <c r="GX71">
        <f t="shared" si="107"/>
        <v>0</v>
      </c>
      <c r="HA71">
        <v>0</v>
      </c>
      <c r="HB71">
        <v>0</v>
      </c>
      <c r="IK71">
        <v>0</v>
      </c>
    </row>
    <row r="72" spans="1:255" x14ac:dyDescent="0.2">
      <c r="A72" s="2">
        <v>18</v>
      </c>
      <c r="B72" s="2">
        <v>1</v>
      </c>
      <c r="C72" s="2">
        <v>100</v>
      </c>
      <c r="D72" s="2"/>
      <c r="E72" s="2" t="s">
        <v>137</v>
      </c>
      <c r="F72" s="2" t="s">
        <v>138</v>
      </c>
      <c r="G72" s="2" t="s">
        <v>139</v>
      </c>
      <c r="H72" s="2" t="s">
        <v>123</v>
      </c>
      <c r="I72" s="2">
        <f>I70*J72</f>
        <v>2.58E-2</v>
      </c>
      <c r="J72" s="2">
        <v>0.86</v>
      </c>
      <c r="K72" s="2"/>
      <c r="L72" s="2"/>
      <c r="M72" s="2"/>
      <c r="N72" s="2"/>
      <c r="O72" s="2">
        <f t="shared" si="73"/>
        <v>63.78</v>
      </c>
      <c r="P72" s="2">
        <f t="shared" si="74"/>
        <v>63.78</v>
      </c>
      <c r="Q72" s="2">
        <f t="shared" si="75"/>
        <v>0</v>
      </c>
      <c r="R72" s="2">
        <f t="shared" si="76"/>
        <v>0</v>
      </c>
      <c r="S72" s="2">
        <f t="shared" si="77"/>
        <v>0</v>
      </c>
      <c r="T72" s="2">
        <f t="shared" si="78"/>
        <v>0</v>
      </c>
      <c r="U72" s="2">
        <f t="shared" si="79"/>
        <v>0</v>
      </c>
      <c r="V72" s="2">
        <f t="shared" si="80"/>
        <v>0</v>
      </c>
      <c r="W72" s="2">
        <f t="shared" si="81"/>
        <v>0</v>
      </c>
      <c r="X72" s="2">
        <f t="shared" si="82"/>
        <v>0</v>
      </c>
      <c r="Y72" s="2">
        <f t="shared" si="83"/>
        <v>0</v>
      </c>
      <c r="Z72" s="2"/>
      <c r="AA72" s="2">
        <v>21012691</v>
      </c>
      <c r="AB72" s="2">
        <f t="shared" si="84"/>
        <v>2472.13</v>
      </c>
      <c r="AC72" s="2">
        <f t="shared" si="85"/>
        <v>2472.13</v>
      </c>
      <c r="AD72" s="2">
        <f t="shared" ref="AD72:AF73" si="110">ROUND((ET72),6)</f>
        <v>0</v>
      </c>
      <c r="AE72" s="2">
        <f t="shared" si="110"/>
        <v>0</v>
      </c>
      <c r="AF72" s="2">
        <f t="shared" si="110"/>
        <v>0</v>
      </c>
      <c r="AG72" s="2">
        <f t="shared" si="87"/>
        <v>0</v>
      </c>
      <c r="AH72" s="2">
        <f>(EW72)</f>
        <v>0</v>
      </c>
      <c r="AI72" s="2">
        <f>(EX72)</f>
        <v>0</v>
      </c>
      <c r="AJ72" s="2">
        <f t="shared" si="88"/>
        <v>0</v>
      </c>
      <c r="AK72" s="2">
        <v>2472.13</v>
      </c>
      <c r="AL72" s="2">
        <v>2472.13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1</v>
      </c>
      <c r="AW72" s="2">
        <v>1</v>
      </c>
      <c r="AX72" s="2"/>
      <c r="AY72" s="2"/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3</v>
      </c>
      <c r="BI72" s="2">
        <v>1</v>
      </c>
      <c r="BJ72" s="2" t="s">
        <v>140</v>
      </c>
      <c r="BK72" s="2"/>
      <c r="BL72" s="2"/>
      <c r="BM72" s="2">
        <v>432</v>
      </c>
      <c r="BN72" s="2">
        <v>0</v>
      </c>
      <c r="BO72" s="2" t="s">
        <v>3</v>
      </c>
      <c r="BP72" s="2">
        <v>0</v>
      </c>
      <c r="BQ72" s="2">
        <v>60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0</v>
      </c>
      <c r="CA72" s="2">
        <v>0</v>
      </c>
      <c r="CB72" s="2"/>
      <c r="CC72" s="2"/>
      <c r="CD72" s="2"/>
      <c r="CE72" s="2"/>
      <c r="CF72" s="2">
        <v>0</v>
      </c>
      <c r="CG72" s="2">
        <v>0</v>
      </c>
      <c r="CH72" s="2"/>
      <c r="CI72" s="2"/>
      <c r="CJ72" s="2"/>
      <c r="CK72" s="2"/>
      <c r="CL72" s="2"/>
      <c r="CM72" s="2">
        <v>0</v>
      </c>
      <c r="CN72" s="2" t="s">
        <v>3</v>
      </c>
      <c r="CO72" s="2">
        <v>0</v>
      </c>
      <c r="CP72" s="2">
        <f t="shared" si="89"/>
        <v>63.78</v>
      </c>
      <c r="CQ72" s="2">
        <f t="shared" si="90"/>
        <v>2472.13</v>
      </c>
      <c r="CR72" s="2">
        <f t="shared" si="91"/>
        <v>0</v>
      </c>
      <c r="CS72" s="2">
        <f t="shared" si="92"/>
        <v>0</v>
      </c>
      <c r="CT72" s="2">
        <f t="shared" si="93"/>
        <v>0</v>
      </c>
      <c r="CU72" s="2">
        <f t="shared" si="94"/>
        <v>0</v>
      </c>
      <c r="CV72" s="2">
        <f t="shared" si="95"/>
        <v>0</v>
      </c>
      <c r="CW72" s="2">
        <f t="shared" si="96"/>
        <v>0</v>
      </c>
      <c r="CX72" s="2">
        <f t="shared" si="97"/>
        <v>0</v>
      </c>
      <c r="CY72" s="2">
        <f t="shared" si="98"/>
        <v>0</v>
      </c>
      <c r="CZ72" s="2">
        <f t="shared" si="99"/>
        <v>0</v>
      </c>
      <c r="DA72" s="2"/>
      <c r="DB72" s="2"/>
      <c r="DC72" s="2" t="s">
        <v>3</v>
      </c>
      <c r="DD72" s="2" t="s">
        <v>3</v>
      </c>
      <c r="DE72" s="2" t="s">
        <v>3</v>
      </c>
      <c r="DF72" s="2" t="s">
        <v>3</v>
      </c>
      <c r="DG72" s="2" t="s">
        <v>3</v>
      </c>
      <c r="DH72" s="2" t="s">
        <v>3</v>
      </c>
      <c r="DI72" s="2" t="s">
        <v>3</v>
      </c>
      <c r="DJ72" s="2" t="s">
        <v>3</v>
      </c>
      <c r="DK72" s="2" t="s">
        <v>3</v>
      </c>
      <c r="DL72" s="2" t="s">
        <v>3</v>
      </c>
      <c r="DM72" s="2" t="s">
        <v>3</v>
      </c>
      <c r="DN72" s="2">
        <v>105</v>
      </c>
      <c r="DO72" s="2">
        <v>70</v>
      </c>
      <c r="DP72" s="2">
        <v>1.0469999999999999</v>
      </c>
      <c r="DQ72" s="2">
        <v>1</v>
      </c>
      <c r="DR72" s="2"/>
      <c r="DS72" s="2"/>
      <c r="DT72" s="2"/>
      <c r="DU72" s="2">
        <v>1007</v>
      </c>
      <c r="DV72" s="2" t="s">
        <v>123</v>
      </c>
      <c r="DW72" s="2" t="s">
        <v>123</v>
      </c>
      <c r="DX72" s="2">
        <v>1</v>
      </c>
      <c r="DY72" s="2"/>
      <c r="DZ72" s="2"/>
      <c r="EA72" s="2"/>
      <c r="EB72" s="2"/>
      <c r="EC72" s="2"/>
      <c r="ED72" s="2"/>
      <c r="EE72" s="2">
        <v>20613324</v>
      </c>
      <c r="EF72" s="2">
        <v>60</v>
      </c>
      <c r="EG72" s="2" t="s">
        <v>29</v>
      </c>
      <c r="EH72" s="2">
        <v>0</v>
      </c>
      <c r="EI72" s="2" t="s">
        <v>3</v>
      </c>
      <c r="EJ72" s="2">
        <v>1</v>
      </c>
      <c r="EK72" s="2">
        <v>432</v>
      </c>
      <c r="EL72" s="2" t="s">
        <v>64</v>
      </c>
      <c r="EM72" s="2" t="s">
        <v>65</v>
      </c>
      <c r="EN72" s="2"/>
      <c r="EO72" s="2" t="s">
        <v>3</v>
      </c>
      <c r="EP72" s="2"/>
      <c r="EQ72" s="2">
        <v>0</v>
      </c>
      <c r="ER72" s="2">
        <v>2472.13</v>
      </c>
      <c r="ES72" s="2">
        <v>2472.13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>
        <v>0</v>
      </c>
      <c r="FR72" s="2">
        <f t="shared" si="100"/>
        <v>0</v>
      </c>
      <c r="FS72" s="2">
        <v>0</v>
      </c>
      <c r="FT72" s="2"/>
      <c r="FU72" s="2"/>
      <c r="FV72" s="2"/>
      <c r="FW72" s="2"/>
      <c r="FX72" s="2">
        <v>105</v>
      </c>
      <c r="FY72" s="2">
        <v>70</v>
      </c>
      <c r="FZ72" s="2"/>
      <c r="GA72" s="2" t="s">
        <v>3</v>
      </c>
      <c r="GB72" s="2"/>
      <c r="GC72" s="2"/>
      <c r="GD72" s="2">
        <v>0</v>
      </c>
      <c r="GE72" s="2"/>
      <c r="GF72" s="2">
        <v>-854024572</v>
      </c>
      <c r="GG72" s="2">
        <v>2</v>
      </c>
      <c r="GH72" s="2">
        <v>1</v>
      </c>
      <c r="GI72" s="2">
        <v>-2</v>
      </c>
      <c r="GJ72" s="2">
        <v>0</v>
      </c>
      <c r="GK72" s="2">
        <f>ROUND(R72*(R12)/100,2)</f>
        <v>0</v>
      </c>
      <c r="GL72" s="2">
        <f t="shared" si="101"/>
        <v>0</v>
      </c>
      <c r="GM72" s="2">
        <f t="shared" si="102"/>
        <v>63.78</v>
      </c>
      <c r="GN72" s="2">
        <f t="shared" si="103"/>
        <v>63.78</v>
      </c>
      <c r="GO72" s="2">
        <f t="shared" si="104"/>
        <v>0</v>
      </c>
      <c r="GP72" s="2">
        <f t="shared" si="105"/>
        <v>0</v>
      </c>
      <c r="GQ72" s="2"/>
      <c r="GR72" s="2">
        <v>0</v>
      </c>
      <c r="GS72" s="2">
        <v>3</v>
      </c>
      <c r="GT72" s="2">
        <v>0</v>
      </c>
      <c r="GU72" s="2" t="s">
        <v>3</v>
      </c>
      <c r="GV72" s="2">
        <f t="shared" si="106"/>
        <v>0</v>
      </c>
      <c r="GW72" s="2">
        <v>1</v>
      </c>
      <c r="GX72" s="2">
        <f t="shared" si="107"/>
        <v>0</v>
      </c>
      <c r="GY72" s="2"/>
      <c r="GZ72" s="2"/>
      <c r="HA72" s="2">
        <v>0</v>
      </c>
      <c r="HB72" s="2">
        <v>0</v>
      </c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>
        <v>0</v>
      </c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5" x14ac:dyDescent="0.2">
      <c r="A73">
        <v>18</v>
      </c>
      <c r="B73">
        <v>1</v>
      </c>
      <c r="C73">
        <v>104</v>
      </c>
      <c r="E73" t="s">
        <v>137</v>
      </c>
      <c r="F73" t="s">
        <v>138</v>
      </c>
      <c r="G73" t="s">
        <v>139</v>
      </c>
      <c r="H73" t="s">
        <v>123</v>
      </c>
      <c r="I73">
        <f>I71*J73</f>
        <v>2.58E-2</v>
      </c>
      <c r="J73">
        <v>0.86</v>
      </c>
      <c r="O73">
        <f t="shared" si="73"/>
        <v>154.99</v>
      </c>
      <c r="P73">
        <f t="shared" si="74"/>
        <v>154.99</v>
      </c>
      <c r="Q73">
        <f t="shared" si="75"/>
        <v>0</v>
      </c>
      <c r="R73">
        <f t="shared" si="76"/>
        <v>0</v>
      </c>
      <c r="S73">
        <f t="shared" si="77"/>
        <v>0</v>
      </c>
      <c r="T73">
        <f t="shared" si="78"/>
        <v>0</v>
      </c>
      <c r="U73">
        <f t="shared" si="79"/>
        <v>0</v>
      </c>
      <c r="V73">
        <f t="shared" si="80"/>
        <v>0</v>
      </c>
      <c r="W73">
        <f t="shared" si="81"/>
        <v>0</v>
      </c>
      <c r="X73">
        <f t="shared" si="82"/>
        <v>0</v>
      </c>
      <c r="Y73">
        <f t="shared" si="83"/>
        <v>0</v>
      </c>
      <c r="AA73">
        <v>21012693</v>
      </c>
      <c r="AB73">
        <f t="shared" si="84"/>
        <v>2472.13</v>
      </c>
      <c r="AC73">
        <f t="shared" si="85"/>
        <v>2472.13</v>
      </c>
      <c r="AD73">
        <f t="shared" si="110"/>
        <v>0</v>
      </c>
      <c r="AE73">
        <f t="shared" si="110"/>
        <v>0</v>
      </c>
      <c r="AF73">
        <f t="shared" si="110"/>
        <v>0</v>
      </c>
      <c r="AG73">
        <f t="shared" si="87"/>
        <v>0</v>
      </c>
      <c r="AH73">
        <f>(EW73)</f>
        <v>0</v>
      </c>
      <c r="AI73">
        <f>(EX73)</f>
        <v>0</v>
      </c>
      <c r="AJ73">
        <f t="shared" si="88"/>
        <v>0</v>
      </c>
      <c r="AK73">
        <v>2472.13</v>
      </c>
      <c r="AL73">
        <v>2472.13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2.4300000000000002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140</v>
      </c>
      <c r="BM73">
        <v>432</v>
      </c>
      <c r="BN73">
        <v>0</v>
      </c>
      <c r="BO73" t="s">
        <v>138</v>
      </c>
      <c r="BP73">
        <v>1</v>
      </c>
      <c r="BQ73">
        <v>60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0</v>
      </c>
      <c r="CA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89"/>
        <v>154.99</v>
      </c>
      <c r="CQ73">
        <f t="shared" si="90"/>
        <v>6007.2759000000005</v>
      </c>
      <c r="CR73">
        <f t="shared" si="91"/>
        <v>0</v>
      </c>
      <c r="CS73">
        <f t="shared" si="92"/>
        <v>0</v>
      </c>
      <c r="CT73">
        <f t="shared" si="93"/>
        <v>0</v>
      </c>
      <c r="CU73">
        <f t="shared" si="94"/>
        <v>0</v>
      </c>
      <c r="CV73">
        <f t="shared" si="95"/>
        <v>0</v>
      </c>
      <c r="CW73">
        <f t="shared" si="96"/>
        <v>0</v>
      </c>
      <c r="CX73">
        <f t="shared" si="97"/>
        <v>0</v>
      </c>
      <c r="CY73">
        <f t="shared" si="98"/>
        <v>0</v>
      </c>
      <c r="CZ73">
        <f t="shared" si="99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105</v>
      </c>
      <c r="DO73">
        <v>70</v>
      </c>
      <c r="DP73">
        <v>1.0469999999999999</v>
      </c>
      <c r="DQ73">
        <v>1</v>
      </c>
      <c r="DU73">
        <v>1007</v>
      </c>
      <c r="DV73" t="s">
        <v>123</v>
      </c>
      <c r="DW73" t="s">
        <v>123</v>
      </c>
      <c r="DX73">
        <v>1</v>
      </c>
      <c r="EE73">
        <v>20613324</v>
      </c>
      <c r="EF73">
        <v>60</v>
      </c>
      <c r="EG73" t="s">
        <v>29</v>
      </c>
      <c r="EH73">
        <v>0</v>
      </c>
      <c r="EI73" t="s">
        <v>3</v>
      </c>
      <c r="EJ73">
        <v>1</v>
      </c>
      <c r="EK73">
        <v>432</v>
      </c>
      <c r="EL73" t="s">
        <v>64</v>
      </c>
      <c r="EM73" t="s">
        <v>65</v>
      </c>
      <c r="EO73" t="s">
        <v>3</v>
      </c>
      <c r="EQ73">
        <v>0</v>
      </c>
      <c r="ER73">
        <v>2472.13</v>
      </c>
      <c r="ES73">
        <v>2472.13</v>
      </c>
      <c r="ET73">
        <v>0</v>
      </c>
      <c r="EU73">
        <v>0</v>
      </c>
      <c r="EV73">
        <v>0</v>
      </c>
      <c r="EW73">
        <v>0</v>
      </c>
      <c r="EX73">
        <v>0</v>
      </c>
      <c r="FQ73">
        <v>0</v>
      </c>
      <c r="FR73">
        <f t="shared" si="100"/>
        <v>0</v>
      </c>
      <c r="FS73">
        <v>0</v>
      </c>
      <c r="FX73">
        <v>105</v>
      </c>
      <c r="FY73">
        <v>70</v>
      </c>
      <c r="GA73" t="s">
        <v>3</v>
      </c>
      <c r="GD73">
        <v>0</v>
      </c>
      <c r="GF73">
        <v>-854024572</v>
      </c>
      <c r="GG73">
        <v>2</v>
      </c>
      <c r="GH73">
        <v>1</v>
      </c>
      <c r="GI73">
        <v>2</v>
      </c>
      <c r="GJ73">
        <v>0</v>
      </c>
      <c r="GK73">
        <f>ROUND(R73*(S12)/100,2)</f>
        <v>0</v>
      </c>
      <c r="GL73">
        <f t="shared" si="101"/>
        <v>0</v>
      </c>
      <c r="GM73">
        <f t="shared" si="102"/>
        <v>154.99</v>
      </c>
      <c r="GN73">
        <f t="shared" si="103"/>
        <v>154.99</v>
      </c>
      <c r="GO73">
        <f t="shared" si="104"/>
        <v>0</v>
      </c>
      <c r="GP73">
        <f t="shared" si="105"/>
        <v>0</v>
      </c>
      <c r="GR73">
        <v>0</v>
      </c>
      <c r="GS73">
        <v>3</v>
      </c>
      <c r="GT73">
        <v>0</v>
      </c>
      <c r="GU73" t="s">
        <v>3</v>
      </c>
      <c r="GV73">
        <f t="shared" si="106"/>
        <v>0</v>
      </c>
      <c r="GW73">
        <v>1</v>
      </c>
      <c r="GX73">
        <f t="shared" si="107"/>
        <v>0</v>
      </c>
      <c r="HA73">
        <v>0</v>
      </c>
      <c r="HB73">
        <v>0</v>
      </c>
      <c r="IK73">
        <v>0</v>
      </c>
    </row>
    <row r="74" spans="1:255" x14ac:dyDescent="0.2">
      <c r="A74" s="2">
        <v>17</v>
      </c>
      <c r="B74" s="2">
        <v>1</v>
      </c>
      <c r="C74" s="2"/>
      <c r="D74" s="2"/>
      <c r="E74" s="2" t="s">
        <v>141</v>
      </c>
      <c r="F74" s="2" t="s">
        <v>142</v>
      </c>
      <c r="G74" s="2" t="s">
        <v>143</v>
      </c>
      <c r="H74" s="2" t="s">
        <v>35</v>
      </c>
      <c r="I74" s="2">
        <f t="shared" ref="I74:I81" si="111">ROUND(11/100,6)</f>
        <v>0.11</v>
      </c>
      <c r="J74" s="2">
        <v>0</v>
      </c>
      <c r="K74" s="2"/>
      <c r="L74" s="2"/>
      <c r="M74" s="2"/>
      <c r="N74" s="2"/>
      <c r="O74" s="2">
        <f t="shared" si="73"/>
        <v>59.33</v>
      </c>
      <c r="P74" s="2">
        <f t="shared" si="74"/>
        <v>0</v>
      </c>
      <c r="Q74" s="2">
        <f t="shared" si="75"/>
        <v>0</v>
      </c>
      <c r="R74" s="2">
        <f t="shared" si="76"/>
        <v>0</v>
      </c>
      <c r="S74" s="2">
        <f t="shared" si="77"/>
        <v>59.33</v>
      </c>
      <c r="T74" s="2">
        <f t="shared" si="78"/>
        <v>0</v>
      </c>
      <c r="U74" s="2">
        <f t="shared" si="79"/>
        <v>5.6393699999999995</v>
      </c>
      <c r="V74" s="2">
        <f t="shared" si="80"/>
        <v>0</v>
      </c>
      <c r="W74" s="2">
        <f t="shared" si="81"/>
        <v>0</v>
      </c>
      <c r="X74" s="2">
        <f t="shared" si="82"/>
        <v>0</v>
      </c>
      <c r="Y74" s="2">
        <f t="shared" si="83"/>
        <v>0</v>
      </c>
      <c r="Z74" s="2"/>
      <c r="AA74" s="2">
        <v>21012691</v>
      </c>
      <c r="AB74" s="2">
        <f t="shared" si="84"/>
        <v>539.33159999999998</v>
      </c>
      <c r="AC74" s="2">
        <f t="shared" si="85"/>
        <v>0</v>
      </c>
      <c r="AD74" s="2">
        <f t="shared" ref="AD74:AF75" si="112">ROUND((((ET74*0.6)*1.15)),6)</f>
        <v>0</v>
      </c>
      <c r="AE74" s="2">
        <f t="shared" si="112"/>
        <v>0</v>
      </c>
      <c r="AF74" s="2">
        <f t="shared" si="112"/>
        <v>539.33159999999998</v>
      </c>
      <c r="AG74" s="2">
        <f t="shared" si="87"/>
        <v>0</v>
      </c>
      <c r="AH74" s="2">
        <f>(((EW74*0.6)*1.15))</f>
        <v>51.266999999999996</v>
      </c>
      <c r="AI74" s="2">
        <f>(((EX74*0.6)*1.15))</f>
        <v>0</v>
      </c>
      <c r="AJ74" s="2">
        <f t="shared" si="88"/>
        <v>0</v>
      </c>
      <c r="AK74" s="2">
        <v>781.64</v>
      </c>
      <c r="AL74" s="2">
        <v>0</v>
      </c>
      <c r="AM74" s="2">
        <v>0</v>
      </c>
      <c r="AN74" s="2">
        <v>0</v>
      </c>
      <c r="AO74" s="2">
        <v>781.64</v>
      </c>
      <c r="AP74" s="2">
        <v>0</v>
      </c>
      <c r="AQ74" s="2">
        <v>74.3</v>
      </c>
      <c r="AR74" s="2">
        <v>0</v>
      </c>
      <c r="AS74" s="2">
        <v>0</v>
      </c>
      <c r="AT74" s="2">
        <v>0</v>
      </c>
      <c r="AU74" s="2">
        <v>0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0</v>
      </c>
      <c r="BI74" s="2">
        <v>1</v>
      </c>
      <c r="BJ74" s="2" t="s">
        <v>144</v>
      </c>
      <c r="BK74" s="2"/>
      <c r="BL74" s="2"/>
      <c r="BM74" s="2">
        <v>483</v>
      </c>
      <c r="BN74" s="2">
        <v>0</v>
      </c>
      <c r="BO74" s="2" t="s">
        <v>3</v>
      </c>
      <c r="BP74" s="2">
        <v>0</v>
      </c>
      <c r="BQ74" s="2">
        <v>60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0</v>
      </c>
      <c r="CA74" s="2">
        <v>0</v>
      </c>
      <c r="CB74" s="2"/>
      <c r="CC74" s="2"/>
      <c r="CD74" s="2"/>
      <c r="CE74" s="2"/>
      <c r="CF74" s="2">
        <v>0</v>
      </c>
      <c r="CG74" s="2">
        <v>0</v>
      </c>
      <c r="CH74" s="2"/>
      <c r="CI74" s="2"/>
      <c r="CJ74" s="2"/>
      <c r="CK74" s="2"/>
      <c r="CL74" s="2"/>
      <c r="CM74" s="2">
        <v>0</v>
      </c>
      <c r="CN74" s="2" t="s">
        <v>3</v>
      </c>
      <c r="CO74" s="2">
        <v>0</v>
      </c>
      <c r="CP74" s="2">
        <f t="shared" si="89"/>
        <v>59.33</v>
      </c>
      <c r="CQ74" s="2">
        <f t="shared" si="90"/>
        <v>0</v>
      </c>
      <c r="CR74" s="2">
        <f t="shared" si="91"/>
        <v>0</v>
      </c>
      <c r="CS74" s="2">
        <f t="shared" si="92"/>
        <v>0</v>
      </c>
      <c r="CT74" s="2">
        <f t="shared" si="93"/>
        <v>539.33159999999998</v>
      </c>
      <c r="CU74" s="2">
        <f t="shared" si="94"/>
        <v>0</v>
      </c>
      <c r="CV74" s="2">
        <f t="shared" si="95"/>
        <v>51.266999999999996</v>
      </c>
      <c r="CW74" s="2">
        <f t="shared" si="96"/>
        <v>0</v>
      </c>
      <c r="CX74" s="2">
        <f t="shared" si="97"/>
        <v>0</v>
      </c>
      <c r="CY74" s="2">
        <f t="shared" si="98"/>
        <v>0</v>
      </c>
      <c r="CZ74" s="2">
        <f t="shared" si="99"/>
        <v>0</v>
      </c>
      <c r="DA74" s="2"/>
      <c r="DB74" s="2"/>
      <c r="DC74" s="2" t="s">
        <v>3</v>
      </c>
      <c r="DD74" s="2" t="s">
        <v>3</v>
      </c>
      <c r="DE74" s="2" t="s">
        <v>145</v>
      </c>
      <c r="DF74" s="2" t="s">
        <v>145</v>
      </c>
      <c r="DG74" s="2" t="s">
        <v>145</v>
      </c>
      <c r="DH74" s="2" t="s">
        <v>3</v>
      </c>
      <c r="DI74" s="2" t="s">
        <v>145</v>
      </c>
      <c r="DJ74" s="2" t="s">
        <v>145</v>
      </c>
      <c r="DK74" s="2" t="s">
        <v>3</v>
      </c>
      <c r="DL74" s="2" t="s">
        <v>3</v>
      </c>
      <c r="DM74" s="2" t="s">
        <v>3</v>
      </c>
      <c r="DN74" s="2">
        <v>80</v>
      </c>
      <c r="DO74" s="2">
        <v>55</v>
      </c>
      <c r="DP74" s="2">
        <v>1.0469999999999999</v>
      </c>
      <c r="DQ74" s="2">
        <v>1</v>
      </c>
      <c r="DR74" s="2"/>
      <c r="DS74" s="2"/>
      <c r="DT74" s="2"/>
      <c r="DU74" s="2">
        <v>1005</v>
      </c>
      <c r="DV74" s="2" t="s">
        <v>35</v>
      </c>
      <c r="DW74" s="2" t="s">
        <v>35</v>
      </c>
      <c r="DX74" s="2">
        <v>100</v>
      </c>
      <c r="DY74" s="2"/>
      <c r="DZ74" s="2"/>
      <c r="EA74" s="2"/>
      <c r="EB74" s="2"/>
      <c r="EC74" s="2"/>
      <c r="ED74" s="2"/>
      <c r="EE74" s="2">
        <v>20613375</v>
      </c>
      <c r="EF74" s="2">
        <v>60</v>
      </c>
      <c r="EG74" s="2" t="s">
        <v>29</v>
      </c>
      <c r="EH74" s="2">
        <v>0</v>
      </c>
      <c r="EI74" s="2" t="s">
        <v>3</v>
      </c>
      <c r="EJ74" s="2">
        <v>1</v>
      </c>
      <c r="EK74" s="2">
        <v>483</v>
      </c>
      <c r="EL74" s="2" t="s">
        <v>146</v>
      </c>
      <c r="EM74" s="2" t="s">
        <v>147</v>
      </c>
      <c r="EN74" s="2"/>
      <c r="EO74" s="2" t="s">
        <v>3</v>
      </c>
      <c r="EP74" s="2"/>
      <c r="EQ74" s="2">
        <v>0</v>
      </c>
      <c r="ER74" s="2">
        <v>781.64</v>
      </c>
      <c r="ES74" s="2">
        <v>0</v>
      </c>
      <c r="ET74" s="2">
        <v>0</v>
      </c>
      <c r="EU74" s="2">
        <v>0</v>
      </c>
      <c r="EV74" s="2">
        <v>781.64</v>
      </c>
      <c r="EW74" s="2">
        <v>74.3</v>
      </c>
      <c r="EX74" s="2">
        <v>0</v>
      </c>
      <c r="EY74" s="2">
        <v>0</v>
      </c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f t="shared" si="100"/>
        <v>0</v>
      </c>
      <c r="FS74" s="2">
        <v>0</v>
      </c>
      <c r="FT74" s="2"/>
      <c r="FU74" s="2"/>
      <c r="FV74" s="2"/>
      <c r="FW74" s="2"/>
      <c r="FX74" s="2">
        <v>80</v>
      </c>
      <c r="FY74" s="2">
        <v>55</v>
      </c>
      <c r="FZ74" s="2"/>
      <c r="GA74" s="2" t="s">
        <v>3</v>
      </c>
      <c r="GB74" s="2"/>
      <c r="GC74" s="2"/>
      <c r="GD74" s="2">
        <v>0</v>
      </c>
      <c r="GE74" s="2"/>
      <c r="GF74" s="2">
        <v>-1777025925</v>
      </c>
      <c r="GG74" s="2">
        <v>2</v>
      </c>
      <c r="GH74" s="2">
        <v>-2</v>
      </c>
      <c r="GI74" s="2">
        <v>-2</v>
      </c>
      <c r="GJ74" s="2">
        <v>0</v>
      </c>
      <c r="GK74" s="2">
        <f>ROUND(R74*(R12)/100,2)</f>
        <v>0</v>
      </c>
      <c r="GL74" s="2">
        <f t="shared" si="101"/>
        <v>0</v>
      </c>
      <c r="GM74" s="2">
        <f t="shared" si="102"/>
        <v>59.33</v>
      </c>
      <c r="GN74" s="2">
        <f t="shared" si="103"/>
        <v>59.33</v>
      </c>
      <c r="GO74" s="2">
        <f t="shared" si="104"/>
        <v>0</v>
      </c>
      <c r="GP74" s="2">
        <f t="shared" si="105"/>
        <v>0</v>
      </c>
      <c r="GQ74" s="2"/>
      <c r="GR74" s="2">
        <v>0</v>
      </c>
      <c r="GS74" s="2">
        <v>3</v>
      </c>
      <c r="GT74" s="2">
        <v>0</v>
      </c>
      <c r="GU74" s="2" t="s">
        <v>3</v>
      </c>
      <c r="GV74" s="2">
        <f t="shared" si="106"/>
        <v>0</v>
      </c>
      <c r="GW74" s="2">
        <v>1</v>
      </c>
      <c r="GX74" s="2">
        <f t="shared" si="107"/>
        <v>0</v>
      </c>
      <c r="GY74" s="2"/>
      <c r="GZ74" s="2"/>
      <c r="HA74" s="2">
        <v>0</v>
      </c>
      <c r="HB74" s="2">
        <v>0</v>
      </c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">
      <c r="A75">
        <v>17</v>
      </c>
      <c r="B75">
        <v>1</v>
      </c>
      <c r="E75" t="s">
        <v>141</v>
      </c>
      <c r="F75" t="s">
        <v>142</v>
      </c>
      <c r="G75" t="s">
        <v>143</v>
      </c>
      <c r="H75" t="s">
        <v>35</v>
      </c>
      <c r="I75">
        <f t="shared" si="111"/>
        <v>0.11</v>
      </c>
      <c r="J75">
        <v>0</v>
      </c>
      <c r="O75">
        <f t="shared" si="73"/>
        <v>1152.23</v>
      </c>
      <c r="P75">
        <f t="shared" si="74"/>
        <v>0</v>
      </c>
      <c r="Q75">
        <f t="shared" si="75"/>
        <v>0</v>
      </c>
      <c r="R75">
        <f t="shared" si="76"/>
        <v>0</v>
      </c>
      <c r="S75">
        <f t="shared" si="77"/>
        <v>1152.23</v>
      </c>
      <c r="T75">
        <f t="shared" si="78"/>
        <v>0</v>
      </c>
      <c r="U75">
        <f t="shared" si="79"/>
        <v>5.9044203899999994</v>
      </c>
      <c r="V75">
        <f t="shared" si="80"/>
        <v>0</v>
      </c>
      <c r="W75">
        <f t="shared" si="81"/>
        <v>0</v>
      </c>
      <c r="X75">
        <f t="shared" si="82"/>
        <v>829.61</v>
      </c>
      <c r="Y75">
        <f t="shared" si="83"/>
        <v>506.98</v>
      </c>
      <c r="AA75">
        <v>21012693</v>
      </c>
      <c r="AB75">
        <f t="shared" si="84"/>
        <v>539.33159999999998</v>
      </c>
      <c r="AC75">
        <f t="shared" si="85"/>
        <v>0</v>
      </c>
      <c r="AD75">
        <f t="shared" si="112"/>
        <v>0</v>
      </c>
      <c r="AE75">
        <f t="shared" si="112"/>
        <v>0</v>
      </c>
      <c r="AF75">
        <f t="shared" si="112"/>
        <v>539.33159999999998</v>
      </c>
      <c r="AG75">
        <f t="shared" si="87"/>
        <v>0</v>
      </c>
      <c r="AH75">
        <f>(((EW75*0.6)*1.15))</f>
        <v>51.266999999999996</v>
      </c>
      <c r="AI75">
        <f>(((EX75*0.6)*1.15))</f>
        <v>0</v>
      </c>
      <c r="AJ75">
        <f t="shared" si="88"/>
        <v>0</v>
      </c>
      <c r="AK75">
        <v>781.64</v>
      </c>
      <c r="AL75">
        <v>0</v>
      </c>
      <c r="AM75">
        <v>0</v>
      </c>
      <c r="AN75">
        <v>0</v>
      </c>
      <c r="AO75">
        <v>781.64</v>
      </c>
      <c r="AP75">
        <v>0</v>
      </c>
      <c r="AQ75">
        <v>74.3</v>
      </c>
      <c r="AR75">
        <v>0</v>
      </c>
      <c r="AS75">
        <v>0</v>
      </c>
      <c r="AT75">
        <v>72</v>
      </c>
      <c r="AU75">
        <v>44</v>
      </c>
      <c r="AV75">
        <v>1.0469999999999999</v>
      </c>
      <c r="AW75">
        <v>1</v>
      </c>
      <c r="AZ75">
        <v>1</v>
      </c>
      <c r="BA75">
        <v>18.55</v>
      </c>
      <c r="BB75">
        <v>1</v>
      </c>
      <c r="BC75">
        <v>1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1</v>
      </c>
      <c r="BJ75" t="s">
        <v>144</v>
      </c>
      <c r="BM75">
        <v>483</v>
      </c>
      <c r="BN75">
        <v>0</v>
      </c>
      <c r="BO75" t="s">
        <v>142</v>
      </c>
      <c r="BP75">
        <v>1</v>
      </c>
      <c r="BQ75">
        <v>60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72</v>
      </c>
      <c r="CA75">
        <v>44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89"/>
        <v>1152.23</v>
      </c>
      <c r="CQ75">
        <f t="shared" si="90"/>
        <v>0</v>
      </c>
      <c r="CR75">
        <f t="shared" si="91"/>
        <v>0</v>
      </c>
      <c r="CS75">
        <f t="shared" si="92"/>
        <v>0</v>
      </c>
      <c r="CT75">
        <f t="shared" si="93"/>
        <v>10474.81743546</v>
      </c>
      <c r="CU75">
        <f t="shared" si="94"/>
        <v>0</v>
      </c>
      <c r="CV75">
        <f t="shared" si="95"/>
        <v>53.676548999999994</v>
      </c>
      <c r="CW75">
        <f t="shared" si="96"/>
        <v>0</v>
      </c>
      <c r="CX75">
        <f t="shared" si="97"/>
        <v>0</v>
      </c>
      <c r="CY75">
        <f t="shared" si="98"/>
        <v>829.60559999999998</v>
      </c>
      <c r="CZ75">
        <f t="shared" si="99"/>
        <v>506.9812</v>
      </c>
      <c r="DC75" t="s">
        <v>3</v>
      </c>
      <c r="DD75" t="s">
        <v>3</v>
      </c>
      <c r="DE75" t="s">
        <v>145</v>
      </c>
      <c r="DF75" t="s">
        <v>145</v>
      </c>
      <c r="DG75" t="s">
        <v>145</v>
      </c>
      <c r="DH75" t="s">
        <v>3</v>
      </c>
      <c r="DI75" t="s">
        <v>145</v>
      </c>
      <c r="DJ75" t="s">
        <v>145</v>
      </c>
      <c r="DK75" t="s">
        <v>3</v>
      </c>
      <c r="DL75" t="s">
        <v>3</v>
      </c>
      <c r="DM75" t="s">
        <v>3</v>
      </c>
      <c r="DN75">
        <v>80</v>
      </c>
      <c r="DO75">
        <v>55</v>
      </c>
      <c r="DP75">
        <v>1.0469999999999999</v>
      </c>
      <c r="DQ75">
        <v>1</v>
      </c>
      <c r="DU75">
        <v>1005</v>
      </c>
      <c r="DV75" t="s">
        <v>35</v>
      </c>
      <c r="DW75" t="s">
        <v>35</v>
      </c>
      <c r="DX75">
        <v>100</v>
      </c>
      <c r="EE75">
        <v>20613375</v>
      </c>
      <c r="EF75">
        <v>60</v>
      </c>
      <c r="EG75" t="s">
        <v>29</v>
      </c>
      <c r="EH75">
        <v>0</v>
      </c>
      <c r="EI75" t="s">
        <v>3</v>
      </c>
      <c r="EJ75">
        <v>1</v>
      </c>
      <c r="EK75">
        <v>483</v>
      </c>
      <c r="EL75" t="s">
        <v>146</v>
      </c>
      <c r="EM75" t="s">
        <v>147</v>
      </c>
      <c r="EO75" t="s">
        <v>3</v>
      </c>
      <c r="EQ75">
        <v>0</v>
      </c>
      <c r="ER75">
        <v>781.64</v>
      </c>
      <c r="ES75">
        <v>0</v>
      </c>
      <c r="ET75">
        <v>0</v>
      </c>
      <c r="EU75">
        <v>0</v>
      </c>
      <c r="EV75">
        <v>781.64</v>
      </c>
      <c r="EW75">
        <v>74.3</v>
      </c>
      <c r="EX75">
        <v>0</v>
      </c>
      <c r="EY75">
        <v>0</v>
      </c>
      <c r="FQ75">
        <v>0</v>
      </c>
      <c r="FR75">
        <f t="shared" si="100"/>
        <v>0</v>
      </c>
      <c r="FS75">
        <v>0</v>
      </c>
      <c r="FX75">
        <v>80</v>
      </c>
      <c r="FY75">
        <v>55</v>
      </c>
      <c r="GA75" t="s">
        <v>3</v>
      </c>
      <c r="GD75">
        <v>0</v>
      </c>
      <c r="GF75">
        <v>-1777025925</v>
      </c>
      <c r="GG75">
        <v>2</v>
      </c>
      <c r="GH75">
        <v>-2</v>
      </c>
      <c r="GI75">
        <v>2</v>
      </c>
      <c r="GJ75">
        <v>0</v>
      </c>
      <c r="GK75">
        <f>ROUND(R75*(S12)/100,2)</f>
        <v>0</v>
      </c>
      <c r="GL75">
        <f t="shared" si="101"/>
        <v>0</v>
      </c>
      <c r="GM75">
        <f t="shared" si="102"/>
        <v>2488.8200000000002</v>
      </c>
      <c r="GN75">
        <f t="shared" si="103"/>
        <v>2488.8200000000002</v>
      </c>
      <c r="GO75">
        <f t="shared" si="104"/>
        <v>0</v>
      </c>
      <c r="GP75">
        <f t="shared" si="105"/>
        <v>0</v>
      </c>
      <c r="GR75">
        <v>0</v>
      </c>
      <c r="GS75">
        <v>3</v>
      </c>
      <c r="GT75">
        <v>0</v>
      </c>
      <c r="GU75" t="s">
        <v>3</v>
      </c>
      <c r="GV75">
        <f t="shared" si="106"/>
        <v>0</v>
      </c>
      <c r="GW75">
        <v>1</v>
      </c>
      <c r="GX75">
        <f t="shared" si="107"/>
        <v>0</v>
      </c>
      <c r="HA75">
        <v>0</v>
      </c>
      <c r="HB75">
        <v>0</v>
      </c>
      <c r="IK75">
        <v>0</v>
      </c>
    </row>
    <row r="76" spans="1:255" x14ac:dyDescent="0.2">
      <c r="A76" s="2">
        <v>17</v>
      </c>
      <c r="B76" s="2">
        <v>1</v>
      </c>
      <c r="C76" s="2">
        <f>ROW(SmtRes!A106)</f>
        <v>106</v>
      </c>
      <c r="D76" s="2">
        <f>ROW(EtalonRes!A104)</f>
        <v>104</v>
      </c>
      <c r="E76" s="2" t="s">
        <v>148</v>
      </c>
      <c r="F76" s="2" t="s">
        <v>149</v>
      </c>
      <c r="G76" s="2" t="s">
        <v>150</v>
      </c>
      <c r="H76" s="2" t="s">
        <v>35</v>
      </c>
      <c r="I76" s="2">
        <f t="shared" si="111"/>
        <v>0.11</v>
      </c>
      <c r="J76" s="2">
        <v>0</v>
      </c>
      <c r="K76" s="2"/>
      <c r="L76" s="2"/>
      <c r="M76" s="2"/>
      <c r="N76" s="2"/>
      <c r="O76" s="2">
        <f t="shared" si="73"/>
        <v>63.48</v>
      </c>
      <c r="P76" s="2">
        <f t="shared" si="74"/>
        <v>0</v>
      </c>
      <c r="Q76" s="2">
        <f t="shared" si="75"/>
        <v>0</v>
      </c>
      <c r="R76" s="2">
        <f t="shared" si="76"/>
        <v>0</v>
      </c>
      <c r="S76" s="2">
        <f t="shared" si="77"/>
        <v>63.48</v>
      </c>
      <c r="T76" s="2">
        <f t="shared" si="78"/>
        <v>0</v>
      </c>
      <c r="U76" s="2">
        <f t="shared" si="79"/>
        <v>6.2111499999999999</v>
      </c>
      <c r="V76" s="2">
        <f t="shared" si="80"/>
        <v>0</v>
      </c>
      <c r="W76" s="2">
        <f t="shared" si="81"/>
        <v>0</v>
      </c>
      <c r="X76" s="2">
        <f t="shared" si="82"/>
        <v>0</v>
      </c>
      <c r="Y76" s="2">
        <f t="shared" si="83"/>
        <v>0</v>
      </c>
      <c r="Z76" s="2"/>
      <c r="AA76" s="2">
        <v>21012691</v>
      </c>
      <c r="AB76" s="2">
        <f t="shared" si="84"/>
        <v>577.07000000000005</v>
      </c>
      <c r="AC76" s="2">
        <f t="shared" si="85"/>
        <v>0</v>
      </c>
      <c r="AD76" s="2">
        <f t="shared" ref="AD76:AF77" si="113">ROUND(((ET76*1.15)),6)</f>
        <v>0</v>
      </c>
      <c r="AE76" s="2">
        <f t="shared" si="113"/>
        <v>0</v>
      </c>
      <c r="AF76" s="2">
        <f t="shared" si="113"/>
        <v>577.07000000000005</v>
      </c>
      <c r="AG76" s="2">
        <f t="shared" si="87"/>
        <v>0</v>
      </c>
      <c r="AH76" s="2">
        <f>((EW76*1.15))</f>
        <v>56.464999999999996</v>
      </c>
      <c r="AI76" s="2">
        <f>((EX76*1.15))</f>
        <v>0</v>
      </c>
      <c r="AJ76" s="2">
        <f t="shared" si="88"/>
        <v>0</v>
      </c>
      <c r="AK76" s="2">
        <v>501.8</v>
      </c>
      <c r="AL76" s="2">
        <v>0</v>
      </c>
      <c r="AM76" s="2">
        <v>0</v>
      </c>
      <c r="AN76" s="2">
        <v>0</v>
      </c>
      <c r="AO76" s="2">
        <v>501.8</v>
      </c>
      <c r="AP76" s="2">
        <v>0</v>
      </c>
      <c r="AQ76" s="2">
        <v>49.1</v>
      </c>
      <c r="AR76" s="2">
        <v>0</v>
      </c>
      <c r="AS76" s="2">
        <v>0</v>
      </c>
      <c r="AT76" s="2">
        <v>0</v>
      </c>
      <c r="AU76" s="2">
        <v>0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0</v>
      </c>
      <c r="BI76" s="2">
        <v>1</v>
      </c>
      <c r="BJ76" s="2" t="s">
        <v>151</v>
      </c>
      <c r="BK76" s="2"/>
      <c r="BL76" s="2"/>
      <c r="BM76" s="2">
        <v>456</v>
      </c>
      <c r="BN76" s="2">
        <v>0</v>
      </c>
      <c r="BO76" s="2" t="s">
        <v>3</v>
      </c>
      <c r="BP76" s="2">
        <v>0</v>
      </c>
      <c r="BQ76" s="2">
        <v>60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0</v>
      </c>
      <c r="CA76" s="2">
        <v>0</v>
      </c>
      <c r="CB76" s="2"/>
      <c r="CC76" s="2"/>
      <c r="CD76" s="2"/>
      <c r="CE76" s="2"/>
      <c r="CF76" s="2">
        <v>0</v>
      </c>
      <c r="CG76" s="2">
        <v>0</v>
      </c>
      <c r="CH76" s="2"/>
      <c r="CI76" s="2"/>
      <c r="CJ76" s="2"/>
      <c r="CK76" s="2"/>
      <c r="CL76" s="2"/>
      <c r="CM76" s="2">
        <v>0</v>
      </c>
      <c r="CN76" s="2" t="s">
        <v>936</v>
      </c>
      <c r="CO76" s="2">
        <v>0</v>
      </c>
      <c r="CP76" s="2">
        <f t="shared" si="89"/>
        <v>63.48</v>
      </c>
      <c r="CQ76" s="2">
        <f t="shared" si="90"/>
        <v>0</v>
      </c>
      <c r="CR76" s="2">
        <f t="shared" si="91"/>
        <v>0</v>
      </c>
      <c r="CS76" s="2">
        <f t="shared" si="92"/>
        <v>0</v>
      </c>
      <c r="CT76" s="2">
        <f t="shared" si="93"/>
        <v>577.07000000000005</v>
      </c>
      <c r="CU76" s="2">
        <f t="shared" si="94"/>
        <v>0</v>
      </c>
      <c r="CV76" s="2">
        <f t="shared" si="95"/>
        <v>56.464999999999996</v>
      </c>
      <c r="CW76" s="2">
        <f t="shared" si="96"/>
        <v>0</v>
      </c>
      <c r="CX76" s="2">
        <f t="shared" si="97"/>
        <v>0</v>
      </c>
      <c r="CY76" s="2">
        <f t="shared" si="98"/>
        <v>0</v>
      </c>
      <c r="CZ76" s="2">
        <f t="shared" si="99"/>
        <v>0</v>
      </c>
      <c r="DA76" s="2"/>
      <c r="DB76" s="2"/>
      <c r="DC76" s="2" t="s">
        <v>3</v>
      </c>
      <c r="DD76" s="2" t="s">
        <v>3</v>
      </c>
      <c r="DE76" s="2" t="s">
        <v>28</v>
      </c>
      <c r="DF76" s="2" t="s">
        <v>28</v>
      </c>
      <c r="DG76" s="2" t="s">
        <v>28</v>
      </c>
      <c r="DH76" s="2" t="s">
        <v>3</v>
      </c>
      <c r="DI76" s="2" t="s">
        <v>28</v>
      </c>
      <c r="DJ76" s="2" t="s">
        <v>28</v>
      </c>
      <c r="DK76" s="2" t="s">
        <v>3</v>
      </c>
      <c r="DL76" s="2" t="s">
        <v>3</v>
      </c>
      <c r="DM76" s="2" t="s">
        <v>3</v>
      </c>
      <c r="DN76" s="2">
        <v>80</v>
      </c>
      <c r="DO76" s="2">
        <v>55</v>
      </c>
      <c r="DP76" s="2">
        <v>1.0469999999999999</v>
      </c>
      <c r="DQ76" s="2">
        <v>1</v>
      </c>
      <c r="DR76" s="2"/>
      <c r="DS76" s="2"/>
      <c r="DT76" s="2"/>
      <c r="DU76" s="2">
        <v>1005</v>
      </c>
      <c r="DV76" s="2" t="s">
        <v>35</v>
      </c>
      <c r="DW76" s="2" t="s">
        <v>35</v>
      </c>
      <c r="DX76" s="2">
        <v>100</v>
      </c>
      <c r="DY76" s="2"/>
      <c r="DZ76" s="2"/>
      <c r="EA76" s="2"/>
      <c r="EB76" s="2"/>
      <c r="EC76" s="2"/>
      <c r="ED76" s="2"/>
      <c r="EE76" s="2">
        <v>20613348</v>
      </c>
      <c r="EF76" s="2">
        <v>60</v>
      </c>
      <c r="EG76" s="2" t="s">
        <v>29</v>
      </c>
      <c r="EH76" s="2">
        <v>0</v>
      </c>
      <c r="EI76" s="2" t="s">
        <v>3</v>
      </c>
      <c r="EJ76" s="2">
        <v>1</v>
      </c>
      <c r="EK76" s="2">
        <v>456</v>
      </c>
      <c r="EL76" s="2" t="s">
        <v>152</v>
      </c>
      <c r="EM76" s="2" t="s">
        <v>153</v>
      </c>
      <c r="EN76" s="2"/>
      <c r="EO76" s="2" t="s">
        <v>102</v>
      </c>
      <c r="EP76" s="2"/>
      <c r="EQ76" s="2">
        <v>0</v>
      </c>
      <c r="ER76" s="2">
        <v>501.8</v>
      </c>
      <c r="ES76" s="2">
        <v>0</v>
      </c>
      <c r="ET76" s="2">
        <v>0</v>
      </c>
      <c r="EU76" s="2">
        <v>0</v>
      </c>
      <c r="EV76" s="2">
        <v>501.8</v>
      </c>
      <c r="EW76" s="2">
        <v>49.1</v>
      </c>
      <c r="EX76" s="2">
        <v>0</v>
      </c>
      <c r="EY76" s="2">
        <v>0</v>
      </c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f t="shared" si="100"/>
        <v>0</v>
      </c>
      <c r="FS76" s="2">
        <v>0</v>
      </c>
      <c r="FT76" s="2"/>
      <c r="FU76" s="2"/>
      <c r="FV76" s="2"/>
      <c r="FW76" s="2"/>
      <c r="FX76" s="2">
        <v>80</v>
      </c>
      <c r="FY76" s="2">
        <v>55</v>
      </c>
      <c r="FZ76" s="2"/>
      <c r="GA76" s="2" t="s">
        <v>3</v>
      </c>
      <c r="GB76" s="2"/>
      <c r="GC76" s="2"/>
      <c r="GD76" s="2">
        <v>0</v>
      </c>
      <c r="GE76" s="2"/>
      <c r="GF76" s="2">
        <v>-659544201</v>
      </c>
      <c r="GG76" s="2">
        <v>2</v>
      </c>
      <c r="GH76" s="2">
        <v>1</v>
      </c>
      <c r="GI76" s="2">
        <v>-2</v>
      </c>
      <c r="GJ76" s="2">
        <v>0</v>
      </c>
      <c r="GK76" s="2">
        <f>ROUND(R76*(R12)/100,2)</f>
        <v>0</v>
      </c>
      <c r="GL76" s="2">
        <f t="shared" si="101"/>
        <v>0</v>
      </c>
      <c r="GM76" s="2">
        <f t="shared" si="102"/>
        <v>63.48</v>
      </c>
      <c r="GN76" s="2">
        <f t="shared" si="103"/>
        <v>63.48</v>
      </c>
      <c r="GO76" s="2">
        <f t="shared" si="104"/>
        <v>0</v>
      </c>
      <c r="GP76" s="2">
        <f t="shared" si="105"/>
        <v>0</v>
      </c>
      <c r="GQ76" s="2"/>
      <c r="GR76" s="2">
        <v>0</v>
      </c>
      <c r="GS76" s="2">
        <v>3</v>
      </c>
      <c r="GT76" s="2">
        <v>0</v>
      </c>
      <c r="GU76" s="2" t="s">
        <v>3</v>
      </c>
      <c r="GV76" s="2">
        <f t="shared" si="106"/>
        <v>0</v>
      </c>
      <c r="GW76" s="2">
        <v>1</v>
      </c>
      <c r="GX76" s="2">
        <f t="shared" si="107"/>
        <v>0</v>
      </c>
      <c r="GY76" s="2"/>
      <c r="GZ76" s="2"/>
      <c r="HA76" s="2">
        <v>0</v>
      </c>
      <c r="HB76" s="2">
        <v>0</v>
      </c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">
      <c r="A77">
        <v>17</v>
      </c>
      <c r="B77">
        <v>1</v>
      </c>
      <c r="C77">
        <f>ROW(SmtRes!A108)</f>
        <v>108</v>
      </c>
      <c r="D77">
        <f>ROW(EtalonRes!A106)</f>
        <v>106</v>
      </c>
      <c r="E77" t="s">
        <v>148</v>
      </c>
      <c r="F77" t="s">
        <v>149</v>
      </c>
      <c r="G77" t="s">
        <v>150</v>
      </c>
      <c r="H77" t="s">
        <v>35</v>
      </c>
      <c r="I77">
        <f t="shared" si="111"/>
        <v>0.11</v>
      </c>
      <c r="J77">
        <v>0</v>
      </c>
      <c r="O77">
        <f t="shared" si="73"/>
        <v>1232.8499999999999</v>
      </c>
      <c r="P77">
        <f t="shared" si="74"/>
        <v>0</v>
      </c>
      <c r="Q77">
        <f t="shared" si="75"/>
        <v>0</v>
      </c>
      <c r="R77">
        <f t="shared" si="76"/>
        <v>0</v>
      </c>
      <c r="S77">
        <f t="shared" si="77"/>
        <v>1232.8499999999999</v>
      </c>
      <c r="T77">
        <f t="shared" si="78"/>
        <v>0</v>
      </c>
      <c r="U77">
        <f t="shared" si="79"/>
        <v>6.5030740499999986</v>
      </c>
      <c r="V77">
        <f t="shared" si="80"/>
        <v>0</v>
      </c>
      <c r="W77">
        <f t="shared" si="81"/>
        <v>0</v>
      </c>
      <c r="X77">
        <f t="shared" si="82"/>
        <v>887.65</v>
      </c>
      <c r="Y77">
        <f t="shared" si="83"/>
        <v>542.45000000000005</v>
      </c>
      <c r="AA77">
        <v>21012693</v>
      </c>
      <c r="AB77">
        <f t="shared" si="84"/>
        <v>577.07000000000005</v>
      </c>
      <c r="AC77">
        <f t="shared" si="85"/>
        <v>0</v>
      </c>
      <c r="AD77">
        <f t="shared" si="113"/>
        <v>0</v>
      </c>
      <c r="AE77">
        <f t="shared" si="113"/>
        <v>0</v>
      </c>
      <c r="AF77">
        <f t="shared" si="113"/>
        <v>577.07000000000005</v>
      </c>
      <c r="AG77">
        <f t="shared" si="87"/>
        <v>0</v>
      </c>
      <c r="AH77">
        <f>((EW77*1.15))</f>
        <v>56.464999999999996</v>
      </c>
      <c r="AI77">
        <f>((EX77*1.15))</f>
        <v>0</v>
      </c>
      <c r="AJ77">
        <f t="shared" si="88"/>
        <v>0</v>
      </c>
      <c r="AK77">
        <v>501.8</v>
      </c>
      <c r="AL77">
        <v>0</v>
      </c>
      <c r="AM77">
        <v>0</v>
      </c>
      <c r="AN77">
        <v>0</v>
      </c>
      <c r="AO77">
        <v>501.8</v>
      </c>
      <c r="AP77">
        <v>0</v>
      </c>
      <c r="AQ77">
        <v>49.1</v>
      </c>
      <c r="AR77">
        <v>0</v>
      </c>
      <c r="AS77">
        <v>0</v>
      </c>
      <c r="AT77">
        <v>72</v>
      </c>
      <c r="AU77">
        <v>44</v>
      </c>
      <c r="AV77">
        <v>1.0469999999999999</v>
      </c>
      <c r="AW77">
        <v>1</v>
      </c>
      <c r="AZ77">
        <v>1</v>
      </c>
      <c r="BA77">
        <v>18.55</v>
      </c>
      <c r="BB77">
        <v>1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0</v>
      </c>
      <c r="BI77">
        <v>1</v>
      </c>
      <c r="BJ77" t="s">
        <v>151</v>
      </c>
      <c r="BM77">
        <v>456</v>
      </c>
      <c r="BN77">
        <v>0</v>
      </c>
      <c r="BO77" t="s">
        <v>149</v>
      </c>
      <c r="BP77">
        <v>1</v>
      </c>
      <c r="BQ77">
        <v>60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72</v>
      </c>
      <c r="CA77">
        <v>44</v>
      </c>
      <c r="CF77">
        <v>0</v>
      </c>
      <c r="CG77">
        <v>0</v>
      </c>
      <c r="CM77">
        <v>0</v>
      </c>
      <c r="CN77" t="s">
        <v>936</v>
      </c>
      <c r="CO77">
        <v>0</v>
      </c>
      <c r="CP77">
        <f t="shared" si="89"/>
        <v>1232.8499999999999</v>
      </c>
      <c r="CQ77">
        <f t="shared" si="90"/>
        <v>0</v>
      </c>
      <c r="CR77">
        <f t="shared" si="91"/>
        <v>0</v>
      </c>
      <c r="CS77">
        <f t="shared" si="92"/>
        <v>0</v>
      </c>
      <c r="CT77">
        <f t="shared" si="93"/>
        <v>11207.7669795</v>
      </c>
      <c r="CU77">
        <f t="shared" si="94"/>
        <v>0</v>
      </c>
      <c r="CV77">
        <f t="shared" si="95"/>
        <v>59.118854999999989</v>
      </c>
      <c r="CW77">
        <f t="shared" si="96"/>
        <v>0</v>
      </c>
      <c r="CX77">
        <f t="shared" si="97"/>
        <v>0</v>
      </c>
      <c r="CY77">
        <f t="shared" si="98"/>
        <v>887.65199999999993</v>
      </c>
      <c r="CZ77">
        <f t="shared" si="99"/>
        <v>542.45399999999995</v>
      </c>
      <c r="DC77" t="s">
        <v>3</v>
      </c>
      <c r="DD77" t="s">
        <v>3</v>
      </c>
      <c r="DE77" t="s">
        <v>28</v>
      </c>
      <c r="DF77" t="s">
        <v>28</v>
      </c>
      <c r="DG77" t="s">
        <v>28</v>
      </c>
      <c r="DH77" t="s">
        <v>3</v>
      </c>
      <c r="DI77" t="s">
        <v>28</v>
      </c>
      <c r="DJ77" t="s">
        <v>28</v>
      </c>
      <c r="DK77" t="s">
        <v>3</v>
      </c>
      <c r="DL77" t="s">
        <v>3</v>
      </c>
      <c r="DM77" t="s">
        <v>3</v>
      </c>
      <c r="DN77">
        <v>80</v>
      </c>
      <c r="DO77">
        <v>55</v>
      </c>
      <c r="DP77">
        <v>1.0469999999999999</v>
      </c>
      <c r="DQ77">
        <v>1</v>
      </c>
      <c r="DU77">
        <v>1005</v>
      </c>
      <c r="DV77" t="s">
        <v>35</v>
      </c>
      <c r="DW77" t="s">
        <v>35</v>
      </c>
      <c r="DX77">
        <v>100</v>
      </c>
      <c r="EE77">
        <v>20613348</v>
      </c>
      <c r="EF77">
        <v>60</v>
      </c>
      <c r="EG77" t="s">
        <v>29</v>
      </c>
      <c r="EH77">
        <v>0</v>
      </c>
      <c r="EI77" t="s">
        <v>3</v>
      </c>
      <c r="EJ77">
        <v>1</v>
      </c>
      <c r="EK77">
        <v>456</v>
      </c>
      <c r="EL77" t="s">
        <v>152</v>
      </c>
      <c r="EM77" t="s">
        <v>153</v>
      </c>
      <c r="EO77" t="s">
        <v>102</v>
      </c>
      <c r="EQ77">
        <v>0</v>
      </c>
      <c r="ER77">
        <v>501.8</v>
      </c>
      <c r="ES77">
        <v>0</v>
      </c>
      <c r="ET77">
        <v>0</v>
      </c>
      <c r="EU77">
        <v>0</v>
      </c>
      <c r="EV77">
        <v>501.8</v>
      </c>
      <c r="EW77">
        <v>49.1</v>
      </c>
      <c r="EX77">
        <v>0</v>
      </c>
      <c r="EY77">
        <v>0</v>
      </c>
      <c r="FQ77">
        <v>0</v>
      </c>
      <c r="FR77">
        <f t="shared" si="100"/>
        <v>0</v>
      </c>
      <c r="FS77">
        <v>0</v>
      </c>
      <c r="FX77">
        <v>80</v>
      </c>
      <c r="FY77">
        <v>55</v>
      </c>
      <c r="GA77" t="s">
        <v>3</v>
      </c>
      <c r="GD77">
        <v>0</v>
      </c>
      <c r="GF77">
        <v>-659544201</v>
      </c>
      <c r="GG77">
        <v>2</v>
      </c>
      <c r="GH77">
        <v>1</v>
      </c>
      <c r="GI77">
        <v>2</v>
      </c>
      <c r="GJ77">
        <v>0</v>
      </c>
      <c r="GK77">
        <f>ROUND(R77*(S12)/100,2)</f>
        <v>0</v>
      </c>
      <c r="GL77">
        <f t="shared" si="101"/>
        <v>0</v>
      </c>
      <c r="GM77">
        <f t="shared" si="102"/>
        <v>2662.95</v>
      </c>
      <c r="GN77">
        <f t="shared" si="103"/>
        <v>2662.95</v>
      </c>
      <c r="GO77">
        <f t="shared" si="104"/>
        <v>0</v>
      </c>
      <c r="GP77">
        <f t="shared" si="105"/>
        <v>0</v>
      </c>
      <c r="GR77">
        <v>0</v>
      </c>
      <c r="GS77">
        <v>3</v>
      </c>
      <c r="GT77">
        <v>0</v>
      </c>
      <c r="GU77" t="s">
        <v>3</v>
      </c>
      <c r="GV77">
        <f t="shared" si="106"/>
        <v>0</v>
      </c>
      <c r="GW77">
        <v>1</v>
      </c>
      <c r="GX77">
        <f t="shared" si="107"/>
        <v>0</v>
      </c>
      <c r="HA77">
        <v>0</v>
      </c>
      <c r="HB77">
        <v>0</v>
      </c>
      <c r="IK77">
        <v>0</v>
      </c>
    </row>
    <row r="78" spans="1:255" x14ac:dyDescent="0.2">
      <c r="A78" s="2">
        <v>17</v>
      </c>
      <c r="B78" s="2">
        <v>1</v>
      </c>
      <c r="C78" s="2">
        <f>ROW(SmtRes!A113)</f>
        <v>113</v>
      </c>
      <c r="D78" s="2">
        <f>ROW(EtalonRes!A111)</f>
        <v>111</v>
      </c>
      <c r="E78" s="2" t="s">
        <v>154</v>
      </c>
      <c r="F78" s="2" t="s">
        <v>155</v>
      </c>
      <c r="G78" s="2" t="s">
        <v>156</v>
      </c>
      <c r="H78" s="2" t="s">
        <v>35</v>
      </c>
      <c r="I78" s="2">
        <f t="shared" si="111"/>
        <v>0.11</v>
      </c>
      <c r="J78" s="2">
        <v>0</v>
      </c>
      <c r="K78" s="2"/>
      <c r="L78" s="2"/>
      <c r="M78" s="2"/>
      <c r="N78" s="2"/>
      <c r="O78" s="2">
        <f t="shared" si="73"/>
        <v>721.23</v>
      </c>
      <c r="P78" s="2">
        <f t="shared" si="74"/>
        <v>656.73</v>
      </c>
      <c r="Q78" s="2">
        <f t="shared" si="75"/>
        <v>29.98</v>
      </c>
      <c r="R78" s="2">
        <f t="shared" si="76"/>
        <v>5.19</v>
      </c>
      <c r="S78" s="2">
        <f t="shared" si="77"/>
        <v>34.520000000000003</v>
      </c>
      <c r="T78" s="2">
        <f t="shared" si="78"/>
        <v>0</v>
      </c>
      <c r="U78" s="2">
        <f t="shared" si="79"/>
        <v>2.7640249999999993</v>
      </c>
      <c r="V78" s="2">
        <f t="shared" si="80"/>
        <v>0</v>
      </c>
      <c r="W78" s="2">
        <f t="shared" si="81"/>
        <v>0</v>
      </c>
      <c r="X78" s="2">
        <f t="shared" si="82"/>
        <v>0</v>
      </c>
      <c r="Y78" s="2">
        <f t="shared" si="83"/>
        <v>0</v>
      </c>
      <c r="Z78" s="2"/>
      <c r="AA78" s="2">
        <v>21012691</v>
      </c>
      <c r="AB78" s="2">
        <f t="shared" si="84"/>
        <v>6556.6481000000003</v>
      </c>
      <c r="AC78" s="2">
        <f t="shared" si="85"/>
        <v>5970.27</v>
      </c>
      <c r="AD78" s="2">
        <f>ROUND((((ET78*1.15)*1.25)),6)</f>
        <v>272.53562499999998</v>
      </c>
      <c r="AE78" s="2">
        <f>ROUND((((EU78*1.15)*1.25)),6)</f>
        <v>47.15</v>
      </c>
      <c r="AF78" s="2">
        <f>ROUND((((EV78*1.15)*1.15)),6)</f>
        <v>313.84247499999998</v>
      </c>
      <c r="AG78" s="2">
        <f t="shared" si="87"/>
        <v>0</v>
      </c>
      <c r="AH78" s="2">
        <f>(((EW78*1.15)*1.15))</f>
        <v>25.127499999999994</v>
      </c>
      <c r="AI78" s="2">
        <f>(((EX78*1.15)*1.25))</f>
        <v>0</v>
      </c>
      <c r="AJ78" s="2">
        <f t="shared" si="88"/>
        <v>0</v>
      </c>
      <c r="AK78" s="2">
        <v>6397.17</v>
      </c>
      <c r="AL78" s="2">
        <v>5970.27</v>
      </c>
      <c r="AM78" s="2">
        <v>189.59</v>
      </c>
      <c r="AN78" s="2">
        <v>32.799999999999997</v>
      </c>
      <c r="AO78" s="2">
        <v>237.31</v>
      </c>
      <c r="AP78" s="2">
        <v>0</v>
      </c>
      <c r="AQ78" s="2">
        <v>19</v>
      </c>
      <c r="AR78" s="2">
        <v>0</v>
      </c>
      <c r="AS78" s="2">
        <v>0</v>
      </c>
      <c r="AT78" s="2">
        <v>0</v>
      </c>
      <c r="AU78" s="2">
        <v>0</v>
      </c>
      <c r="AV78" s="2">
        <v>1</v>
      </c>
      <c r="AW78" s="2">
        <v>1</v>
      </c>
      <c r="AX78" s="2"/>
      <c r="AY78" s="2"/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0</v>
      </c>
      <c r="BI78" s="2">
        <v>1</v>
      </c>
      <c r="BJ78" s="2" t="s">
        <v>157</v>
      </c>
      <c r="BK78" s="2"/>
      <c r="BL78" s="2"/>
      <c r="BM78" s="2">
        <v>89</v>
      </c>
      <c r="BN78" s="2">
        <v>0</v>
      </c>
      <c r="BO78" s="2" t="s">
        <v>3</v>
      </c>
      <c r="BP78" s="2">
        <v>0</v>
      </c>
      <c r="BQ78" s="2">
        <v>30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0</v>
      </c>
      <c r="CA78" s="2">
        <v>0</v>
      </c>
      <c r="CB78" s="2"/>
      <c r="CC78" s="2"/>
      <c r="CD78" s="2"/>
      <c r="CE78" s="2"/>
      <c r="CF78" s="2">
        <v>0</v>
      </c>
      <c r="CG78" s="2">
        <v>0</v>
      </c>
      <c r="CH78" s="2"/>
      <c r="CI78" s="2"/>
      <c r="CJ78" s="2"/>
      <c r="CK78" s="2"/>
      <c r="CL78" s="2"/>
      <c r="CM78" s="2">
        <v>0</v>
      </c>
      <c r="CN78" s="2" t="s">
        <v>3</v>
      </c>
      <c r="CO78" s="2">
        <v>0</v>
      </c>
      <c r="CP78" s="2">
        <f t="shared" si="89"/>
        <v>721.23</v>
      </c>
      <c r="CQ78" s="2">
        <f t="shared" si="90"/>
        <v>5970.27</v>
      </c>
      <c r="CR78" s="2">
        <f t="shared" si="91"/>
        <v>272.53562499999998</v>
      </c>
      <c r="CS78" s="2">
        <f t="shared" si="92"/>
        <v>47.15</v>
      </c>
      <c r="CT78" s="2">
        <f t="shared" si="93"/>
        <v>313.84247499999998</v>
      </c>
      <c r="CU78" s="2">
        <f t="shared" si="94"/>
        <v>0</v>
      </c>
      <c r="CV78" s="2">
        <f t="shared" si="95"/>
        <v>25.127499999999994</v>
      </c>
      <c r="CW78" s="2">
        <f t="shared" si="96"/>
        <v>0</v>
      </c>
      <c r="CX78" s="2">
        <f t="shared" si="97"/>
        <v>0</v>
      </c>
      <c r="CY78" s="2">
        <f t="shared" si="98"/>
        <v>0</v>
      </c>
      <c r="CZ78" s="2">
        <f t="shared" si="99"/>
        <v>0</v>
      </c>
      <c r="DA78" s="2"/>
      <c r="DB78" s="2"/>
      <c r="DC78" s="2" t="s">
        <v>3</v>
      </c>
      <c r="DD78" s="2" t="s">
        <v>3</v>
      </c>
      <c r="DE78" s="2" t="s">
        <v>62</v>
      </c>
      <c r="DF78" s="2" t="s">
        <v>62</v>
      </c>
      <c r="DG78" s="2" t="s">
        <v>63</v>
      </c>
      <c r="DH78" s="2" t="s">
        <v>3</v>
      </c>
      <c r="DI78" s="2" t="s">
        <v>63</v>
      </c>
      <c r="DJ78" s="2" t="s">
        <v>62</v>
      </c>
      <c r="DK78" s="2" t="s">
        <v>3</v>
      </c>
      <c r="DL78" s="2" t="s">
        <v>3</v>
      </c>
      <c r="DM78" s="2" t="s">
        <v>3</v>
      </c>
      <c r="DN78" s="2">
        <v>104</v>
      </c>
      <c r="DO78" s="2">
        <v>70</v>
      </c>
      <c r="DP78" s="2">
        <v>1.0469999999999999</v>
      </c>
      <c r="DQ78" s="2">
        <v>1</v>
      </c>
      <c r="DR78" s="2"/>
      <c r="DS78" s="2"/>
      <c r="DT78" s="2"/>
      <c r="DU78" s="2">
        <v>1005</v>
      </c>
      <c r="DV78" s="2" t="s">
        <v>35</v>
      </c>
      <c r="DW78" s="2" t="s">
        <v>35</v>
      </c>
      <c r="DX78" s="2">
        <v>100</v>
      </c>
      <c r="DY78" s="2"/>
      <c r="DZ78" s="2"/>
      <c r="EA78" s="2"/>
      <c r="EB78" s="2"/>
      <c r="EC78" s="2"/>
      <c r="ED78" s="2"/>
      <c r="EE78" s="2">
        <v>20612981</v>
      </c>
      <c r="EF78" s="2">
        <v>30</v>
      </c>
      <c r="EG78" s="2" t="s">
        <v>54</v>
      </c>
      <c r="EH78" s="2">
        <v>0</v>
      </c>
      <c r="EI78" s="2" t="s">
        <v>3</v>
      </c>
      <c r="EJ78" s="2">
        <v>1</v>
      </c>
      <c r="EK78" s="2">
        <v>89</v>
      </c>
      <c r="EL78" s="2" t="s">
        <v>158</v>
      </c>
      <c r="EM78" s="2" t="s">
        <v>159</v>
      </c>
      <c r="EN78" s="2"/>
      <c r="EO78" s="2" t="s">
        <v>3</v>
      </c>
      <c r="EP78" s="2"/>
      <c r="EQ78" s="2">
        <v>0</v>
      </c>
      <c r="ER78" s="2">
        <v>6397.17</v>
      </c>
      <c r="ES78" s="2">
        <v>5970.27</v>
      </c>
      <c r="ET78" s="2">
        <v>189.59</v>
      </c>
      <c r="EU78" s="2">
        <v>32.799999999999997</v>
      </c>
      <c r="EV78" s="2">
        <v>237.31</v>
      </c>
      <c r="EW78" s="2">
        <v>19</v>
      </c>
      <c r="EX78" s="2">
        <v>0</v>
      </c>
      <c r="EY78" s="2">
        <v>0</v>
      </c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>
        <v>0</v>
      </c>
      <c r="FR78" s="2">
        <f t="shared" si="100"/>
        <v>0</v>
      </c>
      <c r="FS78" s="2">
        <v>0</v>
      </c>
      <c r="FT78" s="2"/>
      <c r="FU78" s="2"/>
      <c r="FV78" s="2"/>
      <c r="FW78" s="2"/>
      <c r="FX78" s="2">
        <v>104</v>
      </c>
      <c r="FY78" s="2">
        <v>70</v>
      </c>
      <c r="FZ78" s="2"/>
      <c r="GA78" s="2" t="s">
        <v>3</v>
      </c>
      <c r="GB78" s="2"/>
      <c r="GC78" s="2"/>
      <c r="GD78" s="2">
        <v>0</v>
      </c>
      <c r="GE78" s="2"/>
      <c r="GF78" s="2">
        <v>1442290515</v>
      </c>
      <c r="GG78" s="2">
        <v>2</v>
      </c>
      <c r="GH78" s="2">
        <v>1</v>
      </c>
      <c r="GI78" s="2">
        <v>-2</v>
      </c>
      <c r="GJ78" s="2">
        <v>0</v>
      </c>
      <c r="GK78" s="2">
        <f>ROUND(R78*(R12)/100,2)</f>
        <v>8.67</v>
      </c>
      <c r="GL78" s="2">
        <f t="shared" si="101"/>
        <v>0</v>
      </c>
      <c r="GM78" s="2">
        <f t="shared" si="102"/>
        <v>729.9</v>
      </c>
      <c r="GN78" s="2">
        <f t="shared" si="103"/>
        <v>729.9</v>
      </c>
      <c r="GO78" s="2">
        <f t="shared" si="104"/>
        <v>0</v>
      </c>
      <c r="GP78" s="2">
        <f t="shared" si="105"/>
        <v>0</v>
      </c>
      <c r="GQ78" s="2"/>
      <c r="GR78" s="2">
        <v>0</v>
      </c>
      <c r="GS78" s="2">
        <v>3</v>
      </c>
      <c r="GT78" s="2">
        <v>0</v>
      </c>
      <c r="GU78" s="2" t="s">
        <v>3</v>
      </c>
      <c r="GV78" s="2">
        <f t="shared" si="106"/>
        <v>0</v>
      </c>
      <c r="GW78" s="2">
        <v>1</v>
      </c>
      <c r="GX78" s="2">
        <f t="shared" si="107"/>
        <v>0</v>
      </c>
      <c r="GY78" s="2"/>
      <c r="GZ78" s="2"/>
      <c r="HA78" s="2">
        <v>0</v>
      </c>
      <c r="HB78" s="2">
        <v>0</v>
      </c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>
        <v>0</v>
      </c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5" x14ac:dyDescent="0.2">
      <c r="A79">
        <v>17</v>
      </c>
      <c r="B79">
        <v>1</v>
      </c>
      <c r="C79">
        <f>ROW(SmtRes!A118)</f>
        <v>118</v>
      </c>
      <c r="D79">
        <f>ROW(EtalonRes!A116)</f>
        <v>116</v>
      </c>
      <c r="E79" t="s">
        <v>154</v>
      </c>
      <c r="F79" t="s">
        <v>155</v>
      </c>
      <c r="G79" t="s">
        <v>156</v>
      </c>
      <c r="H79" t="s">
        <v>35</v>
      </c>
      <c r="I79">
        <f t="shared" si="111"/>
        <v>0.11</v>
      </c>
      <c r="J79">
        <v>0</v>
      </c>
      <c r="O79">
        <f t="shared" si="73"/>
        <v>2553.37</v>
      </c>
      <c r="P79">
        <f t="shared" si="74"/>
        <v>1641.82</v>
      </c>
      <c r="Q79">
        <f t="shared" si="75"/>
        <v>241.06</v>
      </c>
      <c r="R79">
        <f t="shared" si="76"/>
        <v>5.43</v>
      </c>
      <c r="S79">
        <f t="shared" si="77"/>
        <v>670.49</v>
      </c>
      <c r="T79">
        <f t="shared" si="78"/>
        <v>0</v>
      </c>
      <c r="U79">
        <f t="shared" si="79"/>
        <v>2.8939341749999992</v>
      </c>
      <c r="V79">
        <f t="shared" si="80"/>
        <v>0</v>
      </c>
      <c r="W79">
        <f t="shared" si="81"/>
        <v>0</v>
      </c>
      <c r="X79">
        <f t="shared" si="82"/>
        <v>603.44000000000005</v>
      </c>
      <c r="Y79">
        <f t="shared" si="83"/>
        <v>295.02</v>
      </c>
      <c r="AA79">
        <v>21012693</v>
      </c>
      <c r="AB79">
        <f t="shared" si="84"/>
        <v>6556.6481000000003</v>
      </c>
      <c r="AC79">
        <f t="shared" si="85"/>
        <v>5970.27</v>
      </c>
      <c r="AD79">
        <f>ROUND((((ET79*1.15)*1.25)),6)</f>
        <v>272.53562499999998</v>
      </c>
      <c r="AE79">
        <f>ROUND((((EU79*1.15)*1.25)),6)</f>
        <v>47.15</v>
      </c>
      <c r="AF79">
        <f>ROUND((((EV79*1.15)*1.15)),6)</f>
        <v>313.84247499999998</v>
      </c>
      <c r="AG79">
        <f t="shared" si="87"/>
        <v>0</v>
      </c>
      <c r="AH79">
        <f>(((EW79*1.15)*1.15))</f>
        <v>25.127499999999994</v>
      </c>
      <c r="AI79">
        <f>(((EX79*1.15)*1.25))</f>
        <v>0</v>
      </c>
      <c r="AJ79">
        <f t="shared" si="88"/>
        <v>0</v>
      </c>
      <c r="AK79">
        <v>6397.17</v>
      </c>
      <c r="AL79">
        <v>5970.27</v>
      </c>
      <c r="AM79">
        <v>189.59</v>
      </c>
      <c r="AN79">
        <v>32.799999999999997</v>
      </c>
      <c r="AO79">
        <v>237.31</v>
      </c>
      <c r="AP79">
        <v>0</v>
      </c>
      <c r="AQ79">
        <v>19</v>
      </c>
      <c r="AR79">
        <v>0</v>
      </c>
      <c r="AS79">
        <v>0</v>
      </c>
      <c r="AT79">
        <v>90</v>
      </c>
      <c r="AU79">
        <v>44</v>
      </c>
      <c r="AV79">
        <v>1.0469999999999999</v>
      </c>
      <c r="AW79">
        <v>1</v>
      </c>
      <c r="AZ79">
        <v>1</v>
      </c>
      <c r="BA79">
        <v>18.55</v>
      </c>
      <c r="BB79">
        <v>7.68</v>
      </c>
      <c r="BC79">
        <v>2.5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157</v>
      </c>
      <c r="BM79">
        <v>89</v>
      </c>
      <c r="BN79">
        <v>0</v>
      </c>
      <c r="BO79" t="s">
        <v>155</v>
      </c>
      <c r="BP79">
        <v>1</v>
      </c>
      <c r="BQ79">
        <v>30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90</v>
      </c>
      <c r="CA79">
        <v>44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89"/>
        <v>2553.37</v>
      </c>
      <c r="CQ79">
        <f t="shared" si="90"/>
        <v>14925.675000000001</v>
      </c>
      <c r="CR79">
        <f t="shared" si="91"/>
        <v>2191.4480591999995</v>
      </c>
      <c r="CS79">
        <f t="shared" si="92"/>
        <v>49.366049999999994</v>
      </c>
      <c r="CT79">
        <f t="shared" si="93"/>
        <v>6095.4014730787494</v>
      </c>
      <c r="CU79">
        <f t="shared" si="94"/>
        <v>0</v>
      </c>
      <c r="CV79">
        <f t="shared" si="95"/>
        <v>26.308492499999993</v>
      </c>
      <c r="CW79">
        <f t="shared" si="96"/>
        <v>0</v>
      </c>
      <c r="CX79">
        <f t="shared" si="97"/>
        <v>0</v>
      </c>
      <c r="CY79">
        <f t="shared" si="98"/>
        <v>603.44100000000003</v>
      </c>
      <c r="CZ79">
        <f t="shared" si="99"/>
        <v>295.01560000000001</v>
      </c>
      <c r="DC79" t="s">
        <v>3</v>
      </c>
      <c r="DD79" t="s">
        <v>3</v>
      </c>
      <c r="DE79" t="s">
        <v>62</v>
      </c>
      <c r="DF79" t="s">
        <v>62</v>
      </c>
      <c r="DG79" t="s">
        <v>63</v>
      </c>
      <c r="DH79" t="s">
        <v>3</v>
      </c>
      <c r="DI79" t="s">
        <v>63</v>
      </c>
      <c r="DJ79" t="s">
        <v>62</v>
      </c>
      <c r="DK79" t="s">
        <v>3</v>
      </c>
      <c r="DL79" t="s">
        <v>3</v>
      </c>
      <c r="DM79" t="s">
        <v>3</v>
      </c>
      <c r="DN79">
        <v>104</v>
      </c>
      <c r="DO79">
        <v>70</v>
      </c>
      <c r="DP79">
        <v>1.0469999999999999</v>
      </c>
      <c r="DQ79">
        <v>1</v>
      </c>
      <c r="DU79">
        <v>1005</v>
      </c>
      <c r="DV79" t="s">
        <v>35</v>
      </c>
      <c r="DW79" t="s">
        <v>35</v>
      </c>
      <c r="DX79">
        <v>100</v>
      </c>
      <c r="EE79">
        <v>20612981</v>
      </c>
      <c r="EF79">
        <v>30</v>
      </c>
      <c r="EG79" t="s">
        <v>54</v>
      </c>
      <c r="EH79">
        <v>0</v>
      </c>
      <c r="EI79" t="s">
        <v>3</v>
      </c>
      <c r="EJ79">
        <v>1</v>
      </c>
      <c r="EK79">
        <v>89</v>
      </c>
      <c r="EL79" t="s">
        <v>158</v>
      </c>
      <c r="EM79" t="s">
        <v>159</v>
      </c>
      <c r="EO79" t="s">
        <v>3</v>
      </c>
      <c r="EQ79">
        <v>0</v>
      </c>
      <c r="ER79">
        <v>6397.17</v>
      </c>
      <c r="ES79">
        <v>5970.27</v>
      </c>
      <c r="ET79">
        <v>189.59</v>
      </c>
      <c r="EU79">
        <v>32.799999999999997</v>
      </c>
      <c r="EV79">
        <v>237.31</v>
      </c>
      <c r="EW79">
        <v>19</v>
      </c>
      <c r="EX79">
        <v>0</v>
      </c>
      <c r="EY79">
        <v>0</v>
      </c>
      <c r="FQ79">
        <v>0</v>
      </c>
      <c r="FR79">
        <f t="shared" si="100"/>
        <v>0</v>
      </c>
      <c r="FS79">
        <v>0</v>
      </c>
      <c r="FX79">
        <v>104</v>
      </c>
      <c r="FY79">
        <v>70</v>
      </c>
      <c r="GA79" t="s">
        <v>3</v>
      </c>
      <c r="GD79">
        <v>0</v>
      </c>
      <c r="GF79">
        <v>1442290515</v>
      </c>
      <c r="GG79">
        <v>2</v>
      </c>
      <c r="GH79">
        <v>1</v>
      </c>
      <c r="GI79">
        <v>2</v>
      </c>
      <c r="GJ79">
        <v>0</v>
      </c>
      <c r="GK79">
        <f>ROUND(R79*(S12)/100,2)</f>
        <v>9.1199999999999992</v>
      </c>
      <c r="GL79">
        <f t="shared" si="101"/>
        <v>0</v>
      </c>
      <c r="GM79">
        <f t="shared" si="102"/>
        <v>3460.95</v>
      </c>
      <c r="GN79">
        <f t="shared" si="103"/>
        <v>3460.95</v>
      </c>
      <c r="GO79">
        <f t="shared" si="104"/>
        <v>0</v>
      </c>
      <c r="GP79">
        <f t="shared" si="105"/>
        <v>0</v>
      </c>
      <c r="GR79">
        <v>0</v>
      </c>
      <c r="GS79">
        <v>3</v>
      </c>
      <c r="GT79">
        <v>0</v>
      </c>
      <c r="GU79" t="s">
        <v>3</v>
      </c>
      <c r="GV79">
        <f t="shared" si="106"/>
        <v>0</v>
      </c>
      <c r="GW79">
        <v>1</v>
      </c>
      <c r="GX79">
        <f t="shared" si="107"/>
        <v>0</v>
      </c>
      <c r="HA79">
        <v>0</v>
      </c>
      <c r="HB79">
        <v>0</v>
      </c>
      <c r="IK79">
        <v>0</v>
      </c>
    </row>
    <row r="80" spans="1:255" x14ac:dyDescent="0.2">
      <c r="A80" s="2">
        <v>17</v>
      </c>
      <c r="B80" s="2">
        <v>1</v>
      </c>
      <c r="C80" s="2">
        <f>ROW(SmtRes!A121)</f>
        <v>121</v>
      </c>
      <c r="D80" s="2">
        <f>ROW(EtalonRes!A119)</f>
        <v>119</v>
      </c>
      <c r="E80" s="2" t="s">
        <v>160</v>
      </c>
      <c r="F80" s="2" t="s">
        <v>161</v>
      </c>
      <c r="G80" s="2" t="s">
        <v>162</v>
      </c>
      <c r="H80" s="2" t="s">
        <v>35</v>
      </c>
      <c r="I80" s="2">
        <f t="shared" si="111"/>
        <v>0.11</v>
      </c>
      <c r="J80" s="2">
        <v>0</v>
      </c>
      <c r="K80" s="2"/>
      <c r="L80" s="2"/>
      <c r="M80" s="2"/>
      <c r="N80" s="2"/>
      <c r="O80" s="2">
        <f t="shared" si="73"/>
        <v>105.49</v>
      </c>
      <c r="P80" s="2">
        <f t="shared" si="74"/>
        <v>0</v>
      </c>
      <c r="Q80" s="2">
        <f t="shared" si="75"/>
        <v>0</v>
      </c>
      <c r="R80" s="2">
        <f t="shared" si="76"/>
        <v>0</v>
      </c>
      <c r="S80" s="2">
        <f t="shared" si="77"/>
        <v>105.49</v>
      </c>
      <c r="T80" s="2">
        <f t="shared" si="78"/>
        <v>0</v>
      </c>
      <c r="U80" s="2">
        <f t="shared" si="79"/>
        <v>10.322399999999998</v>
      </c>
      <c r="V80" s="2">
        <f t="shared" si="80"/>
        <v>0</v>
      </c>
      <c r="W80" s="2">
        <f t="shared" si="81"/>
        <v>0</v>
      </c>
      <c r="X80" s="2">
        <f t="shared" si="82"/>
        <v>0</v>
      </c>
      <c r="Y80" s="2">
        <f t="shared" si="83"/>
        <v>0</v>
      </c>
      <c r="Z80" s="2"/>
      <c r="AA80" s="2">
        <v>21012691</v>
      </c>
      <c r="AB80" s="2">
        <f t="shared" si="84"/>
        <v>959.04250000000002</v>
      </c>
      <c r="AC80" s="2">
        <f t="shared" si="85"/>
        <v>0</v>
      </c>
      <c r="AD80" s="2">
        <f t="shared" ref="AD80:AF81" si="114">ROUND(((ET80*1.15)),6)</f>
        <v>0</v>
      </c>
      <c r="AE80" s="2">
        <f t="shared" si="114"/>
        <v>0</v>
      </c>
      <c r="AF80" s="2">
        <f t="shared" si="114"/>
        <v>959.04250000000002</v>
      </c>
      <c r="AG80" s="2">
        <f t="shared" si="87"/>
        <v>0</v>
      </c>
      <c r="AH80" s="2">
        <f>((EW80*1.15))</f>
        <v>93.839999999999989</v>
      </c>
      <c r="AI80" s="2">
        <f>((EX80*1.15))</f>
        <v>0</v>
      </c>
      <c r="AJ80" s="2">
        <f t="shared" si="88"/>
        <v>0</v>
      </c>
      <c r="AK80" s="2">
        <v>833.95</v>
      </c>
      <c r="AL80" s="2">
        <v>0</v>
      </c>
      <c r="AM80" s="2">
        <v>0</v>
      </c>
      <c r="AN80" s="2">
        <v>0</v>
      </c>
      <c r="AO80" s="2">
        <v>833.95</v>
      </c>
      <c r="AP80" s="2">
        <v>0</v>
      </c>
      <c r="AQ80" s="2">
        <v>81.599999999999994</v>
      </c>
      <c r="AR80" s="2">
        <v>0</v>
      </c>
      <c r="AS80" s="2">
        <v>0</v>
      </c>
      <c r="AT80" s="2">
        <v>0</v>
      </c>
      <c r="AU80" s="2">
        <v>0</v>
      </c>
      <c r="AV80" s="2">
        <v>1</v>
      </c>
      <c r="AW80" s="2">
        <v>1</v>
      </c>
      <c r="AX80" s="2"/>
      <c r="AY80" s="2"/>
      <c r="AZ80" s="2">
        <v>1</v>
      </c>
      <c r="BA80" s="2">
        <v>1</v>
      </c>
      <c r="BB80" s="2">
        <v>1</v>
      </c>
      <c r="BC80" s="2">
        <v>1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0</v>
      </c>
      <c r="BI80" s="2">
        <v>1</v>
      </c>
      <c r="BJ80" s="2" t="s">
        <v>163</v>
      </c>
      <c r="BK80" s="2"/>
      <c r="BL80" s="2"/>
      <c r="BM80" s="2">
        <v>460</v>
      </c>
      <c r="BN80" s="2">
        <v>0</v>
      </c>
      <c r="BO80" s="2" t="s">
        <v>3</v>
      </c>
      <c r="BP80" s="2">
        <v>0</v>
      </c>
      <c r="BQ80" s="2">
        <v>60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0</v>
      </c>
      <c r="CA80" s="2">
        <v>0</v>
      </c>
      <c r="CB80" s="2"/>
      <c r="CC80" s="2"/>
      <c r="CD80" s="2"/>
      <c r="CE80" s="2"/>
      <c r="CF80" s="2">
        <v>0</v>
      </c>
      <c r="CG80" s="2">
        <v>0</v>
      </c>
      <c r="CH80" s="2"/>
      <c r="CI80" s="2"/>
      <c r="CJ80" s="2"/>
      <c r="CK80" s="2"/>
      <c r="CL80" s="2"/>
      <c r="CM80" s="2">
        <v>0</v>
      </c>
      <c r="CN80" s="2" t="s">
        <v>936</v>
      </c>
      <c r="CO80" s="2">
        <v>0</v>
      </c>
      <c r="CP80" s="2">
        <f t="shared" si="89"/>
        <v>105.49</v>
      </c>
      <c r="CQ80" s="2">
        <f t="shared" si="90"/>
        <v>0</v>
      </c>
      <c r="CR80" s="2">
        <f t="shared" si="91"/>
        <v>0</v>
      </c>
      <c r="CS80" s="2">
        <f t="shared" si="92"/>
        <v>0</v>
      </c>
      <c r="CT80" s="2">
        <f t="shared" si="93"/>
        <v>959.04250000000002</v>
      </c>
      <c r="CU80" s="2">
        <f t="shared" si="94"/>
        <v>0</v>
      </c>
      <c r="CV80" s="2">
        <f t="shared" si="95"/>
        <v>93.839999999999989</v>
      </c>
      <c r="CW80" s="2">
        <f t="shared" si="96"/>
        <v>0</v>
      </c>
      <c r="CX80" s="2">
        <f t="shared" si="97"/>
        <v>0</v>
      </c>
      <c r="CY80" s="2">
        <f t="shared" si="98"/>
        <v>0</v>
      </c>
      <c r="CZ80" s="2">
        <f t="shared" si="99"/>
        <v>0</v>
      </c>
      <c r="DA80" s="2"/>
      <c r="DB80" s="2"/>
      <c r="DC80" s="2" t="s">
        <v>3</v>
      </c>
      <c r="DD80" s="2" t="s">
        <v>3</v>
      </c>
      <c r="DE80" s="2" t="s">
        <v>28</v>
      </c>
      <c r="DF80" s="2" t="s">
        <v>28</v>
      </c>
      <c r="DG80" s="2" t="s">
        <v>28</v>
      </c>
      <c r="DH80" s="2" t="s">
        <v>3</v>
      </c>
      <c r="DI80" s="2" t="s">
        <v>28</v>
      </c>
      <c r="DJ80" s="2" t="s">
        <v>28</v>
      </c>
      <c r="DK80" s="2" t="s">
        <v>3</v>
      </c>
      <c r="DL80" s="2" t="s">
        <v>3</v>
      </c>
      <c r="DM80" s="2" t="s">
        <v>3</v>
      </c>
      <c r="DN80" s="2">
        <v>100</v>
      </c>
      <c r="DO80" s="2">
        <v>64</v>
      </c>
      <c r="DP80" s="2">
        <v>1.0249999999999999</v>
      </c>
      <c r="DQ80" s="2">
        <v>1</v>
      </c>
      <c r="DR80" s="2"/>
      <c r="DS80" s="2"/>
      <c r="DT80" s="2"/>
      <c r="DU80" s="2">
        <v>1005</v>
      </c>
      <c r="DV80" s="2" t="s">
        <v>35</v>
      </c>
      <c r="DW80" s="2" t="s">
        <v>35</v>
      </c>
      <c r="DX80" s="2">
        <v>100</v>
      </c>
      <c r="DY80" s="2"/>
      <c r="DZ80" s="2"/>
      <c r="EA80" s="2"/>
      <c r="EB80" s="2"/>
      <c r="EC80" s="2"/>
      <c r="ED80" s="2"/>
      <c r="EE80" s="2">
        <v>20613352</v>
      </c>
      <c r="EF80" s="2">
        <v>60</v>
      </c>
      <c r="EG80" s="2" t="s">
        <v>29</v>
      </c>
      <c r="EH80" s="2">
        <v>0</v>
      </c>
      <c r="EI80" s="2" t="s">
        <v>3</v>
      </c>
      <c r="EJ80" s="2">
        <v>1</v>
      </c>
      <c r="EK80" s="2">
        <v>460</v>
      </c>
      <c r="EL80" s="2" t="s">
        <v>164</v>
      </c>
      <c r="EM80" s="2" t="s">
        <v>165</v>
      </c>
      <c r="EN80" s="2"/>
      <c r="EO80" s="2" t="s">
        <v>102</v>
      </c>
      <c r="EP80" s="2"/>
      <c r="EQ80" s="2">
        <v>0</v>
      </c>
      <c r="ER80" s="2">
        <v>833.95</v>
      </c>
      <c r="ES80" s="2">
        <v>0</v>
      </c>
      <c r="ET80" s="2">
        <v>0</v>
      </c>
      <c r="EU80" s="2">
        <v>0</v>
      </c>
      <c r="EV80" s="2">
        <v>833.95</v>
      </c>
      <c r="EW80" s="2">
        <v>81.599999999999994</v>
      </c>
      <c r="EX80" s="2">
        <v>0</v>
      </c>
      <c r="EY80" s="2">
        <v>0</v>
      </c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>
        <v>0</v>
      </c>
      <c r="FR80" s="2">
        <f t="shared" si="100"/>
        <v>0</v>
      </c>
      <c r="FS80" s="2">
        <v>0</v>
      </c>
      <c r="FT80" s="2"/>
      <c r="FU80" s="2"/>
      <c r="FV80" s="2"/>
      <c r="FW80" s="2"/>
      <c r="FX80" s="2">
        <v>100</v>
      </c>
      <c r="FY80" s="2">
        <v>64</v>
      </c>
      <c r="FZ80" s="2"/>
      <c r="GA80" s="2" t="s">
        <v>3</v>
      </c>
      <c r="GB80" s="2"/>
      <c r="GC80" s="2"/>
      <c r="GD80" s="2">
        <v>0</v>
      </c>
      <c r="GE80" s="2"/>
      <c r="GF80" s="2">
        <v>940091651</v>
      </c>
      <c r="GG80" s="2">
        <v>2</v>
      </c>
      <c r="GH80" s="2">
        <v>1</v>
      </c>
      <c r="GI80" s="2">
        <v>-2</v>
      </c>
      <c r="GJ80" s="2">
        <v>0</v>
      </c>
      <c r="GK80" s="2">
        <f>ROUND(R80*(R12)/100,2)</f>
        <v>0</v>
      </c>
      <c r="GL80" s="2">
        <f t="shared" si="101"/>
        <v>0</v>
      </c>
      <c r="GM80" s="2">
        <f t="shared" si="102"/>
        <v>105.49</v>
      </c>
      <c r="GN80" s="2">
        <f t="shared" si="103"/>
        <v>105.49</v>
      </c>
      <c r="GO80" s="2">
        <f t="shared" si="104"/>
        <v>0</v>
      </c>
      <c r="GP80" s="2">
        <f t="shared" si="105"/>
        <v>0</v>
      </c>
      <c r="GQ80" s="2"/>
      <c r="GR80" s="2">
        <v>0</v>
      </c>
      <c r="GS80" s="2">
        <v>3</v>
      </c>
      <c r="GT80" s="2">
        <v>0</v>
      </c>
      <c r="GU80" s="2" t="s">
        <v>3</v>
      </c>
      <c r="GV80" s="2">
        <f t="shared" si="106"/>
        <v>0</v>
      </c>
      <c r="GW80" s="2">
        <v>1</v>
      </c>
      <c r="GX80" s="2">
        <f t="shared" si="107"/>
        <v>0</v>
      </c>
      <c r="GY80" s="2"/>
      <c r="GZ80" s="2"/>
      <c r="HA80" s="2">
        <v>0</v>
      </c>
      <c r="HB80" s="2">
        <v>0</v>
      </c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>
        <v>0</v>
      </c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 spans="1:255" x14ac:dyDescent="0.2">
      <c r="A81">
        <v>17</v>
      </c>
      <c r="B81">
        <v>1</v>
      </c>
      <c r="C81">
        <f>ROW(SmtRes!A124)</f>
        <v>124</v>
      </c>
      <c r="D81">
        <f>ROW(EtalonRes!A122)</f>
        <v>122</v>
      </c>
      <c r="E81" t="s">
        <v>160</v>
      </c>
      <c r="F81" t="s">
        <v>161</v>
      </c>
      <c r="G81" t="s">
        <v>162</v>
      </c>
      <c r="H81" t="s">
        <v>35</v>
      </c>
      <c r="I81">
        <f t="shared" si="111"/>
        <v>0.11</v>
      </c>
      <c r="J81">
        <v>0</v>
      </c>
      <c r="O81">
        <f t="shared" si="73"/>
        <v>2005.85</v>
      </c>
      <c r="P81">
        <f t="shared" si="74"/>
        <v>0</v>
      </c>
      <c r="Q81">
        <f t="shared" si="75"/>
        <v>0</v>
      </c>
      <c r="R81">
        <f t="shared" si="76"/>
        <v>0</v>
      </c>
      <c r="S81">
        <f t="shared" si="77"/>
        <v>2005.85</v>
      </c>
      <c r="T81">
        <f t="shared" si="78"/>
        <v>0</v>
      </c>
      <c r="U81">
        <f t="shared" si="79"/>
        <v>10.580459999999997</v>
      </c>
      <c r="V81">
        <f t="shared" si="80"/>
        <v>0</v>
      </c>
      <c r="W81">
        <f t="shared" si="81"/>
        <v>0</v>
      </c>
      <c r="X81">
        <f t="shared" si="82"/>
        <v>1725.03</v>
      </c>
      <c r="Y81">
        <f t="shared" si="83"/>
        <v>882.57</v>
      </c>
      <c r="AA81">
        <v>21012693</v>
      </c>
      <c r="AB81">
        <f t="shared" si="84"/>
        <v>959.04250000000002</v>
      </c>
      <c r="AC81">
        <f t="shared" si="85"/>
        <v>0</v>
      </c>
      <c r="AD81">
        <f t="shared" si="114"/>
        <v>0</v>
      </c>
      <c r="AE81">
        <f t="shared" si="114"/>
        <v>0</v>
      </c>
      <c r="AF81">
        <f t="shared" si="114"/>
        <v>959.04250000000002</v>
      </c>
      <c r="AG81">
        <f t="shared" si="87"/>
        <v>0</v>
      </c>
      <c r="AH81">
        <f>((EW81*1.15))</f>
        <v>93.839999999999989</v>
      </c>
      <c r="AI81">
        <f>((EX81*1.15))</f>
        <v>0</v>
      </c>
      <c r="AJ81">
        <f t="shared" si="88"/>
        <v>0</v>
      </c>
      <c r="AK81">
        <v>833.95</v>
      </c>
      <c r="AL81">
        <v>0</v>
      </c>
      <c r="AM81">
        <v>0</v>
      </c>
      <c r="AN81">
        <v>0</v>
      </c>
      <c r="AO81">
        <v>833.95</v>
      </c>
      <c r="AP81">
        <v>0</v>
      </c>
      <c r="AQ81">
        <v>81.599999999999994</v>
      </c>
      <c r="AR81">
        <v>0</v>
      </c>
      <c r="AS81">
        <v>0</v>
      </c>
      <c r="AT81">
        <v>86</v>
      </c>
      <c r="AU81">
        <v>44</v>
      </c>
      <c r="AV81">
        <v>1.0249999999999999</v>
      </c>
      <c r="AW81">
        <v>1</v>
      </c>
      <c r="AZ81">
        <v>1</v>
      </c>
      <c r="BA81">
        <v>18.55</v>
      </c>
      <c r="BB81">
        <v>1</v>
      </c>
      <c r="BC81">
        <v>1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1</v>
      </c>
      <c r="BJ81" t="s">
        <v>163</v>
      </c>
      <c r="BM81">
        <v>460</v>
      </c>
      <c r="BN81">
        <v>0</v>
      </c>
      <c r="BO81" t="s">
        <v>161</v>
      </c>
      <c r="BP81">
        <v>1</v>
      </c>
      <c r="BQ81">
        <v>60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86</v>
      </c>
      <c r="CA81">
        <v>44</v>
      </c>
      <c r="CF81">
        <v>0</v>
      </c>
      <c r="CG81">
        <v>0</v>
      </c>
      <c r="CM81">
        <v>0</v>
      </c>
      <c r="CN81" t="s">
        <v>936</v>
      </c>
      <c r="CO81">
        <v>0</v>
      </c>
      <c r="CP81">
        <f t="shared" si="89"/>
        <v>2005.85</v>
      </c>
      <c r="CQ81">
        <f t="shared" si="90"/>
        <v>0</v>
      </c>
      <c r="CR81">
        <f t="shared" si="91"/>
        <v>0</v>
      </c>
      <c r="CS81">
        <f t="shared" si="92"/>
        <v>0</v>
      </c>
      <c r="CT81">
        <f t="shared" si="93"/>
        <v>18234.994334374998</v>
      </c>
      <c r="CU81">
        <f t="shared" si="94"/>
        <v>0</v>
      </c>
      <c r="CV81">
        <f t="shared" si="95"/>
        <v>96.185999999999979</v>
      </c>
      <c r="CW81">
        <f t="shared" si="96"/>
        <v>0</v>
      </c>
      <c r="CX81">
        <f t="shared" si="97"/>
        <v>0</v>
      </c>
      <c r="CY81">
        <f t="shared" si="98"/>
        <v>1725.0309999999999</v>
      </c>
      <c r="CZ81">
        <f t="shared" si="99"/>
        <v>882.57399999999996</v>
      </c>
      <c r="DC81" t="s">
        <v>3</v>
      </c>
      <c r="DD81" t="s">
        <v>3</v>
      </c>
      <c r="DE81" t="s">
        <v>28</v>
      </c>
      <c r="DF81" t="s">
        <v>28</v>
      </c>
      <c r="DG81" t="s">
        <v>28</v>
      </c>
      <c r="DH81" t="s">
        <v>3</v>
      </c>
      <c r="DI81" t="s">
        <v>28</v>
      </c>
      <c r="DJ81" t="s">
        <v>28</v>
      </c>
      <c r="DK81" t="s">
        <v>3</v>
      </c>
      <c r="DL81" t="s">
        <v>3</v>
      </c>
      <c r="DM81" t="s">
        <v>3</v>
      </c>
      <c r="DN81">
        <v>100</v>
      </c>
      <c r="DO81">
        <v>64</v>
      </c>
      <c r="DP81">
        <v>1.0249999999999999</v>
      </c>
      <c r="DQ81">
        <v>1</v>
      </c>
      <c r="DU81">
        <v>1005</v>
      </c>
      <c r="DV81" t="s">
        <v>35</v>
      </c>
      <c r="DW81" t="s">
        <v>35</v>
      </c>
      <c r="DX81">
        <v>100</v>
      </c>
      <c r="EE81">
        <v>20613352</v>
      </c>
      <c r="EF81">
        <v>60</v>
      </c>
      <c r="EG81" t="s">
        <v>29</v>
      </c>
      <c r="EH81">
        <v>0</v>
      </c>
      <c r="EI81" t="s">
        <v>3</v>
      </c>
      <c r="EJ81">
        <v>1</v>
      </c>
      <c r="EK81">
        <v>460</v>
      </c>
      <c r="EL81" t="s">
        <v>164</v>
      </c>
      <c r="EM81" t="s">
        <v>165</v>
      </c>
      <c r="EO81" t="s">
        <v>102</v>
      </c>
      <c r="EQ81">
        <v>0</v>
      </c>
      <c r="ER81">
        <v>833.95</v>
      </c>
      <c r="ES81">
        <v>0</v>
      </c>
      <c r="ET81">
        <v>0</v>
      </c>
      <c r="EU81">
        <v>0</v>
      </c>
      <c r="EV81">
        <v>833.95</v>
      </c>
      <c r="EW81">
        <v>81.599999999999994</v>
      </c>
      <c r="EX81">
        <v>0</v>
      </c>
      <c r="EY81">
        <v>0</v>
      </c>
      <c r="FQ81">
        <v>0</v>
      </c>
      <c r="FR81">
        <f t="shared" si="100"/>
        <v>0</v>
      </c>
      <c r="FS81">
        <v>0</v>
      </c>
      <c r="FX81">
        <v>100</v>
      </c>
      <c r="FY81">
        <v>64</v>
      </c>
      <c r="GA81" t="s">
        <v>3</v>
      </c>
      <c r="GD81">
        <v>0</v>
      </c>
      <c r="GF81">
        <v>940091651</v>
      </c>
      <c r="GG81">
        <v>2</v>
      </c>
      <c r="GH81">
        <v>1</v>
      </c>
      <c r="GI81">
        <v>2</v>
      </c>
      <c r="GJ81">
        <v>0</v>
      </c>
      <c r="GK81">
        <f>ROUND(R81*(S12)/100,2)</f>
        <v>0</v>
      </c>
      <c r="GL81">
        <f t="shared" si="101"/>
        <v>0</v>
      </c>
      <c r="GM81">
        <f t="shared" si="102"/>
        <v>4613.45</v>
      </c>
      <c r="GN81">
        <f t="shared" si="103"/>
        <v>4613.45</v>
      </c>
      <c r="GO81">
        <f t="shared" si="104"/>
        <v>0</v>
      </c>
      <c r="GP81">
        <f t="shared" si="105"/>
        <v>0</v>
      </c>
      <c r="GR81">
        <v>0</v>
      </c>
      <c r="GS81">
        <v>3</v>
      </c>
      <c r="GT81">
        <v>0</v>
      </c>
      <c r="GU81" t="s">
        <v>3</v>
      </c>
      <c r="GV81">
        <f t="shared" si="106"/>
        <v>0</v>
      </c>
      <c r="GW81">
        <v>1</v>
      </c>
      <c r="GX81">
        <f t="shared" si="107"/>
        <v>0</v>
      </c>
      <c r="HA81">
        <v>0</v>
      </c>
      <c r="HB81">
        <v>0</v>
      </c>
      <c r="IK81">
        <v>0</v>
      </c>
    </row>
    <row r="82" spans="1:255" x14ac:dyDescent="0.2">
      <c r="A82" s="2">
        <v>18</v>
      </c>
      <c r="B82" s="2">
        <v>1</v>
      </c>
      <c r="C82" s="2">
        <v>120</v>
      </c>
      <c r="D82" s="2"/>
      <c r="E82" s="2" t="s">
        <v>166</v>
      </c>
      <c r="F82" s="2" t="s">
        <v>167</v>
      </c>
      <c r="G82" s="2" t="s">
        <v>168</v>
      </c>
      <c r="H82" s="2" t="s">
        <v>85</v>
      </c>
      <c r="I82" s="2">
        <f>I80*J82</f>
        <v>12.1</v>
      </c>
      <c r="J82" s="2">
        <v>110</v>
      </c>
      <c r="K82" s="2"/>
      <c r="L82" s="2"/>
      <c r="M82" s="2"/>
      <c r="N82" s="2"/>
      <c r="O82" s="2">
        <f t="shared" si="73"/>
        <v>406.08</v>
      </c>
      <c r="P82" s="2">
        <f t="shared" si="74"/>
        <v>406.08</v>
      </c>
      <c r="Q82" s="2">
        <f t="shared" si="75"/>
        <v>0</v>
      </c>
      <c r="R82" s="2">
        <f t="shared" si="76"/>
        <v>0</v>
      </c>
      <c r="S82" s="2">
        <f t="shared" si="77"/>
        <v>0</v>
      </c>
      <c r="T82" s="2">
        <f t="shared" si="78"/>
        <v>0</v>
      </c>
      <c r="U82" s="2">
        <f t="shared" si="79"/>
        <v>0</v>
      </c>
      <c r="V82" s="2">
        <f t="shared" si="80"/>
        <v>0</v>
      </c>
      <c r="W82" s="2">
        <f t="shared" si="81"/>
        <v>0</v>
      </c>
      <c r="X82" s="2">
        <f t="shared" si="82"/>
        <v>0</v>
      </c>
      <c r="Y82" s="2">
        <f t="shared" si="83"/>
        <v>0</v>
      </c>
      <c r="Z82" s="2"/>
      <c r="AA82" s="2">
        <v>21012691</v>
      </c>
      <c r="AB82" s="2">
        <f t="shared" si="84"/>
        <v>33.56</v>
      </c>
      <c r="AC82" s="2">
        <f t="shared" si="85"/>
        <v>33.56</v>
      </c>
      <c r="AD82" s="2">
        <f t="shared" ref="AD82:AF85" si="115">ROUND((ET82),6)</f>
        <v>0</v>
      </c>
      <c r="AE82" s="2">
        <f t="shared" si="115"/>
        <v>0</v>
      </c>
      <c r="AF82" s="2">
        <f t="shared" si="115"/>
        <v>0</v>
      </c>
      <c r="AG82" s="2">
        <f t="shared" si="87"/>
        <v>0</v>
      </c>
      <c r="AH82" s="2">
        <f t="shared" ref="AH82:AI85" si="116">(EW82)</f>
        <v>0</v>
      </c>
      <c r="AI82" s="2">
        <f t="shared" si="116"/>
        <v>0</v>
      </c>
      <c r="AJ82" s="2">
        <f t="shared" si="88"/>
        <v>0</v>
      </c>
      <c r="AK82" s="2">
        <v>33.56</v>
      </c>
      <c r="AL82" s="2">
        <v>33.56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1</v>
      </c>
      <c r="AW82" s="2">
        <v>1</v>
      </c>
      <c r="AX82" s="2"/>
      <c r="AY82" s="2"/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3</v>
      </c>
      <c r="BI82" s="2">
        <v>1</v>
      </c>
      <c r="BJ82" s="2" t="s">
        <v>169</v>
      </c>
      <c r="BK82" s="2"/>
      <c r="BL82" s="2"/>
      <c r="BM82" s="2">
        <v>460</v>
      </c>
      <c r="BN82" s="2">
        <v>0</v>
      </c>
      <c r="BO82" s="2" t="s">
        <v>3</v>
      </c>
      <c r="BP82" s="2">
        <v>0</v>
      </c>
      <c r="BQ82" s="2">
        <v>60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0</v>
      </c>
      <c r="CA82" s="2">
        <v>0</v>
      </c>
      <c r="CB82" s="2"/>
      <c r="CC82" s="2"/>
      <c r="CD82" s="2"/>
      <c r="CE82" s="2"/>
      <c r="CF82" s="2">
        <v>0</v>
      </c>
      <c r="CG82" s="2">
        <v>0</v>
      </c>
      <c r="CH82" s="2"/>
      <c r="CI82" s="2"/>
      <c r="CJ82" s="2"/>
      <c r="CK82" s="2"/>
      <c r="CL82" s="2"/>
      <c r="CM82" s="2">
        <v>0</v>
      </c>
      <c r="CN82" s="2" t="s">
        <v>3</v>
      </c>
      <c r="CO82" s="2">
        <v>0</v>
      </c>
      <c r="CP82" s="2">
        <f t="shared" si="89"/>
        <v>406.08</v>
      </c>
      <c r="CQ82" s="2">
        <f t="shared" si="90"/>
        <v>33.56</v>
      </c>
      <c r="CR82" s="2">
        <f t="shared" si="91"/>
        <v>0</v>
      </c>
      <c r="CS82" s="2">
        <f t="shared" si="92"/>
        <v>0</v>
      </c>
      <c r="CT82" s="2">
        <f t="shared" si="93"/>
        <v>0</v>
      </c>
      <c r="CU82" s="2">
        <f t="shared" si="94"/>
        <v>0</v>
      </c>
      <c r="CV82" s="2">
        <f t="shared" si="95"/>
        <v>0</v>
      </c>
      <c r="CW82" s="2">
        <f t="shared" si="96"/>
        <v>0</v>
      </c>
      <c r="CX82" s="2">
        <f t="shared" si="97"/>
        <v>0</v>
      </c>
      <c r="CY82" s="2">
        <f t="shared" si="98"/>
        <v>0</v>
      </c>
      <c r="CZ82" s="2">
        <f t="shared" si="99"/>
        <v>0</v>
      </c>
      <c r="DA82" s="2"/>
      <c r="DB82" s="2"/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100</v>
      </c>
      <c r="DO82" s="2">
        <v>64</v>
      </c>
      <c r="DP82" s="2">
        <v>1.0249999999999999</v>
      </c>
      <c r="DQ82" s="2">
        <v>1</v>
      </c>
      <c r="DR82" s="2"/>
      <c r="DS82" s="2"/>
      <c r="DT82" s="2"/>
      <c r="DU82" s="2">
        <v>1005</v>
      </c>
      <c r="DV82" s="2" t="s">
        <v>85</v>
      </c>
      <c r="DW82" s="2" t="s">
        <v>85</v>
      </c>
      <c r="DX82" s="2">
        <v>1</v>
      </c>
      <c r="DY82" s="2"/>
      <c r="DZ82" s="2"/>
      <c r="EA82" s="2"/>
      <c r="EB82" s="2"/>
      <c r="EC82" s="2"/>
      <c r="ED82" s="2"/>
      <c r="EE82" s="2">
        <v>20613352</v>
      </c>
      <c r="EF82" s="2">
        <v>60</v>
      </c>
      <c r="EG82" s="2" t="s">
        <v>29</v>
      </c>
      <c r="EH82" s="2">
        <v>0</v>
      </c>
      <c r="EI82" s="2" t="s">
        <v>3</v>
      </c>
      <c r="EJ82" s="2">
        <v>1</v>
      </c>
      <c r="EK82" s="2">
        <v>460</v>
      </c>
      <c r="EL82" s="2" t="s">
        <v>164</v>
      </c>
      <c r="EM82" s="2" t="s">
        <v>165</v>
      </c>
      <c r="EN82" s="2"/>
      <c r="EO82" s="2" t="s">
        <v>3</v>
      </c>
      <c r="EP82" s="2"/>
      <c r="EQ82" s="2">
        <v>0</v>
      </c>
      <c r="ER82" s="2">
        <v>33.56</v>
      </c>
      <c r="ES82" s="2">
        <v>33.56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>
        <v>0</v>
      </c>
      <c r="FR82" s="2">
        <f t="shared" si="100"/>
        <v>0</v>
      </c>
      <c r="FS82" s="2">
        <v>0</v>
      </c>
      <c r="FT82" s="2"/>
      <c r="FU82" s="2"/>
      <c r="FV82" s="2"/>
      <c r="FW82" s="2"/>
      <c r="FX82" s="2">
        <v>100</v>
      </c>
      <c r="FY82" s="2">
        <v>64</v>
      </c>
      <c r="FZ82" s="2"/>
      <c r="GA82" s="2" t="s">
        <v>3</v>
      </c>
      <c r="GB82" s="2"/>
      <c r="GC82" s="2"/>
      <c r="GD82" s="2">
        <v>0</v>
      </c>
      <c r="GE82" s="2"/>
      <c r="GF82" s="2">
        <v>821695351</v>
      </c>
      <c r="GG82" s="2">
        <v>2</v>
      </c>
      <c r="GH82" s="2">
        <v>1</v>
      </c>
      <c r="GI82" s="2">
        <v>-2</v>
      </c>
      <c r="GJ82" s="2">
        <v>0</v>
      </c>
      <c r="GK82" s="2">
        <f>ROUND(R82*(R12)/100,2)</f>
        <v>0</v>
      </c>
      <c r="GL82" s="2">
        <f t="shared" si="101"/>
        <v>0</v>
      </c>
      <c r="GM82" s="2">
        <f t="shared" si="102"/>
        <v>406.08</v>
      </c>
      <c r="GN82" s="2">
        <f t="shared" si="103"/>
        <v>406.08</v>
      </c>
      <c r="GO82" s="2">
        <f t="shared" si="104"/>
        <v>0</v>
      </c>
      <c r="GP82" s="2">
        <f t="shared" si="105"/>
        <v>0</v>
      </c>
      <c r="GQ82" s="2"/>
      <c r="GR82" s="2">
        <v>0</v>
      </c>
      <c r="GS82" s="2">
        <v>3</v>
      </c>
      <c r="GT82" s="2">
        <v>0</v>
      </c>
      <c r="GU82" s="2" t="s">
        <v>3</v>
      </c>
      <c r="GV82" s="2">
        <f t="shared" si="106"/>
        <v>0</v>
      </c>
      <c r="GW82" s="2">
        <v>1</v>
      </c>
      <c r="GX82" s="2">
        <f t="shared" si="107"/>
        <v>0</v>
      </c>
      <c r="GY82" s="2"/>
      <c r="GZ82" s="2"/>
      <c r="HA82" s="2">
        <v>0</v>
      </c>
      <c r="HB82" s="2">
        <v>0</v>
      </c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>
        <v>0</v>
      </c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x14ac:dyDescent="0.2">
      <c r="A83">
        <v>18</v>
      </c>
      <c r="B83">
        <v>1</v>
      </c>
      <c r="C83">
        <v>123</v>
      </c>
      <c r="E83" t="s">
        <v>166</v>
      </c>
      <c r="F83" t="s">
        <v>167</v>
      </c>
      <c r="G83" t="s">
        <v>168</v>
      </c>
      <c r="H83" t="s">
        <v>85</v>
      </c>
      <c r="I83">
        <f>I81*J83</f>
        <v>12.1</v>
      </c>
      <c r="J83">
        <v>110</v>
      </c>
      <c r="O83">
        <f t="shared" si="73"/>
        <v>5924.65</v>
      </c>
      <c r="P83">
        <f t="shared" si="74"/>
        <v>5924.65</v>
      </c>
      <c r="Q83">
        <f t="shared" si="75"/>
        <v>0</v>
      </c>
      <c r="R83">
        <f t="shared" si="76"/>
        <v>0</v>
      </c>
      <c r="S83">
        <f t="shared" si="77"/>
        <v>0</v>
      </c>
      <c r="T83">
        <f t="shared" si="78"/>
        <v>0</v>
      </c>
      <c r="U83">
        <f t="shared" si="79"/>
        <v>0</v>
      </c>
      <c r="V83">
        <f t="shared" si="80"/>
        <v>0</v>
      </c>
      <c r="W83">
        <f t="shared" si="81"/>
        <v>0</v>
      </c>
      <c r="X83">
        <f t="shared" si="82"/>
        <v>0</v>
      </c>
      <c r="Y83">
        <f t="shared" si="83"/>
        <v>0</v>
      </c>
      <c r="AA83">
        <v>21012693</v>
      </c>
      <c r="AB83">
        <f t="shared" si="84"/>
        <v>33.56</v>
      </c>
      <c r="AC83">
        <f t="shared" si="85"/>
        <v>33.56</v>
      </c>
      <c r="AD83">
        <f t="shared" si="115"/>
        <v>0</v>
      </c>
      <c r="AE83">
        <f t="shared" si="115"/>
        <v>0</v>
      </c>
      <c r="AF83">
        <f t="shared" si="115"/>
        <v>0</v>
      </c>
      <c r="AG83">
        <f t="shared" si="87"/>
        <v>0</v>
      </c>
      <c r="AH83">
        <f t="shared" si="116"/>
        <v>0</v>
      </c>
      <c r="AI83">
        <f t="shared" si="116"/>
        <v>0</v>
      </c>
      <c r="AJ83">
        <f t="shared" si="88"/>
        <v>0</v>
      </c>
      <c r="AK83">
        <v>33.56</v>
      </c>
      <c r="AL83">
        <v>33.56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14.59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169</v>
      </c>
      <c r="BM83">
        <v>460</v>
      </c>
      <c r="BN83">
        <v>0</v>
      </c>
      <c r="BO83" t="s">
        <v>167</v>
      </c>
      <c r="BP83">
        <v>1</v>
      </c>
      <c r="BQ83">
        <v>60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0</v>
      </c>
      <c r="CA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89"/>
        <v>5924.65</v>
      </c>
      <c r="CQ83">
        <f t="shared" si="90"/>
        <v>489.64040000000006</v>
      </c>
      <c r="CR83">
        <f t="shared" si="91"/>
        <v>0</v>
      </c>
      <c r="CS83">
        <f t="shared" si="92"/>
        <v>0</v>
      </c>
      <c r="CT83">
        <f t="shared" si="93"/>
        <v>0</v>
      </c>
      <c r="CU83">
        <f t="shared" si="94"/>
        <v>0</v>
      </c>
      <c r="CV83">
        <f t="shared" si="95"/>
        <v>0</v>
      </c>
      <c r="CW83">
        <f t="shared" si="96"/>
        <v>0</v>
      </c>
      <c r="CX83">
        <f t="shared" si="97"/>
        <v>0</v>
      </c>
      <c r="CY83">
        <f t="shared" si="98"/>
        <v>0</v>
      </c>
      <c r="CZ83">
        <f t="shared" si="99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100</v>
      </c>
      <c r="DO83">
        <v>64</v>
      </c>
      <c r="DP83">
        <v>1.0249999999999999</v>
      </c>
      <c r="DQ83">
        <v>1</v>
      </c>
      <c r="DU83">
        <v>1005</v>
      </c>
      <c r="DV83" t="s">
        <v>85</v>
      </c>
      <c r="DW83" t="s">
        <v>85</v>
      </c>
      <c r="DX83">
        <v>1</v>
      </c>
      <c r="EE83">
        <v>20613352</v>
      </c>
      <c r="EF83">
        <v>60</v>
      </c>
      <c r="EG83" t="s">
        <v>29</v>
      </c>
      <c r="EH83">
        <v>0</v>
      </c>
      <c r="EI83" t="s">
        <v>3</v>
      </c>
      <c r="EJ83">
        <v>1</v>
      </c>
      <c r="EK83">
        <v>460</v>
      </c>
      <c r="EL83" t="s">
        <v>164</v>
      </c>
      <c r="EM83" t="s">
        <v>165</v>
      </c>
      <c r="EO83" t="s">
        <v>3</v>
      </c>
      <c r="EQ83">
        <v>0</v>
      </c>
      <c r="ER83">
        <v>33.56</v>
      </c>
      <c r="ES83">
        <v>33.56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100"/>
        <v>0</v>
      </c>
      <c r="FS83">
        <v>0</v>
      </c>
      <c r="FX83">
        <v>100</v>
      </c>
      <c r="FY83">
        <v>64</v>
      </c>
      <c r="GA83" t="s">
        <v>3</v>
      </c>
      <c r="GD83">
        <v>0</v>
      </c>
      <c r="GF83">
        <v>821695351</v>
      </c>
      <c r="GG83">
        <v>2</v>
      </c>
      <c r="GH83">
        <v>1</v>
      </c>
      <c r="GI83">
        <v>2</v>
      </c>
      <c r="GJ83">
        <v>0</v>
      </c>
      <c r="GK83">
        <f>ROUND(R83*(S12)/100,2)</f>
        <v>0</v>
      </c>
      <c r="GL83">
        <f t="shared" si="101"/>
        <v>0</v>
      </c>
      <c r="GM83">
        <f t="shared" si="102"/>
        <v>5924.65</v>
      </c>
      <c r="GN83">
        <f t="shared" si="103"/>
        <v>5924.65</v>
      </c>
      <c r="GO83">
        <f t="shared" si="104"/>
        <v>0</v>
      </c>
      <c r="GP83">
        <f t="shared" si="105"/>
        <v>0</v>
      </c>
      <c r="GR83">
        <v>0</v>
      </c>
      <c r="GS83">
        <v>3</v>
      </c>
      <c r="GT83">
        <v>0</v>
      </c>
      <c r="GU83" t="s">
        <v>3</v>
      </c>
      <c r="GV83">
        <f t="shared" si="106"/>
        <v>0</v>
      </c>
      <c r="GW83">
        <v>1</v>
      </c>
      <c r="GX83">
        <f t="shared" si="107"/>
        <v>0</v>
      </c>
      <c r="HA83">
        <v>0</v>
      </c>
      <c r="HB83">
        <v>0</v>
      </c>
      <c r="IK83">
        <v>0</v>
      </c>
    </row>
    <row r="84" spans="1:255" x14ac:dyDescent="0.2">
      <c r="A84" s="2">
        <v>18</v>
      </c>
      <c r="B84" s="2">
        <v>1</v>
      </c>
      <c r="C84" s="2">
        <v>121</v>
      </c>
      <c r="D84" s="2"/>
      <c r="E84" s="2" t="s">
        <v>170</v>
      </c>
      <c r="F84" s="2" t="s">
        <v>171</v>
      </c>
      <c r="G84" s="2" t="s">
        <v>172</v>
      </c>
      <c r="H84" s="2" t="s">
        <v>173</v>
      </c>
      <c r="I84" s="2">
        <f>I80*J84</f>
        <v>2.75E-2</v>
      </c>
      <c r="J84" s="2">
        <v>0.25</v>
      </c>
      <c r="K84" s="2"/>
      <c r="L84" s="2"/>
      <c r="M84" s="2"/>
      <c r="N84" s="2"/>
      <c r="O84" s="2">
        <f t="shared" si="73"/>
        <v>33.75</v>
      </c>
      <c r="P84" s="2">
        <f t="shared" si="74"/>
        <v>33.75</v>
      </c>
      <c r="Q84" s="2">
        <f t="shared" si="75"/>
        <v>0</v>
      </c>
      <c r="R84" s="2">
        <f t="shared" si="76"/>
        <v>0</v>
      </c>
      <c r="S84" s="2">
        <f t="shared" si="77"/>
        <v>0</v>
      </c>
      <c r="T84" s="2">
        <f t="shared" si="78"/>
        <v>0</v>
      </c>
      <c r="U84" s="2">
        <f t="shared" si="79"/>
        <v>0</v>
      </c>
      <c r="V84" s="2">
        <f t="shared" si="80"/>
        <v>0</v>
      </c>
      <c r="W84" s="2">
        <f t="shared" si="81"/>
        <v>0</v>
      </c>
      <c r="X84" s="2">
        <f t="shared" si="82"/>
        <v>0</v>
      </c>
      <c r="Y84" s="2">
        <f t="shared" si="83"/>
        <v>0</v>
      </c>
      <c r="Z84" s="2"/>
      <c r="AA84" s="2">
        <v>21012691</v>
      </c>
      <c r="AB84" s="2">
        <f t="shared" si="84"/>
        <v>1227.3800000000001</v>
      </c>
      <c r="AC84" s="2">
        <f t="shared" si="85"/>
        <v>1227.3800000000001</v>
      </c>
      <c r="AD84" s="2">
        <f t="shared" si="115"/>
        <v>0</v>
      </c>
      <c r="AE84" s="2">
        <f t="shared" si="115"/>
        <v>0</v>
      </c>
      <c r="AF84" s="2">
        <f t="shared" si="115"/>
        <v>0</v>
      </c>
      <c r="AG84" s="2">
        <f t="shared" si="87"/>
        <v>0</v>
      </c>
      <c r="AH84" s="2">
        <f t="shared" si="116"/>
        <v>0</v>
      </c>
      <c r="AI84" s="2">
        <f t="shared" si="116"/>
        <v>0</v>
      </c>
      <c r="AJ84" s="2">
        <f t="shared" si="88"/>
        <v>0</v>
      </c>
      <c r="AK84" s="2">
        <v>1227.3800000000001</v>
      </c>
      <c r="AL84" s="2">
        <v>1227.3800000000001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1</v>
      </c>
      <c r="BJ84" s="2" t="s">
        <v>174</v>
      </c>
      <c r="BK84" s="2"/>
      <c r="BL84" s="2"/>
      <c r="BM84" s="2">
        <v>460</v>
      </c>
      <c r="BN84" s="2">
        <v>0</v>
      </c>
      <c r="BO84" s="2" t="s">
        <v>3</v>
      </c>
      <c r="BP84" s="2">
        <v>0</v>
      </c>
      <c r="BQ84" s="2">
        <v>60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0</v>
      </c>
      <c r="CA84" s="2">
        <v>0</v>
      </c>
      <c r="CB84" s="2"/>
      <c r="CC84" s="2"/>
      <c r="CD84" s="2"/>
      <c r="CE84" s="2"/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3</v>
      </c>
      <c r="CO84" s="2">
        <v>0</v>
      </c>
      <c r="CP84" s="2">
        <f t="shared" si="89"/>
        <v>33.75</v>
      </c>
      <c r="CQ84" s="2">
        <f t="shared" si="90"/>
        <v>1227.3800000000001</v>
      </c>
      <c r="CR84" s="2">
        <f t="shared" si="91"/>
        <v>0</v>
      </c>
      <c r="CS84" s="2">
        <f t="shared" si="92"/>
        <v>0</v>
      </c>
      <c r="CT84" s="2">
        <f t="shared" si="93"/>
        <v>0</v>
      </c>
      <c r="CU84" s="2">
        <f t="shared" si="94"/>
        <v>0</v>
      </c>
      <c r="CV84" s="2">
        <f t="shared" si="95"/>
        <v>0</v>
      </c>
      <c r="CW84" s="2">
        <f t="shared" si="96"/>
        <v>0</v>
      </c>
      <c r="CX84" s="2">
        <f t="shared" si="97"/>
        <v>0</v>
      </c>
      <c r="CY84" s="2">
        <f t="shared" si="98"/>
        <v>0</v>
      </c>
      <c r="CZ84" s="2">
        <f t="shared" si="99"/>
        <v>0</v>
      </c>
      <c r="DA84" s="2"/>
      <c r="DB84" s="2"/>
      <c r="DC84" s="2" t="s">
        <v>3</v>
      </c>
      <c r="DD84" s="2" t="s">
        <v>3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100</v>
      </c>
      <c r="DO84" s="2">
        <v>64</v>
      </c>
      <c r="DP84" s="2">
        <v>1.0249999999999999</v>
      </c>
      <c r="DQ84" s="2">
        <v>1</v>
      </c>
      <c r="DR84" s="2"/>
      <c r="DS84" s="2"/>
      <c r="DT84" s="2"/>
      <c r="DU84" s="2">
        <v>1009</v>
      </c>
      <c r="DV84" s="2" t="s">
        <v>173</v>
      </c>
      <c r="DW84" s="2" t="s">
        <v>173</v>
      </c>
      <c r="DX84" s="2">
        <v>1000</v>
      </c>
      <c r="DY84" s="2"/>
      <c r="DZ84" s="2"/>
      <c r="EA84" s="2"/>
      <c r="EB84" s="2"/>
      <c r="EC84" s="2"/>
      <c r="ED84" s="2"/>
      <c r="EE84" s="2">
        <v>20613352</v>
      </c>
      <c r="EF84" s="2">
        <v>60</v>
      </c>
      <c r="EG84" s="2" t="s">
        <v>29</v>
      </c>
      <c r="EH84" s="2">
        <v>0</v>
      </c>
      <c r="EI84" s="2" t="s">
        <v>3</v>
      </c>
      <c r="EJ84" s="2">
        <v>1</v>
      </c>
      <c r="EK84" s="2">
        <v>460</v>
      </c>
      <c r="EL84" s="2" t="s">
        <v>164</v>
      </c>
      <c r="EM84" s="2" t="s">
        <v>165</v>
      </c>
      <c r="EN84" s="2"/>
      <c r="EO84" s="2" t="s">
        <v>3</v>
      </c>
      <c r="EP84" s="2"/>
      <c r="EQ84" s="2">
        <v>0</v>
      </c>
      <c r="ER84" s="2">
        <v>1227.3800000000001</v>
      </c>
      <c r="ES84" s="2">
        <v>1227.3800000000001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si="100"/>
        <v>0</v>
      </c>
      <c r="FS84" s="2">
        <v>0</v>
      </c>
      <c r="FT84" s="2"/>
      <c r="FU84" s="2"/>
      <c r="FV84" s="2"/>
      <c r="FW84" s="2"/>
      <c r="FX84" s="2">
        <v>100</v>
      </c>
      <c r="FY84" s="2">
        <v>64</v>
      </c>
      <c r="FZ84" s="2"/>
      <c r="GA84" s="2" t="s">
        <v>3</v>
      </c>
      <c r="GB84" s="2"/>
      <c r="GC84" s="2"/>
      <c r="GD84" s="2">
        <v>0</v>
      </c>
      <c r="GE84" s="2"/>
      <c r="GF84" s="2">
        <v>-291854066</v>
      </c>
      <c r="GG84" s="2">
        <v>2</v>
      </c>
      <c r="GH84" s="2">
        <v>1</v>
      </c>
      <c r="GI84" s="2">
        <v>-2</v>
      </c>
      <c r="GJ84" s="2">
        <v>0</v>
      </c>
      <c r="GK84" s="2">
        <f>ROUND(R84*(R12)/100,2)</f>
        <v>0</v>
      </c>
      <c r="GL84" s="2">
        <f t="shared" si="101"/>
        <v>0</v>
      </c>
      <c r="GM84" s="2">
        <f t="shared" si="102"/>
        <v>33.75</v>
      </c>
      <c r="GN84" s="2">
        <f t="shared" si="103"/>
        <v>33.75</v>
      </c>
      <c r="GO84" s="2">
        <f t="shared" si="104"/>
        <v>0</v>
      </c>
      <c r="GP84" s="2">
        <f t="shared" si="105"/>
        <v>0</v>
      </c>
      <c r="GQ84" s="2"/>
      <c r="GR84" s="2">
        <v>0</v>
      </c>
      <c r="GS84" s="2">
        <v>3</v>
      </c>
      <c r="GT84" s="2">
        <v>0</v>
      </c>
      <c r="GU84" s="2" t="s">
        <v>3</v>
      </c>
      <c r="GV84" s="2">
        <f t="shared" si="106"/>
        <v>0</v>
      </c>
      <c r="GW84" s="2">
        <v>1</v>
      </c>
      <c r="GX84" s="2">
        <f t="shared" si="107"/>
        <v>0</v>
      </c>
      <c r="GY84" s="2"/>
      <c r="GZ84" s="2"/>
      <c r="HA84" s="2">
        <v>0</v>
      </c>
      <c r="HB84" s="2">
        <v>0</v>
      </c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18</v>
      </c>
      <c r="B85">
        <v>1</v>
      </c>
      <c r="C85">
        <v>124</v>
      </c>
      <c r="E85" t="s">
        <v>170</v>
      </c>
      <c r="F85" t="s">
        <v>171</v>
      </c>
      <c r="G85" t="s">
        <v>172</v>
      </c>
      <c r="H85" t="s">
        <v>173</v>
      </c>
      <c r="I85">
        <f>I81*J85</f>
        <v>2.75E-2</v>
      </c>
      <c r="J85">
        <v>0.25</v>
      </c>
      <c r="O85">
        <f t="shared" si="73"/>
        <v>93.16</v>
      </c>
      <c r="P85">
        <f t="shared" si="74"/>
        <v>93.16</v>
      </c>
      <c r="Q85">
        <f t="shared" si="75"/>
        <v>0</v>
      </c>
      <c r="R85">
        <f t="shared" si="76"/>
        <v>0</v>
      </c>
      <c r="S85">
        <f t="shared" si="77"/>
        <v>0</v>
      </c>
      <c r="T85">
        <f t="shared" si="78"/>
        <v>0</v>
      </c>
      <c r="U85">
        <f t="shared" si="79"/>
        <v>0</v>
      </c>
      <c r="V85">
        <f t="shared" si="80"/>
        <v>0</v>
      </c>
      <c r="W85">
        <f t="shared" si="81"/>
        <v>0</v>
      </c>
      <c r="X85">
        <f t="shared" si="82"/>
        <v>0</v>
      </c>
      <c r="Y85">
        <f t="shared" si="83"/>
        <v>0</v>
      </c>
      <c r="AA85">
        <v>21012693</v>
      </c>
      <c r="AB85">
        <f t="shared" si="84"/>
        <v>1227.3800000000001</v>
      </c>
      <c r="AC85">
        <f t="shared" si="85"/>
        <v>1227.3800000000001</v>
      </c>
      <c r="AD85">
        <f t="shared" si="115"/>
        <v>0</v>
      </c>
      <c r="AE85">
        <f t="shared" si="115"/>
        <v>0</v>
      </c>
      <c r="AF85">
        <f t="shared" si="115"/>
        <v>0</v>
      </c>
      <c r="AG85">
        <f t="shared" si="87"/>
        <v>0</v>
      </c>
      <c r="AH85">
        <f t="shared" si="116"/>
        <v>0</v>
      </c>
      <c r="AI85">
        <f t="shared" si="116"/>
        <v>0</v>
      </c>
      <c r="AJ85">
        <f t="shared" si="88"/>
        <v>0</v>
      </c>
      <c r="AK85">
        <v>1227.3800000000001</v>
      </c>
      <c r="AL85">
        <v>1227.3800000000001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2.76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174</v>
      </c>
      <c r="BM85">
        <v>460</v>
      </c>
      <c r="BN85">
        <v>0</v>
      </c>
      <c r="BO85" t="s">
        <v>171</v>
      </c>
      <c r="BP85">
        <v>1</v>
      </c>
      <c r="BQ85">
        <v>60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0</v>
      </c>
      <c r="CA85">
        <v>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89"/>
        <v>93.16</v>
      </c>
      <c r="CQ85">
        <f t="shared" si="90"/>
        <v>3387.5688</v>
      </c>
      <c r="CR85">
        <f t="shared" si="91"/>
        <v>0</v>
      </c>
      <c r="CS85">
        <f t="shared" si="92"/>
        <v>0</v>
      </c>
      <c r="CT85">
        <f t="shared" si="93"/>
        <v>0</v>
      </c>
      <c r="CU85">
        <f t="shared" si="94"/>
        <v>0</v>
      </c>
      <c r="CV85">
        <f t="shared" si="95"/>
        <v>0</v>
      </c>
      <c r="CW85">
        <f t="shared" si="96"/>
        <v>0</v>
      </c>
      <c r="CX85">
        <f t="shared" si="97"/>
        <v>0</v>
      </c>
      <c r="CY85">
        <f t="shared" si="98"/>
        <v>0</v>
      </c>
      <c r="CZ85">
        <f t="shared" si="99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100</v>
      </c>
      <c r="DO85">
        <v>64</v>
      </c>
      <c r="DP85">
        <v>1.0249999999999999</v>
      </c>
      <c r="DQ85">
        <v>1</v>
      </c>
      <c r="DU85">
        <v>1009</v>
      </c>
      <c r="DV85" t="s">
        <v>173</v>
      </c>
      <c r="DW85" t="s">
        <v>173</v>
      </c>
      <c r="DX85">
        <v>1000</v>
      </c>
      <c r="EE85">
        <v>20613352</v>
      </c>
      <c r="EF85">
        <v>60</v>
      </c>
      <c r="EG85" t="s">
        <v>29</v>
      </c>
      <c r="EH85">
        <v>0</v>
      </c>
      <c r="EI85" t="s">
        <v>3</v>
      </c>
      <c r="EJ85">
        <v>1</v>
      </c>
      <c r="EK85">
        <v>460</v>
      </c>
      <c r="EL85" t="s">
        <v>164</v>
      </c>
      <c r="EM85" t="s">
        <v>165</v>
      </c>
      <c r="EO85" t="s">
        <v>3</v>
      </c>
      <c r="EQ85">
        <v>0</v>
      </c>
      <c r="ER85">
        <v>1227.3800000000001</v>
      </c>
      <c r="ES85">
        <v>1227.3800000000001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100"/>
        <v>0</v>
      </c>
      <c r="FS85">
        <v>0</v>
      </c>
      <c r="FX85">
        <v>100</v>
      </c>
      <c r="FY85">
        <v>64</v>
      </c>
      <c r="GA85" t="s">
        <v>3</v>
      </c>
      <c r="GD85">
        <v>0</v>
      </c>
      <c r="GF85">
        <v>-291854066</v>
      </c>
      <c r="GG85">
        <v>2</v>
      </c>
      <c r="GH85">
        <v>1</v>
      </c>
      <c r="GI85">
        <v>2</v>
      </c>
      <c r="GJ85">
        <v>0</v>
      </c>
      <c r="GK85">
        <f>ROUND(R85*(S12)/100,2)</f>
        <v>0</v>
      </c>
      <c r="GL85">
        <f t="shared" si="101"/>
        <v>0</v>
      </c>
      <c r="GM85">
        <f t="shared" si="102"/>
        <v>93.16</v>
      </c>
      <c r="GN85">
        <f t="shared" si="103"/>
        <v>93.16</v>
      </c>
      <c r="GO85">
        <f t="shared" si="104"/>
        <v>0</v>
      </c>
      <c r="GP85">
        <f t="shared" si="105"/>
        <v>0</v>
      </c>
      <c r="GR85">
        <v>0</v>
      </c>
      <c r="GS85">
        <v>3</v>
      </c>
      <c r="GT85">
        <v>0</v>
      </c>
      <c r="GU85" t="s">
        <v>3</v>
      </c>
      <c r="GV85">
        <f t="shared" si="106"/>
        <v>0</v>
      </c>
      <c r="GW85">
        <v>1</v>
      </c>
      <c r="GX85">
        <f t="shared" si="107"/>
        <v>0</v>
      </c>
      <c r="HA85">
        <v>0</v>
      </c>
      <c r="HB85">
        <v>0</v>
      </c>
      <c r="IK85">
        <v>0</v>
      </c>
    </row>
    <row r="86" spans="1:255" x14ac:dyDescent="0.2">
      <c r="A86" s="2">
        <v>17</v>
      </c>
      <c r="B86" s="2">
        <v>1</v>
      </c>
      <c r="C86" s="2">
        <f>ROW(SmtRes!A127)</f>
        <v>127</v>
      </c>
      <c r="D86" s="2">
        <f>ROW(EtalonRes!A125)</f>
        <v>125</v>
      </c>
      <c r="E86" s="2" t="s">
        <v>175</v>
      </c>
      <c r="F86" s="2" t="s">
        <v>176</v>
      </c>
      <c r="G86" s="2" t="s">
        <v>177</v>
      </c>
      <c r="H86" s="2" t="s">
        <v>35</v>
      </c>
      <c r="I86" s="2">
        <f>ROUND(11/100,6)</f>
        <v>0.11</v>
      </c>
      <c r="J86" s="2">
        <v>0</v>
      </c>
      <c r="K86" s="2"/>
      <c r="L86" s="2"/>
      <c r="M86" s="2"/>
      <c r="N86" s="2"/>
      <c r="O86" s="2">
        <f t="shared" si="73"/>
        <v>349.42</v>
      </c>
      <c r="P86" s="2">
        <f t="shared" si="74"/>
        <v>0</v>
      </c>
      <c r="Q86" s="2">
        <f t="shared" si="75"/>
        <v>0</v>
      </c>
      <c r="R86" s="2">
        <f t="shared" si="76"/>
        <v>0</v>
      </c>
      <c r="S86" s="2">
        <f t="shared" si="77"/>
        <v>349.42</v>
      </c>
      <c r="T86" s="2">
        <f t="shared" si="78"/>
        <v>0</v>
      </c>
      <c r="U86" s="2">
        <f t="shared" si="79"/>
        <v>28.664899999999996</v>
      </c>
      <c r="V86" s="2">
        <f t="shared" si="80"/>
        <v>0</v>
      </c>
      <c r="W86" s="2">
        <f t="shared" si="81"/>
        <v>0</v>
      </c>
      <c r="X86" s="2">
        <f t="shared" si="82"/>
        <v>0</v>
      </c>
      <c r="Y86" s="2">
        <f t="shared" si="83"/>
        <v>0</v>
      </c>
      <c r="Z86" s="2"/>
      <c r="AA86" s="2">
        <v>21012691</v>
      </c>
      <c r="AB86" s="2">
        <f t="shared" si="84"/>
        <v>3176.5875000000001</v>
      </c>
      <c r="AC86" s="2">
        <f t="shared" si="85"/>
        <v>0</v>
      </c>
      <c r="AD86" s="2">
        <f t="shared" ref="AD86:AF87" si="117">ROUND(((ET86*1.15)),6)</f>
        <v>0</v>
      </c>
      <c r="AE86" s="2">
        <f t="shared" si="117"/>
        <v>0</v>
      </c>
      <c r="AF86" s="2">
        <f t="shared" si="117"/>
        <v>3176.5875000000001</v>
      </c>
      <c r="AG86" s="2">
        <f t="shared" si="87"/>
        <v>0</v>
      </c>
      <c r="AH86" s="2">
        <f>((EW86*1.15))</f>
        <v>260.58999999999997</v>
      </c>
      <c r="AI86" s="2">
        <f>((EX86*1.15))</f>
        <v>0</v>
      </c>
      <c r="AJ86" s="2">
        <f t="shared" si="88"/>
        <v>0</v>
      </c>
      <c r="AK86" s="2">
        <v>2762.25</v>
      </c>
      <c r="AL86" s="2">
        <v>0</v>
      </c>
      <c r="AM86" s="2">
        <v>0</v>
      </c>
      <c r="AN86" s="2">
        <v>0</v>
      </c>
      <c r="AO86" s="2">
        <v>2762.25</v>
      </c>
      <c r="AP86" s="2">
        <v>0</v>
      </c>
      <c r="AQ86" s="2">
        <v>226.6</v>
      </c>
      <c r="AR86" s="2">
        <v>0</v>
      </c>
      <c r="AS86" s="2">
        <v>0</v>
      </c>
      <c r="AT86" s="2">
        <v>0</v>
      </c>
      <c r="AU86" s="2">
        <v>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0</v>
      </c>
      <c r="BI86" s="2">
        <v>1</v>
      </c>
      <c r="BJ86" s="2" t="s">
        <v>178</v>
      </c>
      <c r="BK86" s="2"/>
      <c r="BL86" s="2"/>
      <c r="BM86" s="2">
        <v>454</v>
      </c>
      <c r="BN86" s="2">
        <v>0</v>
      </c>
      <c r="BO86" s="2" t="s">
        <v>3</v>
      </c>
      <c r="BP86" s="2">
        <v>0</v>
      </c>
      <c r="BQ86" s="2">
        <v>60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0</v>
      </c>
      <c r="CA86" s="2">
        <v>0</v>
      </c>
      <c r="CB86" s="2"/>
      <c r="CC86" s="2"/>
      <c r="CD86" s="2"/>
      <c r="CE86" s="2"/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937</v>
      </c>
      <c r="CO86" s="2">
        <v>0</v>
      </c>
      <c r="CP86" s="2">
        <f t="shared" si="89"/>
        <v>349.42</v>
      </c>
      <c r="CQ86" s="2">
        <f t="shared" si="90"/>
        <v>0</v>
      </c>
      <c r="CR86" s="2">
        <f t="shared" si="91"/>
        <v>0</v>
      </c>
      <c r="CS86" s="2">
        <f t="shared" si="92"/>
        <v>0</v>
      </c>
      <c r="CT86" s="2">
        <f t="shared" si="93"/>
        <v>3176.5875000000001</v>
      </c>
      <c r="CU86" s="2">
        <f t="shared" si="94"/>
        <v>0</v>
      </c>
      <c r="CV86" s="2">
        <f t="shared" si="95"/>
        <v>260.58999999999997</v>
      </c>
      <c r="CW86" s="2">
        <f t="shared" si="96"/>
        <v>0</v>
      </c>
      <c r="CX86" s="2">
        <f t="shared" si="97"/>
        <v>0</v>
      </c>
      <c r="CY86" s="2">
        <f t="shared" si="98"/>
        <v>0</v>
      </c>
      <c r="CZ86" s="2">
        <f t="shared" si="99"/>
        <v>0</v>
      </c>
      <c r="DA86" s="2"/>
      <c r="DB86" s="2"/>
      <c r="DC86" s="2" t="s">
        <v>3</v>
      </c>
      <c r="DD86" s="2" t="s">
        <v>3</v>
      </c>
      <c r="DE86" s="2" t="s">
        <v>28</v>
      </c>
      <c r="DF86" s="2" t="s">
        <v>28</v>
      </c>
      <c r="DG86" s="2" t="s">
        <v>28</v>
      </c>
      <c r="DH86" s="2" t="s">
        <v>3</v>
      </c>
      <c r="DI86" s="2" t="s">
        <v>28</v>
      </c>
      <c r="DJ86" s="2" t="s">
        <v>28</v>
      </c>
      <c r="DK86" s="2" t="s">
        <v>3</v>
      </c>
      <c r="DL86" s="2" t="s">
        <v>3</v>
      </c>
      <c r="DM86" s="2" t="s">
        <v>3</v>
      </c>
      <c r="DN86" s="2">
        <v>100</v>
      </c>
      <c r="DO86" s="2">
        <v>64</v>
      </c>
      <c r="DP86" s="2">
        <v>1.0249999999999999</v>
      </c>
      <c r="DQ86" s="2">
        <v>1</v>
      </c>
      <c r="DR86" s="2"/>
      <c r="DS86" s="2"/>
      <c r="DT86" s="2"/>
      <c r="DU86" s="2">
        <v>1005</v>
      </c>
      <c r="DV86" s="2" t="s">
        <v>35</v>
      </c>
      <c r="DW86" s="2" t="s">
        <v>35</v>
      </c>
      <c r="DX86" s="2">
        <v>100</v>
      </c>
      <c r="DY86" s="2"/>
      <c r="DZ86" s="2"/>
      <c r="EA86" s="2"/>
      <c r="EB86" s="2"/>
      <c r="EC86" s="2"/>
      <c r="ED86" s="2"/>
      <c r="EE86" s="2">
        <v>20613346</v>
      </c>
      <c r="EF86" s="2">
        <v>60</v>
      </c>
      <c r="EG86" s="2" t="s">
        <v>29</v>
      </c>
      <c r="EH86" s="2">
        <v>0</v>
      </c>
      <c r="EI86" s="2" t="s">
        <v>3</v>
      </c>
      <c r="EJ86" s="2">
        <v>1</v>
      </c>
      <c r="EK86" s="2">
        <v>454</v>
      </c>
      <c r="EL86" s="2" t="s">
        <v>179</v>
      </c>
      <c r="EM86" s="2" t="s">
        <v>180</v>
      </c>
      <c r="EN86" s="2"/>
      <c r="EO86" s="2" t="s">
        <v>102</v>
      </c>
      <c r="EP86" s="2"/>
      <c r="EQ86" s="2">
        <v>0</v>
      </c>
      <c r="ER86" s="2">
        <v>2762.25</v>
      </c>
      <c r="ES86" s="2">
        <v>0</v>
      </c>
      <c r="ET86" s="2">
        <v>0</v>
      </c>
      <c r="EU86" s="2">
        <v>0</v>
      </c>
      <c r="EV86" s="2">
        <v>2762.25</v>
      </c>
      <c r="EW86" s="2">
        <v>226.6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100"/>
        <v>0</v>
      </c>
      <c r="FS86" s="2">
        <v>0</v>
      </c>
      <c r="FT86" s="2"/>
      <c r="FU86" s="2"/>
      <c r="FV86" s="2"/>
      <c r="FW86" s="2"/>
      <c r="FX86" s="2">
        <v>100</v>
      </c>
      <c r="FY86" s="2">
        <v>64</v>
      </c>
      <c r="FZ86" s="2"/>
      <c r="GA86" s="2" t="s">
        <v>3</v>
      </c>
      <c r="GB86" s="2"/>
      <c r="GC86" s="2"/>
      <c r="GD86" s="2">
        <v>0</v>
      </c>
      <c r="GE86" s="2"/>
      <c r="GF86" s="2">
        <v>1989838262</v>
      </c>
      <c r="GG86" s="2">
        <v>2</v>
      </c>
      <c r="GH86" s="2">
        <v>-2</v>
      </c>
      <c r="GI86" s="2">
        <v>-2</v>
      </c>
      <c r="GJ86" s="2">
        <v>0</v>
      </c>
      <c r="GK86" s="2">
        <f>ROUND(R86*(R12)/100,2)</f>
        <v>0</v>
      </c>
      <c r="GL86" s="2">
        <f t="shared" si="101"/>
        <v>0</v>
      </c>
      <c r="GM86" s="2">
        <f t="shared" si="102"/>
        <v>349.42</v>
      </c>
      <c r="GN86" s="2">
        <f t="shared" si="103"/>
        <v>349.42</v>
      </c>
      <c r="GO86" s="2">
        <f t="shared" si="104"/>
        <v>0</v>
      </c>
      <c r="GP86" s="2">
        <f t="shared" si="105"/>
        <v>0</v>
      </c>
      <c r="GQ86" s="2"/>
      <c r="GR86" s="2">
        <v>0</v>
      </c>
      <c r="GS86" s="2">
        <v>3</v>
      </c>
      <c r="GT86" s="2">
        <v>0</v>
      </c>
      <c r="GU86" s="2" t="s">
        <v>3</v>
      </c>
      <c r="GV86" s="2">
        <f t="shared" si="106"/>
        <v>0</v>
      </c>
      <c r="GW86" s="2">
        <v>1</v>
      </c>
      <c r="GX86" s="2">
        <f t="shared" si="107"/>
        <v>0</v>
      </c>
      <c r="GY86" s="2"/>
      <c r="GZ86" s="2"/>
      <c r="HA86" s="2">
        <v>0</v>
      </c>
      <c r="HB86" s="2">
        <v>0</v>
      </c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C87">
        <f>ROW(SmtRes!A130)</f>
        <v>130</v>
      </c>
      <c r="D87">
        <f>ROW(EtalonRes!A128)</f>
        <v>128</v>
      </c>
      <c r="E87" t="s">
        <v>175</v>
      </c>
      <c r="F87" t="s">
        <v>176</v>
      </c>
      <c r="G87" t="s">
        <v>177</v>
      </c>
      <c r="H87" t="s">
        <v>35</v>
      </c>
      <c r="I87">
        <f>ROUND(11/100,6)</f>
        <v>0.11</v>
      </c>
      <c r="J87">
        <v>0</v>
      </c>
      <c r="O87">
        <f t="shared" si="73"/>
        <v>6643.87</v>
      </c>
      <c r="P87">
        <f t="shared" si="74"/>
        <v>0</v>
      </c>
      <c r="Q87">
        <f t="shared" si="75"/>
        <v>0</v>
      </c>
      <c r="R87">
        <f t="shared" si="76"/>
        <v>0</v>
      </c>
      <c r="S87">
        <f t="shared" si="77"/>
        <v>6643.87</v>
      </c>
      <c r="T87">
        <f t="shared" si="78"/>
        <v>0</v>
      </c>
      <c r="U87">
        <f t="shared" si="79"/>
        <v>29.381522499999996</v>
      </c>
      <c r="V87">
        <f t="shared" si="80"/>
        <v>0</v>
      </c>
      <c r="W87">
        <f t="shared" si="81"/>
        <v>0</v>
      </c>
      <c r="X87">
        <f t="shared" si="82"/>
        <v>5713.73</v>
      </c>
      <c r="Y87">
        <f t="shared" si="83"/>
        <v>2923.3</v>
      </c>
      <c r="AA87">
        <v>21012693</v>
      </c>
      <c r="AB87">
        <f t="shared" si="84"/>
        <v>3176.5875000000001</v>
      </c>
      <c r="AC87">
        <f t="shared" si="85"/>
        <v>0</v>
      </c>
      <c r="AD87">
        <f t="shared" si="117"/>
        <v>0</v>
      </c>
      <c r="AE87">
        <f t="shared" si="117"/>
        <v>0</v>
      </c>
      <c r="AF87">
        <f t="shared" si="117"/>
        <v>3176.5875000000001</v>
      </c>
      <c r="AG87">
        <f t="shared" si="87"/>
        <v>0</v>
      </c>
      <c r="AH87">
        <f>((EW87*1.15))</f>
        <v>260.58999999999997</v>
      </c>
      <c r="AI87">
        <f>((EX87*1.15))</f>
        <v>0</v>
      </c>
      <c r="AJ87">
        <f t="shared" si="88"/>
        <v>0</v>
      </c>
      <c r="AK87">
        <v>2762.25</v>
      </c>
      <c r="AL87">
        <v>0</v>
      </c>
      <c r="AM87">
        <v>0</v>
      </c>
      <c r="AN87">
        <v>0</v>
      </c>
      <c r="AO87">
        <v>2762.25</v>
      </c>
      <c r="AP87">
        <v>0</v>
      </c>
      <c r="AQ87">
        <v>226.6</v>
      </c>
      <c r="AR87">
        <v>0</v>
      </c>
      <c r="AS87">
        <v>0</v>
      </c>
      <c r="AT87">
        <v>86</v>
      </c>
      <c r="AU87">
        <v>44</v>
      </c>
      <c r="AV87">
        <v>1.0249999999999999</v>
      </c>
      <c r="AW87">
        <v>1</v>
      </c>
      <c r="AZ87">
        <v>1</v>
      </c>
      <c r="BA87">
        <v>18.55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1</v>
      </c>
      <c r="BJ87" t="s">
        <v>178</v>
      </c>
      <c r="BM87">
        <v>454</v>
      </c>
      <c r="BN87">
        <v>0</v>
      </c>
      <c r="BO87" t="s">
        <v>176</v>
      </c>
      <c r="BP87">
        <v>1</v>
      </c>
      <c r="BQ87">
        <v>60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86</v>
      </c>
      <c r="CA87">
        <v>44</v>
      </c>
      <c r="CF87">
        <v>0</v>
      </c>
      <c r="CG87">
        <v>0</v>
      </c>
      <c r="CM87">
        <v>0</v>
      </c>
      <c r="CN87" t="s">
        <v>937</v>
      </c>
      <c r="CO87">
        <v>0</v>
      </c>
      <c r="CP87">
        <f t="shared" si="89"/>
        <v>6643.87</v>
      </c>
      <c r="CQ87">
        <f t="shared" si="90"/>
        <v>0</v>
      </c>
      <c r="CR87">
        <f t="shared" si="91"/>
        <v>0</v>
      </c>
      <c r="CS87">
        <f t="shared" si="92"/>
        <v>0</v>
      </c>
      <c r="CT87">
        <f t="shared" si="93"/>
        <v>60398.840578124997</v>
      </c>
      <c r="CU87">
        <f t="shared" si="94"/>
        <v>0</v>
      </c>
      <c r="CV87">
        <f t="shared" si="95"/>
        <v>267.10474999999997</v>
      </c>
      <c r="CW87">
        <f t="shared" si="96"/>
        <v>0</v>
      </c>
      <c r="CX87">
        <f t="shared" si="97"/>
        <v>0</v>
      </c>
      <c r="CY87">
        <f t="shared" si="98"/>
        <v>5713.7281999999996</v>
      </c>
      <c r="CZ87">
        <f t="shared" si="99"/>
        <v>2923.3027999999999</v>
      </c>
      <c r="DC87" t="s">
        <v>3</v>
      </c>
      <c r="DD87" t="s">
        <v>3</v>
      </c>
      <c r="DE87" t="s">
        <v>28</v>
      </c>
      <c r="DF87" t="s">
        <v>28</v>
      </c>
      <c r="DG87" t="s">
        <v>28</v>
      </c>
      <c r="DH87" t="s">
        <v>3</v>
      </c>
      <c r="DI87" t="s">
        <v>28</v>
      </c>
      <c r="DJ87" t="s">
        <v>28</v>
      </c>
      <c r="DK87" t="s">
        <v>3</v>
      </c>
      <c r="DL87" t="s">
        <v>3</v>
      </c>
      <c r="DM87" t="s">
        <v>3</v>
      </c>
      <c r="DN87">
        <v>100</v>
      </c>
      <c r="DO87">
        <v>64</v>
      </c>
      <c r="DP87">
        <v>1.0249999999999999</v>
      </c>
      <c r="DQ87">
        <v>1</v>
      </c>
      <c r="DU87">
        <v>1005</v>
      </c>
      <c r="DV87" t="s">
        <v>35</v>
      </c>
      <c r="DW87" t="s">
        <v>35</v>
      </c>
      <c r="DX87">
        <v>100</v>
      </c>
      <c r="EE87">
        <v>20613346</v>
      </c>
      <c r="EF87">
        <v>60</v>
      </c>
      <c r="EG87" t="s">
        <v>29</v>
      </c>
      <c r="EH87">
        <v>0</v>
      </c>
      <c r="EI87" t="s">
        <v>3</v>
      </c>
      <c r="EJ87">
        <v>1</v>
      </c>
      <c r="EK87">
        <v>454</v>
      </c>
      <c r="EL87" t="s">
        <v>179</v>
      </c>
      <c r="EM87" t="s">
        <v>180</v>
      </c>
      <c r="EO87" t="s">
        <v>102</v>
      </c>
      <c r="EQ87">
        <v>0</v>
      </c>
      <c r="ER87">
        <v>2762.25</v>
      </c>
      <c r="ES87">
        <v>0</v>
      </c>
      <c r="ET87">
        <v>0</v>
      </c>
      <c r="EU87">
        <v>0</v>
      </c>
      <c r="EV87">
        <v>2762.25</v>
      </c>
      <c r="EW87">
        <v>226.6</v>
      </c>
      <c r="EX87">
        <v>0</v>
      </c>
      <c r="EY87">
        <v>0</v>
      </c>
      <c r="FQ87">
        <v>0</v>
      </c>
      <c r="FR87">
        <f t="shared" si="100"/>
        <v>0</v>
      </c>
      <c r="FS87">
        <v>0</v>
      </c>
      <c r="FX87">
        <v>100</v>
      </c>
      <c r="FY87">
        <v>64</v>
      </c>
      <c r="GA87" t="s">
        <v>3</v>
      </c>
      <c r="GD87">
        <v>0</v>
      </c>
      <c r="GF87">
        <v>1989838262</v>
      </c>
      <c r="GG87">
        <v>2</v>
      </c>
      <c r="GH87">
        <v>-2</v>
      </c>
      <c r="GI87">
        <v>2</v>
      </c>
      <c r="GJ87">
        <v>0</v>
      </c>
      <c r="GK87">
        <f>ROUND(R87*(S12)/100,2)</f>
        <v>0</v>
      </c>
      <c r="GL87">
        <f t="shared" si="101"/>
        <v>0</v>
      </c>
      <c r="GM87">
        <f t="shared" si="102"/>
        <v>15280.9</v>
      </c>
      <c r="GN87">
        <f t="shared" si="103"/>
        <v>15280.9</v>
      </c>
      <c r="GO87">
        <f t="shared" si="104"/>
        <v>0</v>
      </c>
      <c r="GP87">
        <f t="shared" si="105"/>
        <v>0</v>
      </c>
      <c r="GR87">
        <v>0</v>
      </c>
      <c r="GS87">
        <v>3</v>
      </c>
      <c r="GT87">
        <v>0</v>
      </c>
      <c r="GU87" t="s">
        <v>3</v>
      </c>
      <c r="GV87">
        <f t="shared" si="106"/>
        <v>0</v>
      </c>
      <c r="GW87">
        <v>1</v>
      </c>
      <c r="GX87">
        <f t="shared" si="107"/>
        <v>0</v>
      </c>
      <c r="HA87">
        <v>0</v>
      </c>
      <c r="HB87">
        <v>0</v>
      </c>
      <c r="IK87">
        <v>0</v>
      </c>
    </row>
    <row r="88" spans="1:255" x14ac:dyDescent="0.2">
      <c r="A88" s="2">
        <v>18</v>
      </c>
      <c r="B88" s="2">
        <v>1</v>
      </c>
      <c r="C88" s="2">
        <v>127</v>
      </c>
      <c r="D88" s="2"/>
      <c r="E88" s="2" t="s">
        <v>181</v>
      </c>
      <c r="F88" s="2" t="s">
        <v>182</v>
      </c>
      <c r="G88" s="2" t="s">
        <v>183</v>
      </c>
      <c r="H88" s="2" t="s">
        <v>123</v>
      </c>
      <c r="I88" s="2">
        <f>I86*J88</f>
        <v>0.24199999999999997</v>
      </c>
      <c r="J88" s="2">
        <v>2.1999999999999997</v>
      </c>
      <c r="K88" s="2"/>
      <c r="L88" s="2"/>
      <c r="M88" s="2"/>
      <c r="N88" s="2"/>
      <c r="O88" s="2">
        <f t="shared" si="73"/>
        <v>116.57</v>
      </c>
      <c r="P88" s="2">
        <f t="shared" si="74"/>
        <v>116.57</v>
      </c>
      <c r="Q88" s="2">
        <f t="shared" si="75"/>
        <v>0</v>
      </c>
      <c r="R88" s="2">
        <f t="shared" si="76"/>
        <v>0</v>
      </c>
      <c r="S88" s="2">
        <f t="shared" si="77"/>
        <v>0</v>
      </c>
      <c r="T88" s="2">
        <f t="shared" si="78"/>
        <v>0</v>
      </c>
      <c r="U88" s="2">
        <f t="shared" si="79"/>
        <v>0</v>
      </c>
      <c r="V88" s="2">
        <f t="shared" si="80"/>
        <v>0</v>
      </c>
      <c r="W88" s="2">
        <f t="shared" si="81"/>
        <v>0</v>
      </c>
      <c r="X88" s="2">
        <f t="shared" si="82"/>
        <v>0</v>
      </c>
      <c r="Y88" s="2">
        <f t="shared" si="83"/>
        <v>0</v>
      </c>
      <c r="Z88" s="2"/>
      <c r="AA88" s="2">
        <v>21012691</v>
      </c>
      <c r="AB88" s="2">
        <f t="shared" si="84"/>
        <v>481.69</v>
      </c>
      <c r="AC88" s="2">
        <f t="shared" si="85"/>
        <v>481.69</v>
      </c>
      <c r="AD88" s="2">
        <f t="shared" ref="AD88:AF89" si="118">ROUND((ET88),6)</f>
        <v>0</v>
      </c>
      <c r="AE88" s="2">
        <f t="shared" si="118"/>
        <v>0</v>
      </c>
      <c r="AF88" s="2">
        <f t="shared" si="118"/>
        <v>0</v>
      </c>
      <c r="AG88" s="2">
        <f t="shared" si="87"/>
        <v>0</v>
      </c>
      <c r="AH88" s="2">
        <f>(EW88)</f>
        <v>0</v>
      </c>
      <c r="AI88" s="2">
        <f>(EX88)</f>
        <v>0</v>
      </c>
      <c r="AJ88" s="2">
        <f t="shared" si="88"/>
        <v>0</v>
      </c>
      <c r="AK88" s="2">
        <v>481.69</v>
      </c>
      <c r="AL88" s="2">
        <v>481.69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1</v>
      </c>
      <c r="BJ88" s="2" t="s">
        <v>184</v>
      </c>
      <c r="BK88" s="2"/>
      <c r="BL88" s="2"/>
      <c r="BM88" s="2">
        <v>454</v>
      </c>
      <c r="BN88" s="2">
        <v>0</v>
      </c>
      <c r="BO88" s="2" t="s">
        <v>3</v>
      </c>
      <c r="BP88" s="2">
        <v>0</v>
      </c>
      <c r="BQ88" s="2">
        <v>60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0</v>
      </c>
      <c r="CA88" s="2">
        <v>0</v>
      </c>
      <c r="CB88" s="2"/>
      <c r="CC88" s="2"/>
      <c r="CD88" s="2"/>
      <c r="CE88" s="2"/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3</v>
      </c>
      <c r="CO88" s="2">
        <v>0</v>
      </c>
      <c r="CP88" s="2">
        <f t="shared" si="89"/>
        <v>116.57</v>
      </c>
      <c r="CQ88" s="2">
        <f t="shared" si="90"/>
        <v>481.69</v>
      </c>
      <c r="CR88" s="2">
        <f t="shared" si="91"/>
        <v>0</v>
      </c>
      <c r="CS88" s="2">
        <f t="shared" si="92"/>
        <v>0</v>
      </c>
      <c r="CT88" s="2">
        <f t="shared" si="93"/>
        <v>0</v>
      </c>
      <c r="CU88" s="2">
        <f t="shared" si="94"/>
        <v>0</v>
      </c>
      <c r="CV88" s="2">
        <f t="shared" si="95"/>
        <v>0</v>
      </c>
      <c r="CW88" s="2">
        <f t="shared" si="96"/>
        <v>0</v>
      </c>
      <c r="CX88" s="2">
        <f t="shared" si="97"/>
        <v>0</v>
      </c>
      <c r="CY88" s="2">
        <f t="shared" si="98"/>
        <v>0</v>
      </c>
      <c r="CZ88" s="2">
        <f t="shared" si="99"/>
        <v>0</v>
      </c>
      <c r="DA88" s="2"/>
      <c r="DB88" s="2"/>
      <c r="DC88" s="2" t="s">
        <v>3</v>
      </c>
      <c r="DD88" s="2" t="s">
        <v>3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100</v>
      </c>
      <c r="DO88" s="2">
        <v>64</v>
      </c>
      <c r="DP88" s="2">
        <v>1.0249999999999999</v>
      </c>
      <c r="DQ88" s="2">
        <v>1</v>
      </c>
      <c r="DR88" s="2"/>
      <c r="DS88" s="2"/>
      <c r="DT88" s="2"/>
      <c r="DU88" s="2">
        <v>1007</v>
      </c>
      <c r="DV88" s="2" t="s">
        <v>123</v>
      </c>
      <c r="DW88" s="2" t="s">
        <v>123</v>
      </c>
      <c r="DX88" s="2">
        <v>1</v>
      </c>
      <c r="DY88" s="2"/>
      <c r="DZ88" s="2"/>
      <c r="EA88" s="2"/>
      <c r="EB88" s="2"/>
      <c r="EC88" s="2"/>
      <c r="ED88" s="2"/>
      <c r="EE88" s="2">
        <v>20613346</v>
      </c>
      <c r="EF88" s="2">
        <v>60</v>
      </c>
      <c r="EG88" s="2" t="s">
        <v>29</v>
      </c>
      <c r="EH88" s="2">
        <v>0</v>
      </c>
      <c r="EI88" s="2" t="s">
        <v>3</v>
      </c>
      <c r="EJ88" s="2">
        <v>1</v>
      </c>
      <c r="EK88" s="2">
        <v>454</v>
      </c>
      <c r="EL88" s="2" t="s">
        <v>179</v>
      </c>
      <c r="EM88" s="2" t="s">
        <v>180</v>
      </c>
      <c r="EN88" s="2"/>
      <c r="EO88" s="2" t="s">
        <v>3</v>
      </c>
      <c r="EP88" s="2"/>
      <c r="EQ88" s="2">
        <v>0</v>
      </c>
      <c r="ER88" s="2">
        <v>481.69</v>
      </c>
      <c r="ES88" s="2">
        <v>481.69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100"/>
        <v>0</v>
      </c>
      <c r="FS88" s="2">
        <v>0</v>
      </c>
      <c r="FT88" s="2"/>
      <c r="FU88" s="2"/>
      <c r="FV88" s="2"/>
      <c r="FW88" s="2"/>
      <c r="FX88" s="2">
        <v>100</v>
      </c>
      <c r="FY88" s="2">
        <v>64</v>
      </c>
      <c r="FZ88" s="2"/>
      <c r="GA88" s="2" t="s">
        <v>3</v>
      </c>
      <c r="GB88" s="2"/>
      <c r="GC88" s="2"/>
      <c r="GD88" s="2">
        <v>0</v>
      </c>
      <c r="GE88" s="2"/>
      <c r="GF88" s="2">
        <v>-2108328104</v>
      </c>
      <c r="GG88" s="2">
        <v>2</v>
      </c>
      <c r="GH88" s="2">
        <v>-2</v>
      </c>
      <c r="GI88" s="2">
        <v>-2</v>
      </c>
      <c r="GJ88" s="2">
        <v>0</v>
      </c>
      <c r="GK88" s="2">
        <f>ROUND(R88*(R12)/100,2)</f>
        <v>0</v>
      </c>
      <c r="GL88" s="2">
        <f t="shared" si="101"/>
        <v>0</v>
      </c>
      <c r="GM88" s="2">
        <f t="shared" si="102"/>
        <v>116.57</v>
      </c>
      <c r="GN88" s="2">
        <f t="shared" si="103"/>
        <v>116.57</v>
      </c>
      <c r="GO88" s="2">
        <f t="shared" si="104"/>
        <v>0</v>
      </c>
      <c r="GP88" s="2">
        <f t="shared" si="105"/>
        <v>0</v>
      </c>
      <c r="GQ88" s="2"/>
      <c r="GR88" s="2">
        <v>0</v>
      </c>
      <c r="GS88" s="2">
        <v>3</v>
      </c>
      <c r="GT88" s="2">
        <v>0</v>
      </c>
      <c r="GU88" s="2" t="s">
        <v>3</v>
      </c>
      <c r="GV88" s="2">
        <f t="shared" si="106"/>
        <v>0</v>
      </c>
      <c r="GW88" s="2">
        <v>1</v>
      </c>
      <c r="GX88" s="2">
        <f t="shared" si="107"/>
        <v>0</v>
      </c>
      <c r="GY88" s="2"/>
      <c r="GZ88" s="2"/>
      <c r="HA88" s="2">
        <v>0</v>
      </c>
      <c r="HB88" s="2">
        <v>0</v>
      </c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18</v>
      </c>
      <c r="B89">
        <v>1</v>
      </c>
      <c r="C89">
        <v>130</v>
      </c>
      <c r="E89" t="s">
        <v>181</v>
      </c>
      <c r="F89" t="s">
        <v>182</v>
      </c>
      <c r="G89" t="s">
        <v>183</v>
      </c>
      <c r="H89" t="s">
        <v>123</v>
      </c>
      <c r="I89">
        <f>I87*J89</f>
        <v>0.24199999999999997</v>
      </c>
      <c r="J89">
        <v>2.1999999999999997</v>
      </c>
      <c r="O89">
        <f t="shared" si="73"/>
        <v>756.53</v>
      </c>
      <c r="P89">
        <f t="shared" si="74"/>
        <v>756.53</v>
      </c>
      <c r="Q89">
        <f t="shared" si="75"/>
        <v>0</v>
      </c>
      <c r="R89">
        <f t="shared" si="76"/>
        <v>0</v>
      </c>
      <c r="S89">
        <f t="shared" si="77"/>
        <v>0</v>
      </c>
      <c r="T89">
        <f t="shared" si="78"/>
        <v>0</v>
      </c>
      <c r="U89">
        <f t="shared" si="79"/>
        <v>0</v>
      </c>
      <c r="V89">
        <f t="shared" si="80"/>
        <v>0</v>
      </c>
      <c r="W89">
        <f t="shared" si="81"/>
        <v>0</v>
      </c>
      <c r="X89">
        <f t="shared" si="82"/>
        <v>0</v>
      </c>
      <c r="Y89">
        <f t="shared" si="83"/>
        <v>0</v>
      </c>
      <c r="AA89">
        <v>21012693</v>
      </c>
      <c r="AB89">
        <f t="shared" si="84"/>
        <v>481.69</v>
      </c>
      <c r="AC89">
        <f t="shared" si="85"/>
        <v>481.69</v>
      </c>
      <c r="AD89">
        <f t="shared" si="118"/>
        <v>0</v>
      </c>
      <c r="AE89">
        <f t="shared" si="118"/>
        <v>0</v>
      </c>
      <c r="AF89">
        <f t="shared" si="118"/>
        <v>0</v>
      </c>
      <c r="AG89">
        <f t="shared" si="87"/>
        <v>0</v>
      </c>
      <c r="AH89">
        <f>(EW89)</f>
        <v>0</v>
      </c>
      <c r="AI89">
        <f>(EX89)</f>
        <v>0</v>
      </c>
      <c r="AJ89">
        <f t="shared" si="88"/>
        <v>0</v>
      </c>
      <c r="AK89">
        <v>481.69</v>
      </c>
      <c r="AL89">
        <v>481.69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6.49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184</v>
      </c>
      <c r="BM89">
        <v>454</v>
      </c>
      <c r="BN89">
        <v>0</v>
      </c>
      <c r="BO89" t="s">
        <v>182</v>
      </c>
      <c r="BP89">
        <v>1</v>
      </c>
      <c r="BQ89">
        <v>60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0</v>
      </c>
      <c r="CA89">
        <v>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89"/>
        <v>756.53</v>
      </c>
      <c r="CQ89">
        <f t="shared" si="90"/>
        <v>3126.1680999999999</v>
      </c>
      <c r="CR89">
        <f t="shared" si="91"/>
        <v>0</v>
      </c>
      <c r="CS89">
        <f t="shared" si="92"/>
        <v>0</v>
      </c>
      <c r="CT89">
        <f t="shared" si="93"/>
        <v>0</v>
      </c>
      <c r="CU89">
        <f t="shared" si="94"/>
        <v>0</v>
      </c>
      <c r="CV89">
        <f t="shared" si="95"/>
        <v>0</v>
      </c>
      <c r="CW89">
        <f t="shared" si="96"/>
        <v>0</v>
      </c>
      <c r="CX89">
        <f t="shared" si="97"/>
        <v>0</v>
      </c>
      <c r="CY89">
        <f t="shared" si="98"/>
        <v>0</v>
      </c>
      <c r="CZ89">
        <f t="shared" si="99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100</v>
      </c>
      <c r="DO89">
        <v>64</v>
      </c>
      <c r="DP89">
        <v>1.0249999999999999</v>
      </c>
      <c r="DQ89">
        <v>1</v>
      </c>
      <c r="DU89">
        <v>1007</v>
      </c>
      <c r="DV89" t="s">
        <v>123</v>
      </c>
      <c r="DW89" t="s">
        <v>123</v>
      </c>
      <c r="DX89">
        <v>1</v>
      </c>
      <c r="EE89">
        <v>20613346</v>
      </c>
      <c r="EF89">
        <v>60</v>
      </c>
      <c r="EG89" t="s">
        <v>29</v>
      </c>
      <c r="EH89">
        <v>0</v>
      </c>
      <c r="EI89" t="s">
        <v>3</v>
      </c>
      <c r="EJ89">
        <v>1</v>
      </c>
      <c r="EK89">
        <v>454</v>
      </c>
      <c r="EL89" t="s">
        <v>179</v>
      </c>
      <c r="EM89" t="s">
        <v>180</v>
      </c>
      <c r="EO89" t="s">
        <v>3</v>
      </c>
      <c r="EQ89">
        <v>0</v>
      </c>
      <c r="ER89">
        <v>481.69</v>
      </c>
      <c r="ES89">
        <v>481.69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100"/>
        <v>0</v>
      </c>
      <c r="FS89">
        <v>0</v>
      </c>
      <c r="FX89">
        <v>100</v>
      </c>
      <c r="FY89">
        <v>64</v>
      </c>
      <c r="GA89" t="s">
        <v>3</v>
      </c>
      <c r="GD89">
        <v>0</v>
      </c>
      <c r="GF89">
        <v>-2108328104</v>
      </c>
      <c r="GG89">
        <v>2</v>
      </c>
      <c r="GH89">
        <v>-2</v>
      </c>
      <c r="GI89">
        <v>2</v>
      </c>
      <c r="GJ89">
        <v>0</v>
      </c>
      <c r="GK89">
        <f>ROUND(R89*(S12)/100,2)</f>
        <v>0</v>
      </c>
      <c r="GL89">
        <f t="shared" si="101"/>
        <v>0</v>
      </c>
      <c r="GM89">
        <f t="shared" si="102"/>
        <v>756.53</v>
      </c>
      <c r="GN89">
        <f t="shared" si="103"/>
        <v>756.53</v>
      </c>
      <c r="GO89">
        <f t="shared" si="104"/>
        <v>0</v>
      </c>
      <c r="GP89">
        <f t="shared" si="105"/>
        <v>0</v>
      </c>
      <c r="GR89">
        <v>0</v>
      </c>
      <c r="GS89">
        <v>3</v>
      </c>
      <c r="GT89">
        <v>0</v>
      </c>
      <c r="GU89" t="s">
        <v>3</v>
      </c>
      <c r="GV89">
        <f t="shared" si="106"/>
        <v>0</v>
      </c>
      <c r="GW89">
        <v>1</v>
      </c>
      <c r="GX89">
        <f t="shared" si="107"/>
        <v>0</v>
      </c>
      <c r="HA89">
        <v>0</v>
      </c>
      <c r="HB89">
        <v>0</v>
      </c>
      <c r="IK89">
        <v>0</v>
      </c>
    </row>
    <row r="90" spans="1:255" x14ac:dyDescent="0.2">
      <c r="A90" s="2">
        <v>17</v>
      </c>
      <c r="B90" s="2">
        <v>1</v>
      </c>
      <c r="C90" s="2"/>
      <c r="D90" s="2"/>
      <c r="E90" s="2" t="s">
        <v>185</v>
      </c>
      <c r="F90" s="2" t="s">
        <v>186</v>
      </c>
      <c r="G90" s="2" t="s">
        <v>187</v>
      </c>
      <c r="H90" s="2" t="s">
        <v>85</v>
      </c>
      <c r="I90" s="2">
        <f>ROUND(3.1,6)</f>
        <v>3.1</v>
      </c>
      <c r="J90" s="2">
        <v>0</v>
      </c>
      <c r="K90" s="2"/>
      <c r="L90" s="2"/>
      <c r="M90" s="2"/>
      <c r="N90" s="2"/>
      <c r="O90" s="2">
        <f t="shared" si="73"/>
        <v>21.85</v>
      </c>
      <c r="P90" s="2">
        <f t="shared" si="74"/>
        <v>0</v>
      </c>
      <c r="Q90" s="2">
        <f t="shared" si="75"/>
        <v>0</v>
      </c>
      <c r="R90" s="2">
        <f t="shared" si="76"/>
        <v>0</v>
      </c>
      <c r="S90" s="2">
        <f t="shared" si="77"/>
        <v>21.85</v>
      </c>
      <c r="T90" s="2">
        <f t="shared" si="78"/>
        <v>0</v>
      </c>
      <c r="U90" s="2">
        <f t="shared" si="79"/>
        <v>2.1389999999999998</v>
      </c>
      <c r="V90" s="2">
        <f t="shared" si="80"/>
        <v>0</v>
      </c>
      <c r="W90" s="2">
        <f t="shared" si="81"/>
        <v>0</v>
      </c>
      <c r="X90" s="2">
        <f t="shared" si="82"/>
        <v>0</v>
      </c>
      <c r="Y90" s="2">
        <f t="shared" si="83"/>
        <v>0</v>
      </c>
      <c r="Z90" s="2"/>
      <c r="AA90" s="2">
        <v>21012691</v>
      </c>
      <c r="AB90" s="2">
        <f t="shared" si="84"/>
        <v>7.0495000000000001</v>
      </c>
      <c r="AC90" s="2">
        <f t="shared" si="85"/>
        <v>0</v>
      </c>
      <c r="AD90" s="2">
        <f t="shared" ref="AD90:AF93" si="119">ROUND(((ET90*1.15)),6)</f>
        <v>0</v>
      </c>
      <c r="AE90" s="2">
        <f t="shared" si="119"/>
        <v>0</v>
      </c>
      <c r="AF90" s="2">
        <f t="shared" si="119"/>
        <v>7.0495000000000001</v>
      </c>
      <c r="AG90" s="2">
        <f t="shared" si="87"/>
        <v>0</v>
      </c>
      <c r="AH90" s="2">
        <f t="shared" ref="AH90:AI93" si="120">((EW90*1.15))</f>
        <v>0.69</v>
      </c>
      <c r="AI90" s="2">
        <f t="shared" si="120"/>
        <v>0</v>
      </c>
      <c r="AJ90" s="2">
        <f t="shared" si="88"/>
        <v>0</v>
      </c>
      <c r="AK90" s="2">
        <v>6.13</v>
      </c>
      <c r="AL90" s="2">
        <v>0</v>
      </c>
      <c r="AM90" s="2">
        <v>0</v>
      </c>
      <c r="AN90" s="2">
        <v>0</v>
      </c>
      <c r="AO90" s="2">
        <v>6.13</v>
      </c>
      <c r="AP90" s="2">
        <v>0</v>
      </c>
      <c r="AQ90" s="2">
        <v>0.6</v>
      </c>
      <c r="AR90" s="2">
        <v>0</v>
      </c>
      <c r="AS90" s="2">
        <v>0</v>
      </c>
      <c r="AT90" s="2">
        <v>0</v>
      </c>
      <c r="AU90" s="2">
        <v>0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0</v>
      </c>
      <c r="BI90" s="2">
        <v>1</v>
      </c>
      <c r="BJ90" s="2" t="s">
        <v>188</v>
      </c>
      <c r="BK90" s="2"/>
      <c r="BL90" s="2"/>
      <c r="BM90" s="2">
        <v>478</v>
      </c>
      <c r="BN90" s="2">
        <v>0</v>
      </c>
      <c r="BO90" s="2" t="s">
        <v>3</v>
      </c>
      <c r="BP90" s="2">
        <v>0</v>
      </c>
      <c r="BQ90" s="2">
        <v>60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0</v>
      </c>
      <c r="CA90" s="2">
        <v>0</v>
      </c>
      <c r="CB90" s="2"/>
      <c r="CC90" s="2"/>
      <c r="CD90" s="2"/>
      <c r="CE90" s="2"/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937</v>
      </c>
      <c r="CO90" s="2">
        <v>0</v>
      </c>
      <c r="CP90" s="2">
        <f t="shared" si="89"/>
        <v>21.85</v>
      </c>
      <c r="CQ90" s="2">
        <f t="shared" si="90"/>
        <v>0</v>
      </c>
      <c r="CR90" s="2">
        <f t="shared" si="91"/>
        <v>0</v>
      </c>
      <c r="CS90" s="2">
        <f t="shared" si="92"/>
        <v>0</v>
      </c>
      <c r="CT90" s="2">
        <f t="shared" si="93"/>
        <v>7.0495000000000001</v>
      </c>
      <c r="CU90" s="2">
        <f t="shared" si="94"/>
        <v>0</v>
      </c>
      <c r="CV90" s="2">
        <f t="shared" si="95"/>
        <v>0.69</v>
      </c>
      <c r="CW90" s="2">
        <f t="shared" si="96"/>
        <v>0</v>
      </c>
      <c r="CX90" s="2">
        <f t="shared" si="97"/>
        <v>0</v>
      </c>
      <c r="CY90" s="2">
        <f t="shared" si="98"/>
        <v>0</v>
      </c>
      <c r="CZ90" s="2">
        <f t="shared" si="99"/>
        <v>0</v>
      </c>
      <c r="DA90" s="2"/>
      <c r="DB90" s="2"/>
      <c r="DC90" s="2" t="s">
        <v>3</v>
      </c>
      <c r="DD90" s="2" t="s">
        <v>3</v>
      </c>
      <c r="DE90" s="2" t="s">
        <v>28</v>
      </c>
      <c r="DF90" s="2" t="s">
        <v>28</v>
      </c>
      <c r="DG90" s="2" t="s">
        <v>28</v>
      </c>
      <c r="DH90" s="2" t="s">
        <v>3</v>
      </c>
      <c r="DI90" s="2" t="s">
        <v>28</v>
      </c>
      <c r="DJ90" s="2" t="s">
        <v>28</v>
      </c>
      <c r="DK90" s="2" t="s">
        <v>3</v>
      </c>
      <c r="DL90" s="2" t="s">
        <v>3</v>
      </c>
      <c r="DM90" s="2" t="s">
        <v>3</v>
      </c>
      <c r="DN90" s="2">
        <v>100</v>
      </c>
      <c r="DO90" s="2">
        <v>64</v>
      </c>
      <c r="DP90" s="2">
        <v>1.0249999999999999</v>
      </c>
      <c r="DQ90" s="2">
        <v>1</v>
      </c>
      <c r="DR90" s="2"/>
      <c r="DS90" s="2"/>
      <c r="DT90" s="2"/>
      <c r="DU90" s="2">
        <v>1005</v>
      </c>
      <c r="DV90" s="2" t="s">
        <v>85</v>
      </c>
      <c r="DW90" s="2" t="s">
        <v>85</v>
      </c>
      <c r="DX90" s="2">
        <v>1</v>
      </c>
      <c r="DY90" s="2"/>
      <c r="DZ90" s="2"/>
      <c r="EA90" s="2"/>
      <c r="EB90" s="2"/>
      <c r="EC90" s="2"/>
      <c r="ED90" s="2"/>
      <c r="EE90" s="2">
        <v>20613370</v>
      </c>
      <c r="EF90" s="2">
        <v>60</v>
      </c>
      <c r="EG90" s="2" t="s">
        <v>29</v>
      </c>
      <c r="EH90" s="2">
        <v>0</v>
      </c>
      <c r="EI90" s="2" t="s">
        <v>3</v>
      </c>
      <c r="EJ90" s="2">
        <v>1</v>
      </c>
      <c r="EK90" s="2">
        <v>478</v>
      </c>
      <c r="EL90" s="2" t="s">
        <v>189</v>
      </c>
      <c r="EM90" s="2" t="s">
        <v>190</v>
      </c>
      <c r="EN90" s="2"/>
      <c r="EO90" s="2" t="s">
        <v>102</v>
      </c>
      <c r="EP90" s="2"/>
      <c r="EQ90" s="2">
        <v>0</v>
      </c>
      <c r="ER90" s="2">
        <v>6.13</v>
      </c>
      <c r="ES90" s="2">
        <v>0</v>
      </c>
      <c r="ET90" s="2">
        <v>0</v>
      </c>
      <c r="EU90" s="2">
        <v>0</v>
      </c>
      <c r="EV90" s="2">
        <v>6.13</v>
      </c>
      <c r="EW90" s="2">
        <v>0.6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00"/>
        <v>0</v>
      </c>
      <c r="FS90" s="2">
        <v>0</v>
      </c>
      <c r="FT90" s="2"/>
      <c r="FU90" s="2"/>
      <c r="FV90" s="2"/>
      <c r="FW90" s="2"/>
      <c r="FX90" s="2">
        <v>100</v>
      </c>
      <c r="FY90" s="2">
        <v>64</v>
      </c>
      <c r="FZ90" s="2"/>
      <c r="GA90" s="2" t="s">
        <v>3</v>
      </c>
      <c r="GB90" s="2"/>
      <c r="GC90" s="2"/>
      <c r="GD90" s="2">
        <v>0</v>
      </c>
      <c r="GE90" s="2"/>
      <c r="GF90" s="2">
        <v>-67398307</v>
      </c>
      <c r="GG90" s="2">
        <v>2</v>
      </c>
      <c r="GH90" s="2">
        <v>-2</v>
      </c>
      <c r="GI90" s="2">
        <v>-2</v>
      </c>
      <c r="GJ90" s="2">
        <v>0</v>
      </c>
      <c r="GK90" s="2">
        <f>ROUND(R90*(R12)/100,2)</f>
        <v>0</v>
      </c>
      <c r="GL90" s="2">
        <f t="shared" si="101"/>
        <v>0</v>
      </c>
      <c r="GM90" s="2">
        <f t="shared" si="102"/>
        <v>21.85</v>
      </c>
      <c r="GN90" s="2">
        <f t="shared" si="103"/>
        <v>21.85</v>
      </c>
      <c r="GO90" s="2">
        <f t="shared" si="104"/>
        <v>0</v>
      </c>
      <c r="GP90" s="2">
        <f t="shared" si="105"/>
        <v>0</v>
      </c>
      <c r="GQ90" s="2"/>
      <c r="GR90" s="2">
        <v>0</v>
      </c>
      <c r="GS90" s="2">
        <v>0</v>
      </c>
      <c r="GT90" s="2">
        <v>0</v>
      </c>
      <c r="GU90" s="2" t="s">
        <v>3</v>
      </c>
      <c r="GV90" s="2">
        <f t="shared" si="106"/>
        <v>0</v>
      </c>
      <c r="GW90" s="2">
        <v>1</v>
      </c>
      <c r="GX90" s="2">
        <f t="shared" si="107"/>
        <v>0</v>
      </c>
      <c r="GY90" s="2"/>
      <c r="GZ90" s="2"/>
      <c r="HA90" s="2">
        <v>0</v>
      </c>
      <c r="HB90" s="2">
        <v>0</v>
      </c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E91" t="s">
        <v>185</v>
      </c>
      <c r="F91" t="s">
        <v>186</v>
      </c>
      <c r="G91" t="s">
        <v>187</v>
      </c>
      <c r="H91" t="s">
        <v>85</v>
      </c>
      <c r="I91">
        <f>ROUND(3.1,6)</f>
        <v>3.1</v>
      </c>
      <c r="J91">
        <v>0</v>
      </c>
      <c r="O91">
        <f t="shared" si="73"/>
        <v>415.52</v>
      </c>
      <c r="P91">
        <f t="shared" si="74"/>
        <v>0</v>
      </c>
      <c r="Q91">
        <f t="shared" si="75"/>
        <v>0</v>
      </c>
      <c r="R91">
        <f t="shared" si="76"/>
        <v>0</v>
      </c>
      <c r="S91">
        <f t="shared" si="77"/>
        <v>415.52</v>
      </c>
      <c r="T91">
        <f t="shared" si="78"/>
        <v>0</v>
      </c>
      <c r="U91">
        <f t="shared" si="79"/>
        <v>2.192475</v>
      </c>
      <c r="V91">
        <f t="shared" si="80"/>
        <v>0</v>
      </c>
      <c r="W91">
        <f t="shared" si="81"/>
        <v>0</v>
      </c>
      <c r="X91">
        <f t="shared" si="82"/>
        <v>357.35</v>
      </c>
      <c r="Y91">
        <f t="shared" si="83"/>
        <v>182.83</v>
      </c>
      <c r="AA91">
        <v>21012693</v>
      </c>
      <c r="AB91">
        <f t="shared" si="84"/>
        <v>7.0495000000000001</v>
      </c>
      <c r="AC91">
        <f t="shared" si="85"/>
        <v>0</v>
      </c>
      <c r="AD91">
        <f t="shared" si="119"/>
        <v>0</v>
      </c>
      <c r="AE91">
        <f t="shared" si="119"/>
        <v>0</v>
      </c>
      <c r="AF91">
        <f t="shared" si="119"/>
        <v>7.0495000000000001</v>
      </c>
      <c r="AG91">
        <f t="shared" si="87"/>
        <v>0</v>
      </c>
      <c r="AH91">
        <f t="shared" si="120"/>
        <v>0.69</v>
      </c>
      <c r="AI91">
        <f t="shared" si="120"/>
        <v>0</v>
      </c>
      <c r="AJ91">
        <f t="shared" si="88"/>
        <v>0</v>
      </c>
      <c r="AK91">
        <v>6.13</v>
      </c>
      <c r="AL91">
        <v>0</v>
      </c>
      <c r="AM91">
        <v>0</v>
      </c>
      <c r="AN91">
        <v>0</v>
      </c>
      <c r="AO91">
        <v>6.13</v>
      </c>
      <c r="AP91">
        <v>0</v>
      </c>
      <c r="AQ91">
        <v>0.6</v>
      </c>
      <c r="AR91">
        <v>0</v>
      </c>
      <c r="AS91">
        <v>0</v>
      </c>
      <c r="AT91">
        <v>86</v>
      </c>
      <c r="AU91">
        <v>44</v>
      </c>
      <c r="AV91">
        <v>1.0249999999999999</v>
      </c>
      <c r="AW91">
        <v>1</v>
      </c>
      <c r="AZ91">
        <v>1</v>
      </c>
      <c r="BA91">
        <v>18.55</v>
      </c>
      <c r="BB91">
        <v>1</v>
      </c>
      <c r="BC91">
        <v>1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1</v>
      </c>
      <c r="BJ91" t="s">
        <v>188</v>
      </c>
      <c r="BM91">
        <v>478</v>
      </c>
      <c r="BN91">
        <v>0</v>
      </c>
      <c r="BO91" t="s">
        <v>186</v>
      </c>
      <c r="BP91">
        <v>1</v>
      </c>
      <c r="BQ91">
        <v>60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86</v>
      </c>
      <c r="CA91">
        <v>44</v>
      </c>
      <c r="CF91">
        <v>0</v>
      </c>
      <c r="CG91">
        <v>0</v>
      </c>
      <c r="CM91">
        <v>0</v>
      </c>
      <c r="CN91" t="s">
        <v>937</v>
      </c>
      <c r="CO91">
        <v>0</v>
      </c>
      <c r="CP91">
        <f t="shared" si="89"/>
        <v>415.52</v>
      </c>
      <c r="CQ91">
        <f t="shared" si="90"/>
        <v>0</v>
      </c>
      <c r="CR91">
        <f t="shared" si="91"/>
        <v>0</v>
      </c>
      <c r="CS91">
        <f t="shared" si="92"/>
        <v>0</v>
      </c>
      <c r="CT91">
        <f t="shared" si="93"/>
        <v>134.03743062499998</v>
      </c>
      <c r="CU91">
        <f t="shared" si="94"/>
        <v>0</v>
      </c>
      <c r="CV91">
        <f t="shared" si="95"/>
        <v>0.70724999999999993</v>
      </c>
      <c r="CW91">
        <f t="shared" si="96"/>
        <v>0</v>
      </c>
      <c r="CX91">
        <f t="shared" si="97"/>
        <v>0</v>
      </c>
      <c r="CY91">
        <f t="shared" si="98"/>
        <v>357.34719999999999</v>
      </c>
      <c r="CZ91">
        <f t="shared" si="99"/>
        <v>182.8288</v>
      </c>
      <c r="DC91" t="s">
        <v>3</v>
      </c>
      <c r="DD91" t="s">
        <v>3</v>
      </c>
      <c r="DE91" t="s">
        <v>28</v>
      </c>
      <c r="DF91" t="s">
        <v>28</v>
      </c>
      <c r="DG91" t="s">
        <v>28</v>
      </c>
      <c r="DH91" t="s">
        <v>3</v>
      </c>
      <c r="DI91" t="s">
        <v>28</v>
      </c>
      <c r="DJ91" t="s">
        <v>28</v>
      </c>
      <c r="DK91" t="s">
        <v>3</v>
      </c>
      <c r="DL91" t="s">
        <v>3</v>
      </c>
      <c r="DM91" t="s">
        <v>3</v>
      </c>
      <c r="DN91">
        <v>100</v>
      </c>
      <c r="DO91">
        <v>64</v>
      </c>
      <c r="DP91">
        <v>1.0249999999999999</v>
      </c>
      <c r="DQ91">
        <v>1</v>
      </c>
      <c r="DU91">
        <v>1005</v>
      </c>
      <c r="DV91" t="s">
        <v>85</v>
      </c>
      <c r="DW91" t="s">
        <v>85</v>
      </c>
      <c r="DX91">
        <v>1</v>
      </c>
      <c r="EE91">
        <v>20613370</v>
      </c>
      <c r="EF91">
        <v>60</v>
      </c>
      <c r="EG91" t="s">
        <v>29</v>
      </c>
      <c r="EH91">
        <v>0</v>
      </c>
      <c r="EI91" t="s">
        <v>3</v>
      </c>
      <c r="EJ91">
        <v>1</v>
      </c>
      <c r="EK91">
        <v>478</v>
      </c>
      <c r="EL91" t="s">
        <v>189</v>
      </c>
      <c r="EM91" t="s">
        <v>190</v>
      </c>
      <c r="EO91" t="s">
        <v>102</v>
      </c>
      <c r="EQ91">
        <v>0</v>
      </c>
      <c r="ER91">
        <v>6.13</v>
      </c>
      <c r="ES91">
        <v>0</v>
      </c>
      <c r="ET91">
        <v>0</v>
      </c>
      <c r="EU91">
        <v>0</v>
      </c>
      <c r="EV91">
        <v>6.13</v>
      </c>
      <c r="EW91">
        <v>0.6</v>
      </c>
      <c r="EX91">
        <v>0</v>
      </c>
      <c r="EY91">
        <v>0</v>
      </c>
      <c r="FQ91">
        <v>0</v>
      </c>
      <c r="FR91">
        <f t="shared" si="100"/>
        <v>0</v>
      </c>
      <c r="FS91">
        <v>0</v>
      </c>
      <c r="FX91">
        <v>100</v>
      </c>
      <c r="FY91">
        <v>64</v>
      </c>
      <c r="GA91" t="s">
        <v>3</v>
      </c>
      <c r="GD91">
        <v>0</v>
      </c>
      <c r="GF91">
        <v>-67398307</v>
      </c>
      <c r="GG91">
        <v>2</v>
      </c>
      <c r="GH91">
        <v>-2</v>
      </c>
      <c r="GI91">
        <v>2</v>
      </c>
      <c r="GJ91">
        <v>0</v>
      </c>
      <c r="GK91">
        <f>ROUND(R91*(S12)/100,2)</f>
        <v>0</v>
      </c>
      <c r="GL91">
        <f t="shared" si="101"/>
        <v>0</v>
      </c>
      <c r="GM91">
        <f t="shared" si="102"/>
        <v>955.7</v>
      </c>
      <c r="GN91">
        <f t="shared" si="103"/>
        <v>955.7</v>
      </c>
      <c r="GO91">
        <f t="shared" si="104"/>
        <v>0</v>
      </c>
      <c r="GP91">
        <f t="shared" si="105"/>
        <v>0</v>
      </c>
      <c r="GR91">
        <v>0</v>
      </c>
      <c r="GS91">
        <v>0</v>
      </c>
      <c r="GT91">
        <v>0</v>
      </c>
      <c r="GU91" t="s">
        <v>3</v>
      </c>
      <c r="GV91">
        <f t="shared" si="106"/>
        <v>0</v>
      </c>
      <c r="GW91">
        <v>1</v>
      </c>
      <c r="GX91">
        <f t="shared" si="107"/>
        <v>0</v>
      </c>
      <c r="HA91">
        <v>0</v>
      </c>
      <c r="HB91">
        <v>0</v>
      </c>
      <c r="IK91">
        <v>0</v>
      </c>
    </row>
    <row r="92" spans="1:255" x14ac:dyDescent="0.2">
      <c r="A92" s="2">
        <v>17</v>
      </c>
      <c r="B92" s="2">
        <v>1</v>
      </c>
      <c r="C92" s="2">
        <f>ROW(SmtRes!A134)</f>
        <v>134</v>
      </c>
      <c r="D92" s="2">
        <f>ROW(EtalonRes!A132)</f>
        <v>132</v>
      </c>
      <c r="E92" s="2" t="s">
        <v>191</v>
      </c>
      <c r="F92" s="2" t="s">
        <v>192</v>
      </c>
      <c r="G92" s="2" t="s">
        <v>193</v>
      </c>
      <c r="H92" s="2" t="s">
        <v>194</v>
      </c>
      <c r="I92" s="2">
        <f>ROUND(2,6)</f>
        <v>2</v>
      </c>
      <c r="J92" s="2">
        <v>0</v>
      </c>
      <c r="K92" s="2"/>
      <c r="L92" s="2"/>
      <c r="M92" s="2"/>
      <c r="N92" s="2"/>
      <c r="O92" s="2">
        <f t="shared" si="73"/>
        <v>23.87</v>
      </c>
      <c r="P92" s="2">
        <f t="shared" si="74"/>
        <v>10.6</v>
      </c>
      <c r="Q92" s="2">
        <f t="shared" si="75"/>
        <v>0</v>
      </c>
      <c r="R92" s="2">
        <f t="shared" si="76"/>
        <v>0</v>
      </c>
      <c r="S92" s="2">
        <f t="shared" si="77"/>
        <v>13.27</v>
      </c>
      <c r="T92" s="2">
        <f t="shared" si="78"/>
        <v>0</v>
      </c>
      <c r="U92" s="2">
        <f t="shared" si="79"/>
        <v>1.1729999999999998</v>
      </c>
      <c r="V92" s="2">
        <f t="shared" si="80"/>
        <v>0</v>
      </c>
      <c r="W92" s="2">
        <f t="shared" si="81"/>
        <v>0</v>
      </c>
      <c r="X92" s="2">
        <f t="shared" si="82"/>
        <v>0</v>
      </c>
      <c r="Y92" s="2">
        <f t="shared" si="83"/>
        <v>0</v>
      </c>
      <c r="Z92" s="2"/>
      <c r="AA92" s="2">
        <v>21012691</v>
      </c>
      <c r="AB92" s="2">
        <f t="shared" si="84"/>
        <v>11.935499999999999</v>
      </c>
      <c r="AC92" s="2">
        <f t="shared" si="85"/>
        <v>5.3</v>
      </c>
      <c r="AD92" s="2">
        <f t="shared" si="119"/>
        <v>0</v>
      </c>
      <c r="AE92" s="2">
        <f t="shared" si="119"/>
        <v>0</v>
      </c>
      <c r="AF92" s="2">
        <f t="shared" si="119"/>
        <v>6.6355000000000004</v>
      </c>
      <c r="AG92" s="2">
        <f t="shared" si="87"/>
        <v>0</v>
      </c>
      <c r="AH92" s="2">
        <f t="shared" si="120"/>
        <v>0.58649999999999991</v>
      </c>
      <c r="AI92" s="2">
        <f t="shared" si="120"/>
        <v>0</v>
      </c>
      <c r="AJ92" s="2">
        <f t="shared" si="88"/>
        <v>0</v>
      </c>
      <c r="AK92" s="2">
        <v>11.07</v>
      </c>
      <c r="AL92" s="2">
        <v>5.3</v>
      </c>
      <c r="AM92" s="2">
        <v>0</v>
      </c>
      <c r="AN92" s="2">
        <v>0</v>
      </c>
      <c r="AO92" s="2">
        <v>5.77</v>
      </c>
      <c r="AP92" s="2">
        <v>0</v>
      </c>
      <c r="AQ92" s="2">
        <v>0.51</v>
      </c>
      <c r="AR92" s="2">
        <v>0</v>
      </c>
      <c r="AS92" s="2">
        <v>0</v>
      </c>
      <c r="AT92" s="2">
        <v>0</v>
      </c>
      <c r="AU92" s="2">
        <v>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0</v>
      </c>
      <c r="BI92" s="2">
        <v>1</v>
      </c>
      <c r="BJ92" s="2" t="s">
        <v>195</v>
      </c>
      <c r="BK92" s="2"/>
      <c r="BL92" s="2"/>
      <c r="BM92" s="2">
        <v>478</v>
      </c>
      <c r="BN92" s="2">
        <v>0</v>
      </c>
      <c r="BO92" s="2" t="s">
        <v>3</v>
      </c>
      <c r="BP92" s="2">
        <v>0</v>
      </c>
      <c r="BQ92" s="2">
        <v>60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0</v>
      </c>
      <c r="CA92" s="2">
        <v>0</v>
      </c>
      <c r="CB92" s="2"/>
      <c r="CC92" s="2"/>
      <c r="CD92" s="2"/>
      <c r="CE92" s="2"/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936</v>
      </c>
      <c r="CO92" s="2">
        <v>0</v>
      </c>
      <c r="CP92" s="2">
        <f t="shared" si="89"/>
        <v>23.869999999999997</v>
      </c>
      <c r="CQ92" s="2">
        <f t="shared" si="90"/>
        <v>5.3</v>
      </c>
      <c r="CR92" s="2">
        <f t="shared" si="91"/>
        <v>0</v>
      </c>
      <c r="CS92" s="2">
        <f t="shared" si="92"/>
        <v>0</v>
      </c>
      <c r="CT92" s="2">
        <f t="shared" si="93"/>
        <v>6.6355000000000004</v>
      </c>
      <c r="CU92" s="2">
        <f t="shared" si="94"/>
        <v>0</v>
      </c>
      <c r="CV92" s="2">
        <f t="shared" si="95"/>
        <v>0.58649999999999991</v>
      </c>
      <c r="CW92" s="2">
        <f t="shared" si="96"/>
        <v>0</v>
      </c>
      <c r="CX92" s="2">
        <f t="shared" si="97"/>
        <v>0</v>
      </c>
      <c r="CY92" s="2">
        <f t="shared" si="98"/>
        <v>0</v>
      </c>
      <c r="CZ92" s="2">
        <f t="shared" si="99"/>
        <v>0</v>
      </c>
      <c r="DA92" s="2"/>
      <c r="DB92" s="2"/>
      <c r="DC92" s="2" t="s">
        <v>3</v>
      </c>
      <c r="DD92" s="2" t="s">
        <v>3</v>
      </c>
      <c r="DE92" s="2" t="s">
        <v>28</v>
      </c>
      <c r="DF92" s="2" t="s">
        <v>28</v>
      </c>
      <c r="DG92" s="2" t="s">
        <v>28</v>
      </c>
      <c r="DH92" s="2" t="s">
        <v>3</v>
      </c>
      <c r="DI92" s="2" t="s">
        <v>28</v>
      </c>
      <c r="DJ92" s="2" t="s">
        <v>28</v>
      </c>
      <c r="DK92" s="2" t="s">
        <v>3</v>
      </c>
      <c r="DL92" s="2" t="s">
        <v>3</v>
      </c>
      <c r="DM92" s="2" t="s">
        <v>3</v>
      </c>
      <c r="DN92" s="2">
        <v>100</v>
      </c>
      <c r="DO92" s="2">
        <v>64</v>
      </c>
      <c r="DP92" s="2">
        <v>1.0249999999999999</v>
      </c>
      <c r="DQ92" s="2">
        <v>1</v>
      </c>
      <c r="DR92" s="2"/>
      <c r="DS92" s="2"/>
      <c r="DT92" s="2"/>
      <c r="DU92" s="2">
        <v>1013</v>
      </c>
      <c r="DV92" s="2" t="s">
        <v>194</v>
      </c>
      <c r="DW92" s="2" t="s">
        <v>194</v>
      </c>
      <c r="DX92" s="2">
        <v>1</v>
      </c>
      <c r="DY92" s="2"/>
      <c r="DZ92" s="2"/>
      <c r="EA92" s="2"/>
      <c r="EB92" s="2"/>
      <c r="EC92" s="2"/>
      <c r="ED92" s="2"/>
      <c r="EE92" s="2">
        <v>20613370</v>
      </c>
      <c r="EF92" s="2">
        <v>60</v>
      </c>
      <c r="EG92" s="2" t="s">
        <v>29</v>
      </c>
      <c r="EH92" s="2">
        <v>0</v>
      </c>
      <c r="EI92" s="2" t="s">
        <v>3</v>
      </c>
      <c r="EJ92" s="2">
        <v>1</v>
      </c>
      <c r="EK92" s="2">
        <v>478</v>
      </c>
      <c r="EL92" s="2" t="s">
        <v>189</v>
      </c>
      <c r="EM92" s="2" t="s">
        <v>190</v>
      </c>
      <c r="EN92" s="2"/>
      <c r="EO92" s="2" t="s">
        <v>102</v>
      </c>
      <c r="EP92" s="2"/>
      <c r="EQ92" s="2">
        <v>0</v>
      </c>
      <c r="ER92" s="2">
        <v>11.07</v>
      </c>
      <c r="ES92" s="2">
        <v>5.3</v>
      </c>
      <c r="ET92" s="2">
        <v>0</v>
      </c>
      <c r="EU92" s="2">
        <v>0</v>
      </c>
      <c r="EV92" s="2">
        <v>5.77</v>
      </c>
      <c r="EW92" s="2">
        <v>0.51</v>
      </c>
      <c r="EX92" s="2">
        <v>0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00"/>
        <v>0</v>
      </c>
      <c r="FS92" s="2">
        <v>0</v>
      </c>
      <c r="FT92" s="2"/>
      <c r="FU92" s="2"/>
      <c r="FV92" s="2"/>
      <c r="FW92" s="2"/>
      <c r="FX92" s="2">
        <v>100</v>
      </c>
      <c r="FY92" s="2">
        <v>64</v>
      </c>
      <c r="FZ92" s="2"/>
      <c r="GA92" s="2" t="s">
        <v>3</v>
      </c>
      <c r="GB92" s="2"/>
      <c r="GC92" s="2"/>
      <c r="GD92" s="2">
        <v>0</v>
      </c>
      <c r="GE92" s="2"/>
      <c r="GF92" s="2">
        <v>-1441049635</v>
      </c>
      <c r="GG92" s="2">
        <v>2</v>
      </c>
      <c r="GH92" s="2">
        <v>-2</v>
      </c>
      <c r="GI92" s="2">
        <v>-2</v>
      </c>
      <c r="GJ92" s="2">
        <v>0</v>
      </c>
      <c r="GK92" s="2">
        <f>ROUND(R92*(R12)/100,2)</f>
        <v>0</v>
      </c>
      <c r="GL92" s="2">
        <f t="shared" si="101"/>
        <v>0</v>
      </c>
      <c r="GM92" s="2">
        <f t="shared" si="102"/>
        <v>23.87</v>
      </c>
      <c r="GN92" s="2">
        <f t="shared" si="103"/>
        <v>23.87</v>
      </c>
      <c r="GO92" s="2">
        <f t="shared" si="104"/>
        <v>0</v>
      </c>
      <c r="GP92" s="2">
        <f t="shared" si="105"/>
        <v>0</v>
      </c>
      <c r="GQ92" s="2"/>
      <c r="GR92" s="2">
        <v>0</v>
      </c>
      <c r="GS92" s="2">
        <v>3</v>
      </c>
      <c r="GT92" s="2">
        <v>0</v>
      </c>
      <c r="GU92" s="2" t="s">
        <v>3</v>
      </c>
      <c r="GV92" s="2">
        <f t="shared" si="106"/>
        <v>0</v>
      </c>
      <c r="GW92" s="2">
        <v>1</v>
      </c>
      <c r="GX92" s="2">
        <f t="shared" si="107"/>
        <v>0</v>
      </c>
      <c r="GY92" s="2"/>
      <c r="GZ92" s="2"/>
      <c r="HA92" s="2">
        <v>0</v>
      </c>
      <c r="HB92" s="2">
        <v>0</v>
      </c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ROW(SmtRes!A138)</f>
        <v>138</v>
      </c>
      <c r="D93">
        <f>ROW(EtalonRes!A136)</f>
        <v>136</v>
      </c>
      <c r="E93" t="s">
        <v>191</v>
      </c>
      <c r="F93" t="s">
        <v>192</v>
      </c>
      <c r="G93" t="s">
        <v>193</v>
      </c>
      <c r="H93" t="s">
        <v>194</v>
      </c>
      <c r="I93">
        <f>ROUND(2,6)</f>
        <v>2</v>
      </c>
      <c r="J93">
        <v>0</v>
      </c>
      <c r="O93">
        <f t="shared" si="73"/>
        <v>292.93</v>
      </c>
      <c r="P93">
        <f t="shared" si="74"/>
        <v>40.6</v>
      </c>
      <c r="Q93">
        <f t="shared" si="75"/>
        <v>0</v>
      </c>
      <c r="R93">
        <f t="shared" si="76"/>
        <v>0</v>
      </c>
      <c r="S93">
        <f t="shared" si="77"/>
        <v>252.33</v>
      </c>
      <c r="T93">
        <f t="shared" si="78"/>
        <v>0</v>
      </c>
      <c r="U93">
        <f t="shared" si="79"/>
        <v>1.2023249999999996</v>
      </c>
      <c r="V93">
        <f t="shared" si="80"/>
        <v>0</v>
      </c>
      <c r="W93">
        <f t="shared" si="81"/>
        <v>0</v>
      </c>
      <c r="X93">
        <f t="shared" si="82"/>
        <v>217</v>
      </c>
      <c r="Y93">
        <f t="shared" si="83"/>
        <v>111.03</v>
      </c>
      <c r="AA93">
        <v>21012693</v>
      </c>
      <c r="AB93">
        <f t="shared" si="84"/>
        <v>11.935499999999999</v>
      </c>
      <c r="AC93">
        <f t="shared" si="85"/>
        <v>5.3</v>
      </c>
      <c r="AD93">
        <f t="shared" si="119"/>
        <v>0</v>
      </c>
      <c r="AE93">
        <f t="shared" si="119"/>
        <v>0</v>
      </c>
      <c r="AF93">
        <f t="shared" si="119"/>
        <v>6.6355000000000004</v>
      </c>
      <c r="AG93">
        <f t="shared" si="87"/>
        <v>0</v>
      </c>
      <c r="AH93">
        <f t="shared" si="120"/>
        <v>0.58649999999999991</v>
      </c>
      <c r="AI93">
        <f t="shared" si="120"/>
        <v>0</v>
      </c>
      <c r="AJ93">
        <f t="shared" si="88"/>
        <v>0</v>
      </c>
      <c r="AK93">
        <v>11.07</v>
      </c>
      <c r="AL93">
        <v>5.3</v>
      </c>
      <c r="AM93">
        <v>0</v>
      </c>
      <c r="AN93">
        <v>0</v>
      </c>
      <c r="AO93">
        <v>5.77</v>
      </c>
      <c r="AP93">
        <v>0</v>
      </c>
      <c r="AQ93">
        <v>0.51</v>
      </c>
      <c r="AR93">
        <v>0</v>
      </c>
      <c r="AS93">
        <v>0</v>
      </c>
      <c r="AT93">
        <v>86</v>
      </c>
      <c r="AU93">
        <v>44</v>
      </c>
      <c r="AV93">
        <v>1.0249999999999999</v>
      </c>
      <c r="AW93">
        <v>1</v>
      </c>
      <c r="AZ93">
        <v>1</v>
      </c>
      <c r="BA93">
        <v>18.55</v>
      </c>
      <c r="BB93">
        <v>1</v>
      </c>
      <c r="BC93">
        <v>3.83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195</v>
      </c>
      <c r="BM93">
        <v>478</v>
      </c>
      <c r="BN93">
        <v>0</v>
      </c>
      <c r="BO93" t="s">
        <v>192</v>
      </c>
      <c r="BP93">
        <v>1</v>
      </c>
      <c r="BQ93">
        <v>60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86</v>
      </c>
      <c r="CA93">
        <v>44</v>
      </c>
      <c r="CF93">
        <v>0</v>
      </c>
      <c r="CG93">
        <v>0</v>
      </c>
      <c r="CM93">
        <v>0</v>
      </c>
      <c r="CN93" t="s">
        <v>936</v>
      </c>
      <c r="CO93">
        <v>0</v>
      </c>
      <c r="CP93">
        <f t="shared" si="89"/>
        <v>292.93</v>
      </c>
      <c r="CQ93">
        <f t="shared" si="90"/>
        <v>20.298999999999999</v>
      </c>
      <c r="CR93">
        <f t="shared" si="91"/>
        <v>0</v>
      </c>
      <c r="CS93">
        <f t="shared" si="92"/>
        <v>0</v>
      </c>
      <c r="CT93">
        <f t="shared" si="93"/>
        <v>126.165738125</v>
      </c>
      <c r="CU93">
        <f t="shared" si="94"/>
        <v>0</v>
      </c>
      <c r="CV93">
        <f t="shared" si="95"/>
        <v>0.60116249999999982</v>
      </c>
      <c r="CW93">
        <f t="shared" si="96"/>
        <v>0</v>
      </c>
      <c r="CX93">
        <f t="shared" si="97"/>
        <v>0</v>
      </c>
      <c r="CY93">
        <f t="shared" si="98"/>
        <v>217.00380000000001</v>
      </c>
      <c r="CZ93">
        <f t="shared" si="99"/>
        <v>111.02520000000001</v>
      </c>
      <c r="DC93" t="s">
        <v>3</v>
      </c>
      <c r="DD93" t="s">
        <v>3</v>
      </c>
      <c r="DE93" t="s">
        <v>28</v>
      </c>
      <c r="DF93" t="s">
        <v>28</v>
      </c>
      <c r="DG93" t="s">
        <v>28</v>
      </c>
      <c r="DH93" t="s">
        <v>3</v>
      </c>
      <c r="DI93" t="s">
        <v>28</v>
      </c>
      <c r="DJ93" t="s">
        <v>28</v>
      </c>
      <c r="DK93" t="s">
        <v>3</v>
      </c>
      <c r="DL93" t="s">
        <v>3</v>
      </c>
      <c r="DM93" t="s">
        <v>3</v>
      </c>
      <c r="DN93">
        <v>100</v>
      </c>
      <c r="DO93">
        <v>64</v>
      </c>
      <c r="DP93">
        <v>1.0249999999999999</v>
      </c>
      <c r="DQ93">
        <v>1</v>
      </c>
      <c r="DU93">
        <v>1013</v>
      </c>
      <c r="DV93" t="s">
        <v>194</v>
      </c>
      <c r="DW93" t="s">
        <v>194</v>
      </c>
      <c r="DX93">
        <v>1</v>
      </c>
      <c r="EE93">
        <v>20613370</v>
      </c>
      <c r="EF93">
        <v>60</v>
      </c>
      <c r="EG93" t="s">
        <v>29</v>
      </c>
      <c r="EH93">
        <v>0</v>
      </c>
      <c r="EI93" t="s">
        <v>3</v>
      </c>
      <c r="EJ93">
        <v>1</v>
      </c>
      <c r="EK93">
        <v>478</v>
      </c>
      <c r="EL93" t="s">
        <v>189</v>
      </c>
      <c r="EM93" t="s">
        <v>190</v>
      </c>
      <c r="EO93" t="s">
        <v>102</v>
      </c>
      <c r="EQ93">
        <v>0</v>
      </c>
      <c r="ER93">
        <v>11.07</v>
      </c>
      <c r="ES93">
        <v>5.3</v>
      </c>
      <c r="ET93">
        <v>0</v>
      </c>
      <c r="EU93">
        <v>0</v>
      </c>
      <c r="EV93">
        <v>5.77</v>
      </c>
      <c r="EW93">
        <v>0.51</v>
      </c>
      <c r="EX93">
        <v>0</v>
      </c>
      <c r="EY93">
        <v>0</v>
      </c>
      <c r="FQ93">
        <v>0</v>
      </c>
      <c r="FR93">
        <f t="shared" si="100"/>
        <v>0</v>
      </c>
      <c r="FS93">
        <v>0</v>
      </c>
      <c r="FX93">
        <v>100</v>
      </c>
      <c r="FY93">
        <v>64</v>
      </c>
      <c r="GA93" t="s">
        <v>3</v>
      </c>
      <c r="GD93">
        <v>0</v>
      </c>
      <c r="GF93">
        <v>-1441049635</v>
      </c>
      <c r="GG93">
        <v>2</v>
      </c>
      <c r="GH93">
        <v>-2</v>
      </c>
      <c r="GI93">
        <v>2</v>
      </c>
      <c r="GJ93">
        <v>0</v>
      </c>
      <c r="GK93">
        <f>ROUND(R93*(S12)/100,2)</f>
        <v>0</v>
      </c>
      <c r="GL93">
        <f t="shared" si="101"/>
        <v>0</v>
      </c>
      <c r="GM93">
        <f t="shared" si="102"/>
        <v>620.96</v>
      </c>
      <c r="GN93">
        <f t="shared" si="103"/>
        <v>620.96</v>
      </c>
      <c r="GO93">
        <f t="shared" si="104"/>
        <v>0</v>
      </c>
      <c r="GP93">
        <f t="shared" si="105"/>
        <v>0</v>
      </c>
      <c r="GR93">
        <v>0</v>
      </c>
      <c r="GS93">
        <v>3</v>
      </c>
      <c r="GT93">
        <v>0</v>
      </c>
      <c r="GU93" t="s">
        <v>3</v>
      </c>
      <c r="GV93">
        <f t="shared" si="106"/>
        <v>0</v>
      </c>
      <c r="GW93">
        <v>1</v>
      </c>
      <c r="GX93">
        <f t="shared" si="107"/>
        <v>0</v>
      </c>
      <c r="HA93">
        <v>0</v>
      </c>
      <c r="HB93">
        <v>0</v>
      </c>
      <c r="IK93">
        <v>0</v>
      </c>
    </row>
    <row r="94" spans="1:255" x14ac:dyDescent="0.2">
      <c r="A94" s="2">
        <v>17</v>
      </c>
      <c r="B94" s="2">
        <v>1</v>
      </c>
      <c r="C94" s="2">
        <f>ROW(SmtRes!A142)</f>
        <v>142</v>
      </c>
      <c r="D94" s="2">
        <f>ROW(EtalonRes!A140)</f>
        <v>140</v>
      </c>
      <c r="E94" s="2" t="s">
        <v>196</v>
      </c>
      <c r="F94" s="2" t="s">
        <v>197</v>
      </c>
      <c r="G94" s="2" t="s">
        <v>198</v>
      </c>
      <c r="H94" s="2" t="s">
        <v>35</v>
      </c>
      <c r="I94" s="2">
        <f>ROUND(3.1/100,6)</f>
        <v>3.1E-2</v>
      </c>
      <c r="J94" s="2">
        <v>0</v>
      </c>
      <c r="K94" s="2"/>
      <c r="L94" s="2"/>
      <c r="M94" s="2"/>
      <c r="N94" s="2"/>
      <c r="O94" s="2">
        <f t="shared" si="73"/>
        <v>2.64</v>
      </c>
      <c r="P94" s="2">
        <f t="shared" si="74"/>
        <v>0</v>
      </c>
      <c r="Q94" s="2">
        <f t="shared" si="75"/>
        <v>0.04</v>
      </c>
      <c r="R94" s="2">
        <f t="shared" si="76"/>
        <v>0.01</v>
      </c>
      <c r="S94" s="2">
        <f t="shared" si="77"/>
        <v>2.6</v>
      </c>
      <c r="T94" s="2">
        <f t="shared" si="78"/>
        <v>0</v>
      </c>
      <c r="U94" s="2">
        <f t="shared" si="79"/>
        <v>0.23286579999999996</v>
      </c>
      <c r="V94" s="2">
        <f t="shared" si="80"/>
        <v>0</v>
      </c>
      <c r="W94" s="2">
        <f t="shared" si="81"/>
        <v>0</v>
      </c>
      <c r="X94" s="2">
        <f t="shared" si="82"/>
        <v>0</v>
      </c>
      <c r="Y94" s="2">
        <f t="shared" si="83"/>
        <v>0</v>
      </c>
      <c r="Z94" s="2"/>
      <c r="AA94" s="2">
        <v>21012691</v>
      </c>
      <c r="AB94" s="2">
        <f t="shared" si="84"/>
        <v>85.115525000000005</v>
      </c>
      <c r="AC94" s="2">
        <f t="shared" si="85"/>
        <v>0</v>
      </c>
      <c r="AD94" s="2">
        <f>ROUND((((ET94*1.15)*1.25)),6)</f>
        <v>1.1499999999999999</v>
      </c>
      <c r="AE94" s="2">
        <f>ROUND((((EU94*1.15)*1.25)),6)</f>
        <v>0.25874999999999998</v>
      </c>
      <c r="AF94" s="2">
        <f>ROUND((((EV94*1.15)*1.15)),6)</f>
        <v>83.965525</v>
      </c>
      <c r="AG94" s="2">
        <f t="shared" si="87"/>
        <v>0</v>
      </c>
      <c r="AH94" s="2">
        <f>(((EW94*1.15)*1.15))</f>
        <v>7.5117999999999983</v>
      </c>
      <c r="AI94" s="2">
        <f>(((EX94*1.15)*1.25))</f>
        <v>0</v>
      </c>
      <c r="AJ94" s="2">
        <f t="shared" si="88"/>
        <v>0</v>
      </c>
      <c r="AK94" s="2">
        <v>64.290000000000006</v>
      </c>
      <c r="AL94" s="2">
        <v>0</v>
      </c>
      <c r="AM94" s="2">
        <v>0.8</v>
      </c>
      <c r="AN94" s="2">
        <v>0.18</v>
      </c>
      <c r="AO94" s="2">
        <v>63.49</v>
      </c>
      <c r="AP94" s="2">
        <v>0</v>
      </c>
      <c r="AQ94" s="2">
        <v>5.68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0</v>
      </c>
      <c r="BI94" s="2">
        <v>1</v>
      </c>
      <c r="BJ94" s="2" t="s">
        <v>199</v>
      </c>
      <c r="BK94" s="2"/>
      <c r="BL94" s="2"/>
      <c r="BM94" s="2">
        <v>1523</v>
      </c>
      <c r="BN94" s="2">
        <v>0</v>
      </c>
      <c r="BO94" s="2" t="s">
        <v>3</v>
      </c>
      <c r="BP94" s="2">
        <v>0</v>
      </c>
      <c r="BQ94" s="2">
        <v>30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0</v>
      </c>
      <c r="CA94" s="2">
        <v>0</v>
      </c>
      <c r="CB94" s="2"/>
      <c r="CC94" s="2"/>
      <c r="CD94" s="2"/>
      <c r="CE94" s="2"/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938</v>
      </c>
      <c r="CO94" s="2">
        <v>0</v>
      </c>
      <c r="CP94" s="2">
        <f t="shared" si="89"/>
        <v>2.64</v>
      </c>
      <c r="CQ94" s="2">
        <f t="shared" si="90"/>
        <v>0</v>
      </c>
      <c r="CR94" s="2">
        <f t="shared" si="91"/>
        <v>1.1499999999999999</v>
      </c>
      <c r="CS94" s="2">
        <f t="shared" si="92"/>
        <v>0.25874999999999998</v>
      </c>
      <c r="CT94" s="2">
        <f t="shared" si="93"/>
        <v>83.965525</v>
      </c>
      <c r="CU94" s="2">
        <f t="shared" si="94"/>
        <v>0</v>
      </c>
      <c r="CV94" s="2">
        <f t="shared" si="95"/>
        <v>7.5117999999999983</v>
      </c>
      <c r="CW94" s="2">
        <f t="shared" si="96"/>
        <v>0</v>
      </c>
      <c r="CX94" s="2">
        <f t="shared" si="97"/>
        <v>0</v>
      </c>
      <c r="CY94" s="2">
        <f t="shared" si="98"/>
        <v>0</v>
      </c>
      <c r="CZ94" s="2">
        <f t="shared" si="99"/>
        <v>0</v>
      </c>
      <c r="DA94" s="2"/>
      <c r="DB94" s="2"/>
      <c r="DC94" s="2" t="s">
        <v>3</v>
      </c>
      <c r="DD94" s="2" t="s">
        <v>3</v>
      </c>
      <c r="DE94" s="2" t="s">
        <v>62</v>
      </c>
      <c r="DF94" s="2" t="s">
        <v>62</v>
      </c>
      <c r="DG94" s="2" t="s">
        <v>63</v>
      </c>
      <c r="DH94" s="2" t="s">
        <v>3</v>
      </c>
      <c r="DI94" s="2" t="s">
        <v>63</v>
      </c>
      <c r="DJ94" s="2" t="s">
        <v>62</v>
      </c>
      <c r="DK94" s="2" t="s">
        <v>3</v>
      </c>
      <c r="DL94" s="2" t="s">
        <v>3</v>
      </c>
      <c r="DM94" s="2" t="s">
        <v>3</v>
      </c>
      <c r="DN94" s="2">
        <v>100</v>
      </c>
      <c r="DO94" s="2">
        <v>64</v>
      </c>
      <c r="DP94" s="2">
        <v>1.0249999999999999</v>
      </c>
      <c r="DQ94" s="2">
        <v>1</v>
      </c>
      <c r="DR94" s="2"/>
      <c r="DS94" s="2"/>
      <c r="DT94" s="2"/>
      <c r="DU94" s="2">
        <v>1005</v>
      </c>
      <c r="DV94" s="2" t="s">
        <v>35</v>
      </c>
      <c r="DW94" s="2" t="s">
        <v>35</v>
      </c>
      <c r="DX94" s="2">
        <v>100</v>
      </c>
      <c r="DY94" s="2"/>
      <c r="DZ94" s="2"/>
      <c r="EA94" s="2"/>
      <c r="EB94" s="2"/>
      <c r="EC94" s="2"/>
      <c r="ED94" s="2"/>
      <c r="EE94" s="2">
        <v>20614415</v>
      </c>
      <c r="EF94" s="2">
        <v>30</v>
      </c>
      <c r="EG94" s="2" t="s">
        <v>54</v>
      </c>
      <c r="EH94" s="2">
        <v>0</v>
      </c>
      <c r="EI94" s="2" t="s">
        <v>3</v>
      </c>
      <c r="EJ94" s="2">
        <v>1</v>
      </c>
      <c r="EK94" s="2">
        <v>1523</v>
      </c>
      <c r="EL94" s="2" t="s">
        <v>200</v>
      </c>
      <c r="EM94" s="2" t="s">
        <v>201</v>
      </c>
      <c r="EN94" s="2"/>
      <c r="EO94" s="2" t="s">
        <v>202</v>
      </c>
      <c r="EP94" s="2"/>
      <c r="EQ94" s="2">
        <v>0</v>
      </c>
      <c r="ER94" s="2">
        <v>64.290000000000006</v>
      </c>
      <c r="ES94" s="2">
        <v>0</v>
      </c>
      <c r="ET94" s="2">
        <v>0.8</v>
      </c>
      <c r="EU94" s="2">
        <v>0.18</v>
      </c>
      <c r="EV94" s="2">
        <v>63.49</v>
      </c>
      <c r="EW94" s="2">
        <v>5.68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00"/>
        <v>0</v>
      </c>
      <c r="FS94" s="2">
        <v>0</v>
      </c>
      <c r="FT94" s="2"/>
      <c r="FU94" s="2"/>
      <c r="FV94" s="2"/>
      <c r="FW94" s="2"/>
      <c r="FX94" s="2">
        <v>100</v>
      </c>
      <c r="FY94" s="2">
        <v>64</v>
      </c>
      <c r="FZ94" s="2"/>
      <c r="GA94" s="2" t="s">
        <v>3</v>
      </c>
      <c r="GB94" s="2"/>
      <c r="GC94" s="2"/>
      <c r="GD94" s="2">
        <v>0</v>
      </c>
      <c r="GE94" s="2"/>
      <c r="GF94" s="2">
        <v>1652735668</v>
      </c>
      <c r="GG94" s="2">
        <v>2</v>
      </c>
      <c r="GH94" s="2">
        <v>-2</v>
      </c>
      <c r="GI94" s="2">
        <v>-2</v>
      </c>
      <c r="GJ94" s="2">
        <v>0</v>
      </c>
      <c r="GK94" s="2">
        <f>ROUND(R94*(R12)/100,2)</f>
        <v>0.02</v>
      </c>
      <c r="GL94" s="2">
        <f t="shared" si="101"/>
        <v>0</v>
      </c>
      <c r="GM94" s="2">
        <f t="shared" si="102"/>
        <v>2.66</v>
      </c>
      <c r="GN94" s="2">
        <f t="shared" si="103"/>
        <v>2.66</v>
      </c>
      <c r="GO94" s="2">
        <f t="shared" si="104"/>
        <v>0</v>
      </c>
      <c r="GP94" s="2">
        <f t="shared" si="105"/>
        <v>0</v>
      </c>
      <c r="GQ94" s="2"/>
      <c r="GR94" s="2">
        <v>0</v>
      </c>
      <c r="GS94" s="2">
        <v>0</v>
      </c>
      <c r="GT94" s="2">
        <v>0</v>
      </c>
      <c r="GU94" s="2" t="s">
        <v>3</v>
      </c>
      <c r="GV94" s="2">
        <f t="shared" si="106"/>
        <v>0</v>
      </c>
      <c r="GW94" s="2">
        <v>1</v>
      </c>
      <c r="GX94" s="2">
        <f t="shared" si="107"/>
        <v>0</v>
      </c>
      <c r="GY94" s="2"/>
      <c r="GZ94" s="2"/>
      <c r="HA94" s="2">
        <v>0</v>
      </c>
      <c r="HB94" s="2">
        <v>0</v>
      </c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17</v>
      </c>
      <c r="B95">
        <v>1</v>
      </c>
      <c r="C95">
        <f>ROW(SmtRes!A146)</f>
        <v>146</v>
      </c>
      <c r="D95">
        <f>ROW(EtalonRes!A144)</f>
        <v>144</v>
      </c>
      <c r="E95" t="s">
        <v>196</v>
      </c>
      <c r="F95" t="s">
        <v>197</v>
      </c>
      <c r="G95" t="s">
        <v>198</v>
      </c>
      <c r="H95" t="s">
        <v>35</v>
      </c>
      <c r="I95">
        <f>ROUND(3.1/100,6)</f>
        <v>3.1E-2</v>
      </c>
      <c r="J95">
        <v>0</v>
      </c>
      <c r="O95">
        <f t="shared" si="73"/>
        <v>49.76</v>
      </c>
      <c r="P95">
        <f t="shared" si="74"/>
        <v>0</v>
      </c>
      <c r="Q95">
        <f t="shared" si="75"/>
        <v>0.27</v>
      </c>
      <c r="R95">
        <f t="shared" si="76"/>
        <v>0.01</v>
      </c>
      <c r="S95">
        <f t="shared" si="77"/>
        <v>49.49</v>
      </c>
      <c r="T95">
        <f t="shared" si="78"/>
        <v>0</v>
      </c>
      <c r="U95">
        <f t="shared" si="79"/>
        <v>0.23868744499999991</v>
      </c>
      <c r="V95">
        <f t="shared" si="80"/>
        <v>0</v>
      </c>
      <c r="W95">
        <f t="shared" si="81"/>
        <v>0</v>
      </c>
      <c r="X95">
        <f t="shared" si="82"/>
        <v>42.56</v>
      </c>
      <c r="Y95">
        <f t="shared" si="83"/>
        <v>21.78</v>
      </c>
      <c r="AA95">
        <v>21012693</v>
      </c>
      <c r="AB95">
        <f t="shared" si="84"/>
        <v>85.115525000000005</v>
      </c>
      <c r="AC95">
        <f t="shared" si="85"/>
        <v>0</v>
      </c>
      <c r="AD95">
        <f>ROUND((((ET95*1.15)*1.25)),6)</f>
        <v>1.1499999999999999</v>
      </c>
      <c r="AE95">
        <f>ROUND((((EU95*1.15)*1.25)),6)</f>
        <v>0.25874999999999998</v>
      </c>
      <c r="AF95">
        <f>ROUND((((EV95*1.15)*1.15)),6)</f>
        <v>83.965525</v>
      </c>
      <c r="AG95">
        <f t="shared" si="87"/>
        <v>0</v>
      </c>
      <c r="AH95">
        <f>(((EW95*1.15)*1.15))</f>
        <v>7.5117999999999983</v>
      </c>
      <c r="AI95">
        <f>(((EX95*1.15)*1.25))</f>
        <v>0</v>
      </c>
      <c r="AJ95">
        <f t="shared" si="88"/>
        <v>0</v>
      </c>
      <c r="AK95">
        <v>64.290000000000006</v>
      </c>
      <c r="AL95">
        <v>0</v>
      </c>
      <c r="AM95">
        <v>0.8</v>
      </c>
      <c r="AN95">
        <v>0.18</v>
      </c>
      <c r="AO95">
        <v>63.49</v>
      </c>
      <c r="AP95">
        <v>0</v>
      </c>
      <c r="AQ95">
        <v>5.68</v>
      </c>
      <c r="AR95">
        <v>0</v>
      </c>
      <c r="AS95">
        <v>0</v>
      </c>
      <c r="AT95">
        <v>86</v>
      </c>
      <c r="AU95">
        <v>44</v>
      </c>
      <c r="AV95">
        <v>1.0249999999999999</v>
      </c>
      <c r="AW95">
        <v>1</v>
      </c>
      <c r="AZ95">
        <v>1</v>
      </c>
      <c r="BA95">
        <v>18.55</v>
      </c>
      <c r="BB95">
        <v>7.41</v>
      </c>
      <c r="BC95">
        <v>1</v>
      </c>
      <c r="BD95" t="s">
        <v>3</v>
      </c>
      <c r="BE95" t="s">
        <v>3</v>
      </c>
      <c r="BF95" t="s">
        <v>3</v>
      </c>
      <c r="BG95" t="s">
        <v>3</v>
      </c>
      <c r="BH95">
        <v>0</v>
      </c>
      <c r="BI95">
        <v>1</v>
      </c>
      <c r="BJ95" t="s">
        <v>199</v>
      </c>
      <c r="BM95">
        <v>1523</v>
      </c>
      <c r="BN95">
        <v>0</v>
      </c>
      <c r="BO95" t="s">
        <v>197</v>
      </c>
      <c r="BP95">
        <v>1</v>
      </c>
      <c r="BQ95">
        <v>30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86</v>
      </c>
      <c r="CA95">
        <v>44</v>
      </c>
      <c r="CF95">
        <v>0</v>
      </c>
      <c r="CG95">
        <v>0</v>
      </c>
      <c r="CM95">
        <v>0</v>
      </c>
      <c r="CN95" t="s">
        <v>938</v>
      </c>
      <c r="CO95">
        <v>0</v>
      </c>
      <c r="CP95">
        <f t="shared" si="89"/>
        <v>49.760000000000005</v>
      </c>
      <c r="CQ95">
        <f t="shared" si="90"/>
        <v>0</v>
      </c>
      <c r="CR95">
        <f t="shared" si="91"/>
        <v>8.7345374999999983</v>
      </c>
      <c r="CS95">
        <f t="shared" si="92"/>
        <v>0.26521874999999995</v>
      </c>
      <c r="CT95">
        <f t="shared" si="93"/>
        <v>1596.49950096875</v>
      </c>
      <c r="CU95">
        <f t="shared" si="94"/>
        <v>0</v>
      </c>
      <c r="CV95">
        <f t="shared" si="95"/>
        <v>7.6995949999999977</v>
      </c>
      <c r="CW95">
        <f t="shared" si="96"/>
        <v>0</v>
      </c>
      <c r="CX95">
        <f t="shared" si="97"/>
        <v>0</v>
      </c>
      <c r="CY95">
        <f t="shared" si="98"/>
        <v>42.561399999999999</v>
      </c>
      <c r="CZ95">
        <f t="shared" si="99"/>
        <v>21.775600000000001</v>
      </c>
      <c r="DC95" t="s">
        <v>3</v>
      </c>
      <c r="DD95" t="s">
        <v>3</v>
      </c>
      <c r="DE95" t="s">
        <v>62</v>
      </c>
      <c r="DF95" t="s">
        <v>62</v>
      </c>
      <c r="DG95" t="s">
        <v>63</v>
      </c>
      <c r="DH95" t="s">
        <v>3</v>
      </c>
      <c r="DI95" t="s">
        <v>63</v>
      </c>
      <c r="DJ95" t="s">
        <v>62</v>
      </c>
      <c r="DK95" t="s">
        <v>3</v>
      </c>
      <c r="DL95" t="s">
        <v>3</v>
      </c>
      <c r="DM95" t="s">
        <v>3</v>
      </c>
      <c r="DN95">
        <v>100</v>
      </c>
      <c r="DO95">
        <v>64</v>
      </c>
      <c r="DP95">
        <v>1.0249999999999999</v>
      </c>
      <c r="DQ95">
        <v>1</v>
      </c>
      <c r="DU95">
        <v>1005</v>
      </c>
      <c r="DV95" t="s">
        <v>35</v>
      </c>
      <c r="DW95" t="s">
        <v>35</v>
      </c>
      <c r="DX95">
        <v>100</v>
      </c>
      <c r="EE95">
        <v>20614415</v>
      </c>
      <c r="EF95">
        <v>30</v>
      </c>
      <c r="EG95" t="s">
        <v>54</v>
      </c>
      <c r="EH95">
        <v>0</v>
      </c>
      <c r="EI95" t="s">
        <v>3</v>
      </c>
      <c r="EJ95">
        <v>1</v>
      </c>
      <c r="EK95">
        <v>1523</v>
      </c>
      <c r="EL95" t="s">
        <v>200</v>
      </c>
      <c r="EM95" t="s">
        <v>201</v>
      </c>
      <c r="EO95" t="s">
        <v>202</v>
      </c>
      <c r="EQ95">
        <v>0</v>
      </c>
      <c r="ER95">
        <v>64.290000000000006</v>
      </c>
      <c r="ES95">
        <v>0</v>
      </c>
      <c r="ET95">
        <v>0.8</v>
      </c>
      <c r="EU95">
        <v>0.18</v>
      </c>
      <c r="EV95">
        <v>63.49</v>
      </c>
      <c r="EW95">
        <v>5.68</v>
      </c>
      <c r="EX95">
        <v>0</v>
      </c>
      <c r="EY95">
        <v>0</v>
      </c>
      <c r="FQ95">
        <v>0</v>
      </c>
      <c r="FR95">
        <f t="shared" si="100"/>
        <v>0</v>
      </c>
      <c r="FS95">
        <v>0</v>
      </c>
      <c r="FX95">
        <v>100</v>
      </c>
      <c r="FY95">
        <v>64</v>
      </c>
      <c r="GA95" t="s">
        <v>3</v>
      </c>
      <c r="GD95">
        <v>0</v>
      </c>
      <c r="GF95">
        <v>1652735668</v>
      </c>
      <c r="GG95">
        <v>2</v>
      </c>
      <c r="GH95">
        <v>-2</v>
      </c>
      <c r="GI95">
        <v>2</v>
      </c>
      <c r="GJ95">
        <v>0</v>
      </c>
      <c r="GK95">
        <f>ROUND(R95*(S12)/100,2)</f>
        <v>0.02</v>
      </c>
      <c r="GL95">
        <f t="shared" si="101"/>
        <v>0</v>
      </c>
      <c r="GM95">
        <f t="shared" si="102"/>
        <v>114.12</v>
      </c>
      <c r="GN95">
        <f t="shared" si="103"/>
        <v>114.12</v>
      </c>
      <c r="GO95">
        <f t="shared" si="104"/>
        <v>0</v>
      </c>
      <c r="GP95">
        <f t="shared" si="105"/>
        <v>0</v>
      </c>
      <c r="GR95">
        <v>0</v>
      </c>
      <c r="GS95">
        <v>0</v>
      </c>
      <c r="GT95">
        <v>0</v>
      </c>
      <c r="GU95" t="s">
        <v>3</v>
      </c>
      <c r="GV95">
        <f t="shared" si="106"/>
        <v>0</v>
      </c>
      <c r="GW95">
        <v>1</v>
      </c>
      <c r="GX95">
        <f t="shared" si="107"/>
        <v>0</v>
      </c>
      <c r="HA95">
        <v>0</v>
      </c>
      <c r="HB95">
        <v>0</v>
      </c>
      <c r="IK95">
        <v>0</v>
      </c>
    </row>
    <row r="96" spans="1:255" x14ac:dyDescent="0.2">
      <c r="A96" s="2">
        <v>18</v>
      </c>
      <c r="B96" s="2">
        <v>1</v>
      </c>
      <c r="C96" s="2">
        <v>142</v>
      </c>
      <c r="D96" s="2"/>
      <c r="E96" s="2" t="s">
        <v>203</v>
      </c>
      <c r="F96" s="2" t="s">
        <v>204</v>
      </c>
      <c r="G96" s="2" t="s">
        <v>205</v>
      </c>
      <c r="H96" s="2" t="s">
        <v>206</v>
      </c>
      <c r="I96" s="2">
        <f>I94*J96</f>
        <v>0.31929999999999997</v>
      </c>
      <c r="J96" s="2">
        <v>10.299999999999999</v>
      </c>
      <c r="K96" s="2"/>
      <c r="L96" s="2"/>
      <c r="M96" s="2"/>
      <c r="N96" s="2"/>
      <c r="O96" s="2">
        <f t="shared" ref="O96:O127" si="121">ROUND(CP96,2)</f>
        <v>9.25</v>
      </c>
      <c r="P96" s="2">
        <f t="shared" ref="P96:P127" si="122">ROUND(CQ96*I96,2)</f>
        <v>9.25</v>
      </c>
      <c r="Q96" s="2">
        <f t="shared" ref="Q96:Q127" si="123">ROUND(CR96*I96,2)</f>
        <v>0</v>
      </c>
      <c r="R96" s="2">
        <f t="shared" ref="R96:R127" si="124">ROUND(CS96*I96,2)</f>
        <v>0</v>
      </c>
      <c r="S96" s="2">
        <f t="shared" ref="S96:S127" si="125">ROUND(CT96*I96,2)</f>
        <v>0</v>
      </c>
      <c r="T96" s="2">
        <f t="shared" ref="T96:T127" si="126">ROUND(CU96*I96,2)</f>
        <v>0</v>
      </c>
      <c r="U96" s="2">
        <f t="shared" ref="U96:U127" si="127">CV96*I96</f>
        <v>0</v>
      </c>
      <c r="V96" s="2">
        <f t="shared" ref="V96:V127" si="128">CW96*I96</f>
        <v>0</v>
      </c>
      <c r="W96" s="2">
        <f t="shared" ref="W96:W127" si="129">ROUND(CX96*I96,2)</f>
        <v>0</v>
      </c>
      <c r="X96" s="2">
        <f t="shared" ref="X96:X127" si="130">ROUND(CY96,2)</f>
        <v>0</v>
      </c>
      <c r="Y96" s="2">
        <f t="shared" ref="Y96:Y127" si="131">ROUND(CZ96,2)</f>
        <v>0</v>
      </c>
      <c r="Z96" s="2"/>
      <c r="AA96" s="2">
        <v>21012691</v>
      </c>
      <c r="AB96" s="2">
        <f t="shared" ref="AB96:AB127" si="132">ROUND((AC96+AD96+AF96),6)</f>
        <v>28.98</v>
      </c>
      <c r="AC96" s="2">
        <f t="shared" ref="AC96:AC127" si="133">ROUND((ES96),6)</f>
        <v>28.98</v>
      </c>
      <c r="AD96" s="2">
        <f t="shared" ref="AD96:AF97" si="134">ROUND((ET96),6)</f>
        <v>0</v>
      </c>
      <c r="AE96" s="2">
        <f t="shared" si="134"/>
        <v>0</v>
      </c>
      <c r="AF96" s="2">
        <f t="shared" si="134"/>
        <v>0</v>
      </c>
      <c r="AG96" s="2">
        <f t="shared" ref="AG96:AG127" si="135">ROUND((AP96),6)</f>
        <v>0</v>
      </c>
      <c r="AH96" s="2">
        <f>(EW96)</f>
        <v>0</v>
      </c>
      <c r="AI96" s="2">
        <f>(EX96)</f>
        <v>0</v>
      </c>
      <c r="AJ96" s="2">
        <f t="shared" ref="AJ96:AJ127" si="136">ROUND((AS96),6)</f>
        <v>0</v>
      </c>
      <c r="AK96" s="2">
        <v>28.98</v>
      </c>
      <c r="AL96" s="2">
        <v>28.98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3</v>
      </c>
      <c r="BI96" s="2">
        <v>1</v>
      </c>
      <c r="BJ96" s="2" t="s">
        <v>207</v>
      </c>
      <c r="BK96" s="2"/>
      <c r="BL96" s="2"/>
      <c r="BM96" s="2">
        <v>1523</v>
      </c>
      <c r="BN96" s="2">
        <v>0</v>
      </c>
      <c r="BO96" s="2" t="s">
        <v>3</v>
      </c>
      <c r="BP96" s="2">
        <v>0</v>
      </c>
      <c r="BQ96" s="2">
        <v>30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0</v>
      </c>
      <c r="CA96" s="2">
        <v>0</v>
      </c>
      <c r="CB96" s="2"/>
      <c r="CC96" s="2"/>
      <c r="CD96" s="2"/>
      <c r="CE96" s="2"/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3</v>
      </c>
      <c r="CO96" s="2">
        <v>0</v>
      </c>
      <c r="CP96" s="2">
        <f t="shared" ref="CP96:CP127" si="137">(P96+Q96+S96)</f>
        <v>9.25</v>
      </c>
      <c r="CQ96" s="2">
        <f t="shared" ref="CQ96:CQ127" si="138">(AC96*BC96*AW96)</f>
        <v>28.98</v>
      </c>
      <c r="CR96" s="2">
        <f t="shared" ref="CR96:CR127" si="139">(AD96*BB96*AV96)</f>
        <v>0</v>
      </c>
      <c r="CS96" s="2">
        <f t="shared" ref="CS96:CS127" si="140">(AE96*BS96*AV96)</f>
        <v>0</v>
      </c>
      <c r="CT96" s="2">
        <f t="shared" ref="CT96:CT127" si="141">(AF96*BA96*AV96)</f>
        <v>0</v>
      </c>
      <c r="CU96" s="2">
        <f t="shared" ref="CU96:CU127" si="142">AG96</f>
        <v>0</v>
      </c>
      <c r="CV96" s="2">
        <f t="shared" ref="CV96:CV127" si="143">(AH96*AV96)</f>
        <v>0</v>
      </c>
      <c r="CW96" s="2">
        <f t="shared" ref="CW96:CW127" si="144">AI96</f>
        <v>0</v>
      </c>
      <c r="CX96" s="2">
        <f t="shared" ref="CX96:CX127" si="145">AJ96</f>
        <v>0</v>
      </c>
      <c r="CY96" s="2">
        <f t="shared" ref="CY96:CY127" si="146">S96*(BZ96/100)</f>
        <v>0</v>
      </c>
      <c r="CZ96" s="2">
        <f t="shared" ref="CZ96:CZ127" si="147">S96*(CA96/100)</f>
        <v>0</v>
      </c>
      <c r="DA96" s="2"/>
      <c r="DB96" s="2"/>
      <c r="DC96" s="2" t="s">
        <v>3</v>
      </c>
      <c r="DD96" s="2" t="s">
        <v>3</v>
      </c>
      <c r="DE96" s="2" t="s">
        <v>3</v>
      </c>
      <c r="DF96" s="2" t="s">
        <v>3</v>
      </c>
      <c r="DG96" s="2" t="s">
        <v>3</v>
      </c>
      <c r="DH96" s="2" t="s">
        <v>3</v>
      </c>
      <c r="DI96" s="2" t="s">
        <v>3</v>
      </c>
      <c r="DJ96" s="2" t="s">
        <v>3</v>
      </c>
      <c r="DK96" s="2" t="s">
        <v>3</v>
      </c>
      <c r="DL96" s="2" t="s">
        <v>3</v>
      </c>
      <c r="DM96" s="2" t="s">
        <v>3</v>
      </c>
      <c r="DN96" s="2">
        <v>100</v>
      </c>
      <c r="DO96" s="2">
        <v>64</v>
      </c>
      <c r="DP96" s="2">
        <v>1.0249999999999999</v>
      </c>
      <c r="DQ96" s="2">
        <v>1</v>
      </c>
      <c r="DR96" s="2"/>
      <c r="DS96" s="2"/>
      <c r="DT96" s="2"/>
      <c r="DU96" s="2">
        <v>1009</v>
      </c>
      <c r="DV96" s="2" t="s">
        <v>206</v>
      </c>
      <c r="DW96" s="2" t="s">
        <v>206</v>
      </c>
      <c r="DX96" s="2">
        <v>1</v>
      </c>
      <c r="DY96" s="2"/>
      <c r="DZ96" s="2"/>
      <c r="EA96" s="2"/>
      <c r="EB96" s="2"/>
      <c r="EC96" s="2"/>
      <c r="ED96" s="2"/>
      <c r="EE96" s="2">
        <v>20614415</v>
      </c>
      <c r="EF96" s="2">
        <v>30</v>
      </c>
      <c r="EG96" s="2" t="s">
        <v>54</v>
      </c>
      <c r="EH96" s="2">
        <v>0</v>
      </c>
      <c r="EI96" s="2" t="s">
        <v>3</v>
      </c>
      <c r="EJ96" s="2">
        <v>1</v>
      </c>
      <c r="EK96" s="2">
        <v>1523</v>
      </c>
      <c r="EL96" s="2" t="s">
        <v>200</v>
      </c>
      <c r="EM96" s="2" t="s">
        <v>201</v>
      </c>
      <c r="EN96" s="2"/>
      <c r="EO96" s="2" t="s">
        <v>3</v>
      </c>
      <c r="EP96" s="2"/>
      <c r="EQ96" s="2">
        <v>0</v>
      </c>
      <c r="ER96" s="2">
        <v>28.98</v>
      </c>
      <c r="ES96" s="2">
        <v>28.98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ref="FR96:FR127" si="148">ROUND(IF(AND(BH96=3,BI96=3),P96,0),2)</f>
        <v>0</v>
      </c>
      <c r="FS96" s="2">
        <v>0</v>
      </c>
      <c r="FT96" s="2"/>
      <c r="FU96" s="2"/>
      <c r="FV96" s="2"/>
      <c r="FW96" s="2"/>
      <c r="FX96" s="2">
        <v>100</v>
      </c>
      <c r="FY96" s="2">
        <v>64</v>
      </c>
      <c r="FZ96" s="2"/>
      <c r="GA96" s="2" t="s">
        <v>3</v>
      </c>
      <c r="GB96" s="2"/>
      <c r="GC96" s="2"/>
      <c r="GD96" s="2">
        <v>0</v>
      </c>
      <c r="GE96" s="2"/>
      <c r="GF96" s="2">
        <v>455609022</v>
      </c>
      <c r="GG96" s="2">
        <v>2</v>
      </c>
      <c r="GH96" s="2">
        <v>-2</v>
      </c>
      <c r="GI96" s="2">
        <v>-2</v>
      </c>
      <c r="GJ96" s="2">
        <v>0</v>
      </c>
      <c r="GK96" s="2">
        <f>ROUND(R96*(R12)/100,2)</f>
        <v>0</v>
      </c>
      <c r="GL96" s="2">
        <f t="shared" ref="GL96:GL127" si="149">ROUND(IF(AND(BH96=3,BI96=3,FS96&lt;&gt;0),P96,0),2)</f>
        <v>0</v>
      </c>
      <c r="GM96" s="2">
        <f t="shared" ref="GM96:GM127" si="150">ROUND(O96+X96+Y96+GK96,2)+GX96</f>
        <v>9.25</v>
      </c>
      <c r="GN96" s="2">
        <f t="shared" ref="GN96:GN127" si="151">IF(OR(BI96=0,BI96=1),ROUND(O96+X96+Y96+GK96,2),0)</f>
        <v>9.25</v>
      </c>
      <c r="GO96" s="2">
        <f t="shared" ref="GO96:GO127" si="152">IF(BI96=2,ROUND(O96+X96+Y96+GK96,2),0)</f>
        <v>0</v>
      </c>
      <c r="GP96" s="2">
        <f t="shared" ref="GP96:GP127" si="153">IF(BI96=4,ROUND(O96+X96+Y96+GK96,2)+GX96,0)</f>
        <v>0</v>
      </c>
      <c r="GQ96" s="2"/>
      <c r="GR96" s="2">
        <v>0</v>
      </c>
      <c r="GS96" s="2">
        <v>3</v>
      </c>
      <c r="GT96" s="2">
        <v>0</v>
      </c>
      <c r="GU96" s="2" t="s">
        <v>3</v>
      </c>
      <c r="GV96" s="2">
        <f t="shared" ref="GV96:GV127" si="154">ROUND(GT96,6)</f>
        <v>0</v>
      </c>
      <c r="GW96" s="2">
        <v>1</v>
      </c>
      <c r="GX96" s="2">
        <f t="shared" ref="GX96:GX127" si="155">ROUND(GV96*GW96*I96,2)</f>
        <v>0</v>
      </c>
      <c r="GY96" s="2"/>
      <c r="GZ96" s="2"/>
      <c r="HA96" s="2">
        <v>0</v>
      </c>
      <c r="HB96" s="2">
        <v>0</v>
      </c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18</v>
      </c>
      <c r="B97">
        <v>1</v>
      </c>
      <c r="C97">
        <v>146</v>
      </c>
      <c r="E97" t="s">
        <v>203</v>
      </c>
      <c r="F97" t="s">
        <v>204</v>
      </c>
      <c r="G97" t="s">
        <v>205</v>
      </c>
      <c r="H97" t="s">
        <v>206</v>
      </c>
      <c r="I97">
        <f>I95*J97</f>
        <v>0.31929999999999997</v>
      </c>
      <c r="J97">
        <v>10.299999999999999</v>
      </c>
      <c r="O97">
        <f t="shared" si="121"/>
        <v>11.01</v>
      </c>
      <c r="P97">
        <f t="shared" si="122"/>
        <v>11.01</v>
      </c>
      <c r="Q97">
        <f t="shared" si="123"/>
        <v>0</v>
      </c>
      <c r="R97">
        <f t="shared" si="124"/>
        <v>0</v>
      </c>
      <c r="S97">
        <f t="shared" si="125"/>
        <v>0</v>
      </c>
      <c r="T97">
        <f t="shared" si="126"/>
        <v>0</v>
      </c>
      <c r="U97">
        <f t="shared" si="127"/>
        <v>0</v>
      </c>
      <c r="V97">
        <f t="shared" si="128"/>
        <v>0</v>
      </c>
      <c r="W97">
        <f t="shared" si="129"/>
        <v>0</v>
      </c>
      <c r="X97">
        <f t="shared" si="130"/>
        <v>0</v>
      </c>
      <c r="Y97">
        <f t="shared" si="131"/>
        <v>0</v>
      </c>
      <c r="AA97">
        <v>21012693</v>
      </c>
      <c r="AB97">
        <f t="shared" si="132"/>
        <v>28.98</v>
      </c>
      <c r="AC97">
        <f t="shared" si="133"/>
        <v>28.98</v>
      </c>
      <c r="AD97">
        <f t="shared" si="134"/>
        <v>0</v>
      </c>
      <c r="AE97">
        <f t="shared" si="134"/>
        <v>0</v>
      </c>
      <c r="AF97">
        <f t="shared" si="134"/>
        <v>0</v>
      </c>
      <c r="AG97">
        <f t="shared" si="135"/>
        <v>0</v>
      </c>
      <c r="AH97">
        <f>(EW97)</f>
        <v>0</v>
      </c>
      <c r="AI97">
        <f>(EX97)</f>
        <v>0</v>
      </c>
      <c r="AJ97">
        <f t="shared" si="136"/>
        <v>0</v>
      </c>
      <c r="AK97">
        <v>28.98</v>
      </c>
      <c r="AL97">
        <v>28.98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1.19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207</v>
      </c>
      <c r="BM97">
        <v>1523</v>
      </c>
      <c r="BN97">
        <v>0</v>
      </c>
      <c r="BO97" t="s">
        <v>204</v>
      </c>
      <c r="BP97">
        <v>1</v>
      </c>
      <c r="BQ97">
        <v>30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0</v>
      </c>
      <c r="CA97">
        <v>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137"/>
        <v>11.01</v>
      </c>
      <c r="CQ97">
        <f t="shared" si="138"/>
        <v>34.486199999999997</v>
      </c>
      <c r="CR97">
        <f t="shared" si="139"/>
        <v>0</v>
      </c>
      <c r="CS97">
        <f t="shared" si="140"/>
        <v>0</v>
      </c>
      <c r="CT97">
        <f t="shared" si="141"/>
        <v>0</v>
      </c>
      <c r="CU97">
        <f t="shared" si="142"/>
        <v>0</v>
      </c>
      <c r="CV97">
        <f t="shared" si="143"/>
        <v>0</v>
      </c>
      <c r="CW97">
        <f t="shared" si="144"/>
        <v>0</v>
      </c>
      <c r="CX97">
        <f t="shared" si="145"/>
        <v>0</v>
      </c>
      <c r="CY97">
        <f t="shared" si="146"/>
        <v>0</v>
      </c>
      <c r="CZ97">
        <f t="shared" si="147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100</v>
      </c>
      <c r="DO97">
        <v>64</v>
      </c>
      <c r="DP97">
        <v>1.0249999999999999</v>
      </c>
      <c r="DQ97">
        <v>1</v>
      </c>
      <c r="DU97">
        <v>1009</v>
      </c>
      <c r="DV97" t="s">
        <v>206</v>
      </c>
      <c r="DW97" t="s">
        <v>206</v>
      </c>
      <c r="DX97">
        <v>1</v>
      </c>
      <c r="EE97">
        <v>20614415</v>
      </c>
      <c r="EF97">
        <v>30</v>
      </c>
      <c r="EG97" t="s">
        <v>54</v>
      </c>
      <c r="EH97">
        <v>0</v>
      </c>
      <c r="EI97" t="s">
        <v>3</v>
      </c>
      <c r="EJ97">
        <v>1</v>
      </c>
      <c r="EK97">
        <v>1523</v>
      </c>
      <c r="EL97" t="s">
        <v>200</v>
      </c>
      <c r="EM97" t="s">
        <v>201</v>
      </c>
      <c r="EO97" t="s">
        <v>3</v>
      </c>
      <c r="EQ97">
        <v>0</v>
      </c>
      <c r="ER97">
        <v>28.98</v>
      </c>
      <c r="ES97">
        <v>28.98</v>
      </c>
      <c r="ET97">
        <v>0</v>
      </c>
      <c r="EU97">
        <v>0</v>
      </c>
      <c r="EV97">
        <v>0</v>
      </c>
      <c r="EW97">
        <v>0</v>
      </c>
      <c r="EX97">
        <v>0</v>
      </c>
      <c r="FQ97">
        <v>0</v>
      </c>
      <c r="FR97">
        <f t="shared" si="148"/>
        <v>0</v>
      </c>
      <c r="FS97">
        <v>0</v>
      </c>
      <c r="FX97">
        <v>100</v>
      </c>
      <c r="FY97">
        <v>64</v>
      </c>
      <c r="GA97" t="s">
        <v>3</v>
      </c>
      <c r="GD97">
        <v>0</v>
      </c>
      <c r="GF97">
        <v>455609022</v>
      </c>
      <c r="GG97">
        <v>2</v>
      </c>
      <c r="GH97">
        <v>-2</v>
      </c>
      <c r="GI97">
        <v>2</v>
      </c>
      <c r="GJ97">
        <v>0</v>
      </c>
      <c r="GK97">
        <f>ROUND(R97*(S12)/100,2)</f>
        <v>0</v>
      </c>
      <c r="GL97">
        <f t="shared" si="149"/>
        <v>0</v>
      </c>
      <c r="GM97">
        <f t="shared" si="150"/>
        <v>11.01</v>
      </c>
      <c r="GN97">
        <f t="shared" si="151"/>
        <v>11.01</v>
      </c>
      <c r="GO97">
        <f t="shared" si="152"/>
        <v>0</v>
      </c>
      <c r="GP97">
        <f t="shared" si="153"/>
        <v>0</v>
      </c>
      <c r="GR97">
        <v>0</v>
      </c>
      <c r="GS97">
        <v>3</v>
      </c>
      <c r="GT97">
        <v>0</v>
      </c>
      <c r="GU97" t="s">
        <v>3</v>
      </c>
      <c r="GV97">
        <f t="shared" si="154"/>
        <v>0</v>
      </c>
      <c r="GW97">
        <v>1</v>
      </c>
      <c r="GX97">
        <f t="shared" si="155"/>
        <v>0</v>
      </c>
      <c r="HA97">
        <v>0</v>
      </c>
      <c r="HB97">
        <v>0</v>
      </c>
      <c r="IK97">
        <v>0</v>
      </c>
    </row>
    <row r="98" spans="1:255" x14ac:dyDescent="0.2">
      <c r="A98" s="2">
        <v>17</v>
      </c>
      <c r="B98" s="2">
        <v>1</v>
      </c>
      <c r="C98" s="2">
        <f>ROW(SmtRes!A149)</f>
        <v>149</v>
      </c>
      <c r="D98" s="2">
        <f>ROW(EtalonRes!A147)</f>
        <v>147</v>
      </c>
      <c r="E98" s="2" t="s">
        <v>208</v>
      </c>
      <c r="F98" s="2" t="s">
        <v>209</v>
      </c>
      <c r="G98" s="2" t="s">
        <v>210</v>
      </c>
      <c r="H98" s="2" t="s">
        <v>35</v>
      </c>
      <c r="I98" s="2">
        <f>ROUND(3.1/100,6)</f>
        <v>3.1E-2</v>
      </c>
      <c r="J98" s="2">
        <v>0</v>
      </c>
      <c r="K98" s="2"/>
      <c r="L98" s="2"/>
      <c r="M98" s="2"/>
      <c r="N98" s="2"/>
      <c r="O98" s="2">
        <f t="shared" si="121"/>
        <v>121.77</v>
      </c>
      <c r="P98" s="2">
        <f t="shared" si="122"/>
        <v>0</v>
      </c>
      <c r="Q98" s="2">
        <f t="shared" si="123"/>
        <v>0</v>
      </c>
      <c r="R98" s="2">
        <f t="shared" si="124"/>
        <v>0</v>
      </c>
      <c r="S98" s="2">
        <f t="shared" si="125"/>
        <v>121.77</v>
      </c>
      <c r="T98" s="2">
        <f t="shared" si="126"/>
        <v>0</v>
      </c>
      <c r="U98" s="2">
        <f t="shared" si="127"/>
        <v>9.9891299999999994</v>
      </c>
      <c r="V98" s="2">
        <f t="shared" si="128"/>
        <v>0</v>
      </c>
      <c r="W98" s="2">
        <f t="shared" si="129"/>
        <v>0</v>
      </c>
      <c r="X98" s="2">
        <f t="shared" si="130"/>
        <v>0</v>
      </c>
      <c r="Y98" s="2">
        <f t="shared" si="131"/>
        <v>0</v>
      </c>
      <c r="Z98" s="2"/>
      <c r="AA98" s="2">
        <v>21012691</v>
      </c>
      <c r="AB98" s="2">
        <f t="shared" si="132"/>
        <v>3927.9859999999999</v>
      </c>
      <c r="AC98" s="2">
        <f t="shared" si="133"/>
        <v>0</v>
      </c>
      <c r="AD98" s="2">
        <f t="shared" ref="AD98:AF99" si="156">ROUND(((ET98*1.15)),6)</f>
        <v>0</v>
      </c>
      <c r="AE98" s="2">
        <f t="shared" si="156"/>
        <v>0</v>
      </c>
      <c r="AF98" s="2">
        <f t="shared" si="156"/>
        <v>3927.9859999999999</v>
      </c>
      <c r="AG98" s="2">
        <f t="shared" si="135"/>
        <v>0</v>
      </c>
      <c r="AH98" s="2">
        <f>((EW98*1.15))</f>
        <v>322.22999999999996</v>
      </c>
      <c r="AI98" s="2">
        <f>((EX98*1.15))</f>
        <v>0</v>
      </c>
      <c r="AJ98" s="2">
        <f t="shared" si="136"/>
        <v>0</v>
      </c>
      <c r="AK98" s="2">
        <v>3415.64</v>
      </c>
      <c r="AL98" s="2">
        <v>0</v>
      </c>
      <c r="AM98" s="2">
        <v>0</v>
      </c>
      <c r="AN98" s="2">
        <v>0</v>
      </c>
      <c r="AO98" s="2">
        <v>3415.64</v>
      </c>
      <c r="AP98" s="2">
        <v>0</v>
      </c>
      <c r="AQ98" s="2">
        <v>280.2</v>
      </c>
      <c r="AR98" s="2">
        <v>0</v>
      </c>
      <c r="AS98" s="2">
        <v>0</v>
      </c>
      <c r="AT98" s="2">
        <v>0</v>
      </c>
      <c r="AU98" s="2">
        <v>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0</v>
      </c>
      <c r="BI98" s="2">
        <v>1</v>
      </c>
      <c r="BJ98" s="2" t="s">
        <v>211</v>
      </c>
      <c r="BK98" s="2"/>
      <c r="BL98" s="2"/>
      <c r="BM98" s="2">
        <v>454</v>
      </c>
      <c r="BN98" s="2">
        <v>0</v>
      </c>
      <c r="BO98" s="2" t="s">
        <v>3</v>
      </c>
      <c r="BP98" s="2">
        <v>0</v>
      </c>
      <c r="BQ98" s="2">
        <v>60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0</v>
      </c>
      <c r="CA98" s="2">
        <v>0</v>
      </c>
      <c r="CB98" s="2"/>
      <c r="CC98" s="2"/>
      <c r="CD98" s="2"/>
      <c r="CE98" s="2"/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937</v>
      </c>
      <c r="CO98" s="2">
        <v>0</v>
      </c>
      <c r="CP98" s="2">
        <f t="shared" si="137"/>
        <v>121.77</v>
      </c>
      <c r="CQ98" s="2">
        <f t="shared" si="138"/>
        <v>0</v>
      </c>
      <c r="CR98" s="2">
        <f t="shared" si="139"/>
        <v>0</v>
      </c>
      <c r="CS98" s="2">
        <f t="shared" si="140"/>
        <v>0</v>
      </c>
      <c r="CT98" s="2">
        <f t="shared" si="141"/>
        <v>3927.9859999999999</v>
      </c>
      <c r="CU98" s="2">
        <f t="shared" si="142"/>
        <v>0</v>
      </c>
      <c r="CV98" s="2">
        <f t="shared" si="143"/>
        <v>322.22999999999996</v>
      </c>
      <c r="CW98" s="2">
        <f t="shared" si="144"/>
        <v>0</v>
      </c>
      <c r="CX98" s="2">
        <f t="shared" si="145"/>
        <v>0</v>
      </c>
      <c r="CY98" s="2">
        <f t="shared" si="146"/>
        <v>0</v>
      </c>
      <c r="CZ98" s="2">
        <f t="shared" si="147"/>
        <v>0</v>
      </c>
      <c r="DA98" s="2"/>
      <c r="DB98" s="2"/>
      <c r="DC98" s="2" t="s">
        <v>3</v>
      </c>
      <c r="DD98" s="2" t="s">
        <v>3</v>
      </c>
      <c r="DE98" s="2" t="s">
        <v>28</v>
      </c>
      <c r="DF98" s="2" t="s">
        <v>28</v>
      </c>
      <c r="DG98" s="2" t="s">
        <v>28</v>
      </c>
      <c r="DH98" s="2" t="s">
        <v>3</v>
      </c>
      <c r="DI98" s="2" t="s">
        <v>28</v>
      </c>
      <c r="DJ98" s="2" t="s">
        <v>28</v>
      </c>
      <c r="DK98" s="2" t="s">
        <v>3</v>
      </c>
      <c r="DL98" s="2" t="s">
        <v>3</v>
      </c>
      <c r="DM98" s="2" t="s">
        <v>3</v>
      </c>
      <c r="DN98" s="2">
        <v>100</v>
      </c>
      <c r="DO98" s="2">
        <v>64</v>
      </c>
      <c r="DP98" s="2">
        <v>1.0249999999999999</v>
      </c>
      <c r="DQ98" s="2">
        <v>1</v>
      </c>
      <c r="DR98" s="2"/>
      <c r="DS98" s="2"/>
      <c r="DT98" s="2"/>
      <c r="DU98" s="2">
        <v>1005</v>
      </c>
      <c r="DV98" s="2" t="s">
        <v>35</v>
      </c>
      <c r="DW98" s="2" t="s">
        <v>35</v>
      </c>
      <c r="DX98" s="2">
        <v>100</v>
      </c>
      <c r="DY98" s="2"/>
      <c r="DZ98" s="2"/>
      <c r="EA98" s="2"/>
      <c r="EB98" s="2"/>
      <c r="EC98" s="2"/>
      <c r="ED98" s="2"/>
      <c r="EE98" s="2">
        <v>20613346</v>
      </c>
      <c r="EF98" s="2">
        <v>60</v>
      </c>
      <c r="EG98" s="2" t="s">
        <v>29</v>
      </c>
      <c r="EH98" s="2">
        <v>0</v>
      </c>
      <c r="EI98" s="2" t="s">
        <v>3</v>
      </c>
      <c r="EJ98" s="2">
        <v>1</v>
      </c>
      <c r="EK98" s="2">
        <v>454</v>
      </c>
      <c r="EL98" s="2" t="s">
        <v>179</v>
      </c>
      <c r="EM98" s="2" t="s">
        <v>180</v>
      </c>
      <c r="EN98" s="2"/>
      <c r="EO98" s="2" t="s">
        <v>102</v>
      </c>
      <c r="EP98" s="2"/>
      <c r="EQ98" s="2">
        <v>0</v>
      </c>
      <c r="ER98" s="2">
        <v>3415.64</v>
      </c>
      <c r="ES98" s="2">
        <v>0</v>
      </c>
      <c r="ET98" s="2">
        <v>0</v>
      </c>
      <c r="EU98" s="2">
        <v>0</v>
      </c>
      <c r="EV98" s="2">
        <v>3415.64</v>
      </c>
      <c r="EW98" s="2">
        <v>280.2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48"/>
        <v>0</v>
      </c>
      <c r="FS98" s="2">
        <v>0</v>
      </c>
      <c r="FT98" s="2"/>
      <c r="FU98" s="2"/>
      <c r="FV98" s="2"/>
      <c r="FW98" s="2"/>
      <c r="FX98" s="2">
        <v>100</v>
      </c>
      <c r="FY98" s="2">
        <v>64</v>
      </c>
      <c r="FZ98" s="2"/>
      <c r="GA98" s="2" t="s">
        <v>3</v>
      </c>
      <c r="GB98" s="2"/>
      <c r="GC98" s="2"/>
      <c r="GD98" s="2">
        <v>0</v>
      </c>
      <c r="GE98" s="2"/>
      <c r="GF98" s="2">
        <v>-593631776</v>
      </c>
      <c r="GG98" s="2">
        <v>2</v>
      </c>
      <c r="GH98" s="2">
        <v>-2</v>
      </c>
      <c r="GI98" s="2">
        <v>-2</v>
      </c>
      <c r="GJ98" s="2">
        <v>0</v>
      </c>
      <c r="GK98" s="2">
        <f>ROUND(R98*(R12)/100,2)</f>
        <v>0</v>
      </c>
      <c r="GL98" s="2">
        <f t="shared" si="149"/>
        <v>0</v>
      </c>
      <c r="GM98" s="2">
        <f t="shared" si="150"/>
        <v>121.77</v>
      </c>
      <c r="GN98" s="2">
        <f t="shared" si="151"/>
        <v>121.77</v>
      </c>
      <c r="GO98" s="2">
        <f t="shared" si="152"/>
        <v>0</v>
      </c>
      <c r="GP98" s="2">
        <f t="shared" si="153"/>
        <v>0</v>
      </c>
      <c r="GQ98" s="2"/>
      <c r="GR98" s="2">
        <v>0</v>
      </c>
      <c r="GS98" s="2">
        <v>3</v>
      </c>
      <c r="GT98" s="2">
        <v>0</v>
      </c>
      <c r="GU98" s="2" t="s">
        <v>3</v>
      </c>
      <c r="GV98" s="2">
        <f t="shared" si="154"/>
        <v>0</v>
      </c>
      <c r="GW98" s="2">
        <v>1</v>
      </c>
      <c r="GX98" s="2">
        <f t="shared" si="155"/>
        <v>0</v>
      </c>
      <c r="GY98" s="2"/>
      <c r="GZ98" s="2"/>
      <c r="HA98" s="2">
        <v>0</v>
      </c>
      <c r="HB98" s="2">
        <v>0</v>
      </c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17</v>
      </c>
      <c r="B99">
        <v>1</v>
      </c>
      <c r="C99">
        <f>ROW(SmtRes!A152)</f>
        <v>152</v>
      </c>
      <c r="D99">
        <f>ROW(EtalonRes!A150)</f>
        <v>150</v>
      </c>
      <c r="E99" t="s">
        <v>208</v>
      </c>
      <c r="F99" t="s">
        <v>209</v>
      </c>
      <c r="G99" t="s">
        <v>210</v>
      </c>
      <c r="H99" t="s">
        <v>35</v>
      </c>
      <c r="I99">
        <f>ROUND(3.1/100,6)</f>
        <v>3.1E-2</v>
      </c>
      <c r="J99">
        <v>0</v>
      </c>
      <c r="O99">
        <f t="shared" si="121"/>
        <v>2315.2600000000002</v>
      </c>
      <c r="P99">
        <f t="shared" si="122"/>
        <v>0</v>
      </c>
      <c r="Q99">
        <f t="shared" si="123"/>
        <v>0</v>
      </c>
      <c r="R99">
        <f t="shared" si="124"/>
        <v>0</v>
      </c>
      <c r="S99">
        <f t="shared" si="125"/>
        <v>2315.2600000000002</v>
      </c>
      <c r="T99">
        <f t="shared" si="126"/>
        <v>0</v>
      </c>
      <c r="U99">
        <f t="shared" si="127"/>
        <v>10.238858249999998</v>
      </c>
      <c r="V99">
        <f t="shared" si="128"/>
        <v>0</v>
      </c>
      <c r="W99">
        <f t="shared" si="129"/>
        <v>0</v>
      </c>
      <c r="X99">
        <f t="shared" si="130"/>
        <v>1991.12</v>
      </c>
      <c r="Y99">
        <f t="shared" si="131"/>
        <v>1018.71</v>
      </c>
      <c r="AA99">
        <v>21012693</v>
      </c>
      <c r="AB99">
        <f t="shared" si="132"/>
        <v>3927.9859999999999</v>
      </c>
      <c r="AC99">
        <f t="shared" si="133"/>
        <v>0</v>
      </c>
      <c r="AD99">
        <f t="shared" si="156"/>
        <v>0</v>
      </c>
      <c r="AE99">
        <f t="shared" si="156"/>
        <v>0</v>
      </c>
      <c r="AF99">
        <f t="shared" si="156"/>
        <v>3927.9859999999999</v>
      </c>
      <c r="AG99">
        <f t="shared" si="135"/>
        <v>0</v>
      </c>
      <c r="AH99">
        <f>((EW99*1.15))</f>
        <v>322.22999999999996</v>
      </c>
      <c r="AI99">
        <f>((EX99*1.15))</f>
        <v>0</v>
      </c>
      <c r="AJ99">
        <f t="shared" si="136"/>
        <v>0</v>
      </c>
      <c r="AK99">
        <v>3415.64</v>
      </c>
      <c r="AL99">
        <v>0</v>
      </c>
      <c r="AM99">
        <v>0</v>
      </c>
      <c r="AN99">
        <v>0</v>
      </c>
      <c r="AO99">
        <v>3415.64</v>
      </c>
      <c r="AP99">
        <v>0</v>
      </c>
      <c r="AQ99">
        <v>280.2</v>
      </c>
      <c r="AR99">
        <v>0</v>
      </c>
      <c r="AS99">
        <v>0</v>
      </c>
      <c r="AT99">
        <v>86</v>
      </c>
      <c r="AU99">
        <v>44</v>
      </c>
      <c r="AV99">
        <v>1.0249999999999999</v>
      </c>
      <c r="AW99">
        <v>1</v>
      </c>
      <c r="AZ99">
        <v>1</v>
      </c>
      <c r="BA99">
        <v>18.55</v>
      </c>
      <c r="BB99">
        <v>1</v>
      </c>
      <c r="BC99">
        <v>1</v>
      </c>
      <c r="BD99" t="s">
        <v>3</v>
      </c>
      <c r="BE99" t="s">
        <v>3</v>
      </c>
      <c r="BF99" t="s">
        <v>3</v>
      </c>
      <c r="BG99" t="s">
        <v>3</v>
      </c>
      <c r="BH99">
        <v>0</v>
      </c>
      <c r="BI99">
        <v>1</v>
      </c>
      <c r="BJ99" t="s">
        <v>211</v>
      </c>
      <c r="BM99">
        <v>454</v>
      </c>
      <c r="BN99">
        <v>0</v>
      </c>
      <c r="BO99" t="s">
        <v>209</v>
      </c>
      <c r="BP99">
        <v>1</v>
      </c>
      <c r="BQ99">
        <v>60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86</v>
      </c>
      <c r="CA99">
        <v>44</v>
      </c>
      <c r="CF99">
        <v>0</v>
      </c>
      <c r="CG99">
        <v>0</v>
      </c>
      <c r="CM99">
        <v>0</v>
      </c>
      <c r="CN99" t="s">
        <v>937</v>
      </c>
      <c r="CO99">
        <v>0</v>
      </c>
      <c r="CP99">
        <f t="shared" si="137"/>
        <v>2315.2600000000002</v>
      </c>
      <c r="CQ99">
        <f t="shared" si="138"/>
        <v>0</v>
      </c>
      <c r="CR99">
        <f t="shared" si="139"/>
        <v>0</v>
      </c>
      <c r="CS99">
        <f t="shared" si="140"/>
        <v>0</v>
      </c>
      <c r="CT99">
        <f t="shared" si="141"/>
        <v>74685.743807499995</v>
      </c>
      <c r="CU99">
        <f t="shared" si="142"/>
        <v>0</v>
      </c>
      <c r="CV99">
        <f t="shared" si="143"/>
        <v>330.28574999999995</v>
      </c>
      <c r="CW99">
        <f t="shared" si="144"/>
        <v>0</v>
      </c>
      <c r="CX99">
        <f t="shared" si="145"/>
        <v>0</v>
      </c>
      <c r="CY99">
        <f t="shared" si="146"/>
        <v>1991.1236000000001</v>
      </c>
      <c r="CZ99">
        <f t="shared" si="147"/>
        <v>1018.7144000000001</v>
      </c>
      <c r="DC99" t="s">
        <v>3</v>
      </c>
      <c r="DD99" t="s">
        <v>3</v>
      </c>
      <c r="DE99" t="s">
        <v>28</v>
      </c>
      <c r="DF99" t="s">
        <v>28</v>
      </c>
      <c r="DG99" t="s">
        <v>28</v>
      </c>
      <c r="DH99" t="s">
        <v>3</v>
      </c>
      <c r="DI99" t="s">
        <v>28</v>
      </c>
      <c r="DJ99" t="s">
        <v>28</v>
      </c>
      <c r="DK99" t="s">
        <v>3</v>
      </c>
      <c r="DL99" t="s">
        <v>3</v>
      </c>
      <c r="DM99" t="s">
        <v>3</v>
      </c>
      <c r="DN99">
        <v>100</v>
      </c>
      <c r="DO99">
        <v>64</v>
      </c>
      <c r="DP99">
        <v>1.0249999999999999</v>
      </c>
      <c r="DQ99">
        <v>1</v>
      </c>
      <c r="DU99">
        <v>1005</v>
      </c>
      <c r="DV99" t="s">
        <v>35</v>
      </c>
      <c r="DW99" t="s">
        <v>35</v>
      </c>
      <c r="DX99">
        <v>100</v>
      </c>
      <c r="EE99">
        <v>20613346</v>
      </c>
      <c r="EF99">
        <v>60</v>
      </c>
      <c r="EG99" t="s">
        <v>29</v>
      </c>
      <c r="EH99">
        <v>0</v>
      </c>
      <c r="EI99" t="s">
        <v>3</v>
      </c>
      <c r="EJ99">
        <v>1</v>
      </c>
      <c r="EK99">
        <v>454</v>
      </c>
      <c r="EL99" t="s">
        <v>179</v>
      </c>
      <c r="EM99" t="s">
        <v>180</v>
      </c>
      <c r="EO99" t="s">
        <v>102</v>
      </c>
      <c r="EQ99">
        <v>0</v>
      </c>
      <c r="ER99">
        <v>3415.64</v>
      </c>
      <c r="ES99">
        <v>0</v>
      </c>
      <c r="ET99">
        <v>0</v>
      </c>
      <c r="EU99">
        <v>0</v>
      </c>
      <c r="EV99">
        <v>3415.64</v>
      </c>
      <c r="EW99">
        <v>280.2</v>
      </c>
      <c r="EX99">
        <v>0</v>
      </c>
      <c r="EY99">
        <v>0</v>
      </c>
      <c r="FQ99">
        <v>0</v>
      </c>
      <c r="FR99">
        <f t="shared" si="148"/>
        <v>0</v>
      </c>
      <c r="FS99">
        <v>0</v>
      </c>
      <c r="FX99">
        <v>100</v>
      </c>
      <c r="FY99">
        <v>64</v>
      </c>
      <c r="GA99" t="s">
        <v>3</v>
      </c>
      <c r="GD99">
        <v>0</v>
      </c>
      <c r="GF99">
        <v>-593631776</v>
      </c>
      <c r="GG99">
        <v>2</v>
      </c>
      <c r="GH99">
        <v>-2</v>
      </c>
      <c r="GI99">
        <v>2</v>
      </c>
      <c r="GJ99">
        <v>0</v>
      </c>
      <c r="GK99">
        <f>ROUND(R99*(S12)/100,2)</f>
        <v>0</v>
      </c>
      <c r="GL99">
        <f t="shared" si="149"/>
        <v>0</v>
      </c>
      <c r="GM99">
        <f t="shared" si="150"/>
        <v>5325.09</v>
      </c>
      <c r="GN99">
        <f t="shared" si="151"/>
        <v>5325.09</v>
      </c>
      <c r="GO99">
        <f t="shared" si="152"/>
        <v>0</v>
      </c>
      <c r="GP99">
        <f t="shared" si="153"/>
        <v>0</v>
      </c>
      <c r="GR99">
        <v>0</v>
      </c>
      <c r="GS99">
        <v>3</v>
      </c>
      <c r="GT99">
        <v>0</v>
      </c>
      <c r="GU99" t="s">
        <v>3</v>
      </c>
      <c r="GV99">
        <f t="shared" si="154"/>
        <v>0</v>
      </c>
      <c r="GW99">
        <v>1</v>
      </c>
      <c r="GX99">
        <f t="shared" si="155"/>
        <v>0</v>
      </c>
      <c r="HA99">
        <v>0</v>
      </c>
      <c r="HB99">
        <v>0</v>
      </c>
      <c r="IK99">
        <v>0</v>
      </c>
    </row>
    <row r="100" spans="1:255" x14ac:dyDescent="0.2">
      <c r="A100" s="2">
        <v>18</v>
      </c>
      <c r="B100" s="2">
        <v>1</v>
      </c>
      <c r="C100" s="2">
        <v>149</v>
      </c>
      <c r="D100" s="2"/>
      <c r="E100" s="2" t="s">
        <v>212</v>
      </c>
      <c r="F100" s="2" t="s">
        <v>182</v>
      </c>
      <c r="G100" s="2" t="s">
        <v>183</v>
      </c>
      <c r="H100" s="2" t="s">
        <v>123</v>
      </c>
      <c r="I100" s="2">
        <f>I98*J100</f>
        <v>7.1609999999999993E-2</v>
      </c>
      <c r="J100" s="2">
        <v>2.3099999999999996</v>
      </c>
      <c r="K100" s="2"/>
      <c r="L100" s="2"/>
      <c r="M100" s="2"/>
      <c r="N100" s="2"/>
      <c r="O100" s="2">
        <f t="shared" si="121"/>
        <v>34.49</v>
      </c>
      <c r="P100" s="2">
        <f t="shared" si="122"/>
        <v>34.49</v>
      </c>
      <c r="Q100" s="2">
        <f t="shared" si="123"/>
        <v>0</v>
      </c>
      <c r="R100" s="2">
        <f t="shared" si="124"/>
        <v>0</v>
      </c>
      <c r="S100" s="2">
        <f t="shared" si="125"/>
        <v>0</v>
      </c>
      <c r="T100" s="2">
        <f t="shared" si="126"/>
        <v>0</v>
      </c>
      <c r="U100" s="2">
        <f t="shared" si="127"/>
        <v>0</v>
      </c>
      <c r="V100" s="2">
        <f t="shared" si="128"/>
        <v>0</v>
      </c>
      <c r="W100" s="2">
        <f t="shared" si="129"/>
        <v>0</v>
      </c>
      <c r="X100" s="2">
        <f t="shared" si="130"/>
        <v>0</v>
      </c>
      <c r="Y100" s="2">
        <f t="shared" si="131"/>
        <v>0</v>
      </c>
      <c r="Z100" s="2"/>
      <c r="AA100" s="2">
        <v>21012691</v>
      </c>
      <c r="AB100" s="2">
        <f t="shared" si="132"/>
        <v>481.69</v>
      </c>
      <c r="AC100" s="2">
        <f t="shared" si="133"/>
        <v>481.69</v>
      </c>
      <c r="AD100" s="2">
        <f t="shared" ref="AD100:AF101" si="157">ROUND((ET100),6)</f>
        <v>0</v>
      </c>
      <c r="AE100" s="2">
        <f t="shared" si="157"/>
        <v>0</v>
      </c>
      <c r="AF100" s="2">
        <f t="shared" si="157"/>
        <v>0</v>
      </c>
      <c r="AG100" s="2">
        <f t="shared" si="135"/>
        <v>0</v>
      </c>
      <c r="AH100" s="2">
        <f>(EW100)</f>
        <v>0</v>
      </c>
      <c r="AI100" s="2">
        <f>(EX100)</f>
        <v>0</v>
      </c>
      <c r="AJ100" s="2">
        <f t="shared" si="136"/>
        <v>0</v>
      </c>
      <c r="AK100" s="2">
        <v>481.69</v>
      </c>
      <c r="AL100" s="2">
        <v>481.69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3</v>
      </c>
      <c r="BI100" s="2">
        <v>1</v>
      </c>
      <c r="BJ100" s="2" t="s">
        <v>184</v>
      </c>
      <c r="BK100" s="2"/>
      <c r="BL100" s="2"/>
      <c r="BM100" s="2">
        <v>454</v>
      </c>
      <c r="BN100" s="2">
        <v>0</v>
      </c>
      <c r="BO100" s="2" t="s">
        <v>3</v>
      </c>
      <c r="BP100" s="2">
        <v>0</v>
      </c>
      <c r="BQ100" s="2">
        <v>60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0</v>
      </c>
      <c r="CA100" s="2">
        <v>0</v>
      </c>
      <c r="CB100" s="2"/>
      <c r="CC100" s="2"/>
      <c r="CD100" s="2"/>
      <c r="CE100" s="2"/>
      <c r="CF100" s="2">
        <v>0</v>
      </c>
      <c r="CG100" s="2">
        <v>0</v>
      </c>
      <c r="CH100" s="2"/>
      <c r="CI100" s="2"/>
      <c r="CJ100" s="2"/>
      <c r="CK100" s="2"/>
      <c r="CL100" s="2"/>
      <c r="CM100" s="2">
        <v>0</v>
      </c>
      <c r="CN100" s="2" t="s">
        <v>3</v>
      </c>
      <c r="CO100" s="2">
        <v>0</v>
      </c>
      <c r="CP100" s="2">
        <f t="shared" si="137"/>
        <v>34.49</v>
      </c>
      <c r="CQ100" s="2">
        <f t="shared" si="138"/>
        <v>481.69</v>
      </c>
      <c r="CR100" s="2">
        <f t="shared" si="139"/>
        <v>0</v>
      </c>
      <c r="CS100" s="2">
        <f t="shared" si="140"/>
        <v>0</v>
      </c>
      <c r="CT100" s="2">
        <f t="shared" si="141"/>
        <v>0</v>
      </c>
      <c r="CU100" s="2">
        <f t="shared" si="142"/>
        <v>0</v>
      </c>
      <c r="CV100" s="2">
        <f t="shared" si="143"/>
        <v>0</v>
      </c>
      <c r="CW100" s="2">
        <f t="shared" si="144"/>
        <v>0</v>
      </c>
      <c r="CX100" s="2">
        <f t="shared" si="145"/>
        <v>0</v>
      </c>
      <c r="CY100" s="2">
        <f t="shared" si="146"/>
        <v>0</v>
      </c>
      <c r="CZ100" s="2">
        <f t="shared" si="147"/>
        <v>0</v>
      </c>
      <c r="DA100" s="2"/>
      <c r="DB100" s="2"/>
      <c r="DC100" s="2" t="s">
        <v>3</v>
      </c>
      <c r="DD100" s="2" t="s">
        <v>3</v>
      </c>
      <c r="DE100" s="2" t="s">
        <v>3</v>
      </c>
      <c r="DF100" s="2" t="s">
        <v>3</v>
      </c>
      <c r="DG100" s="2" t="s">
        <v>3</v>
      </c>
      <c r="DH100" s="2" t="s">
        <v>3</v>
      </c>
      <c r="DI100" s="2" t="s">
        <v>3</v>
      </c>
      <c r="DJ100" s="2" t="s">
        <v>3</v>
      </c>
      <c r="DK100" s="2" t="s">
        <v>3</v>
      </c>
      <c r="DL100" s="2" t="s">
        <v>3</v>
      </c>
      <c r="DM100" s="2" t="s">
        <v>3</v>
      </c>
      <c r="DN100" s="2">
        <v>100</v>
      </c>
      <c r="DO100" s="2">
        <v>64</v>
      </c>
      <c r="DP100" s="2">
        <v>1.0249999999999999</v>
      </c>
      <c r="DQ100" s="2">
        <v>1</v>
      </c>
      <c r="DR100" s="2"/>
      <c r="DS100" s="2"/>
      <c r="DT100" s="2"/>
      <c r="DU100" s="2">
        <v>1007</v>
      </c>
      <c r="DV100" s="2" t="s">
        <v>123</v>
      </c>
      <c r="DW100" s="2" t="s">
        <v>123</v>
      </c>
      <c r="DX100" s="2">
        <v>1</v>
      </c>
      <c r="DY100" s="2"/>
      <c r="DZ100" s="2"/>
      <c r="EA100" s="2"/>
      <c r="EB100" s="2"/>
      <c r="EC100" s="2"/>
      <c r="ED100" s="2"/>
      <c r="EE100" s="2">
        <v>20613346</v>
      </c>
      <c r="EF100" s="2">
        <v>60</v>
      </c>
      <c r="EG100" s="2" t="s">
        <v>29</v>
      </c>
      <c r="EH100" s="2">
        <v>0</v>
      </c>
      <c r="EI100" s="2" t="s">
        <v>3</v>
      </c>
      <c r="EJ100" s="2">
        <v>1</v>
      </c>
      <c r="EK100" s="2">
        <v>454</v>
      </c>
      <c r="EL100" s="2" t="s">
        <v>179</v>
      </c>
      <c r="EM100" s="2" t="s">
        <v>180</v>
      </c>
      <c r="EN100" s="2"/>
      <c r="EO100" s="2" t="s">
        <v>3</v>
      </c>
      <c r="EP100" s="2"/>
      <c r="EQ100" s="2">
        <v>0</v>
      </c>
      <c r="ER100" s="2">
        <v>481.69</v>
      </c>
      <c r="ES100" s="2">
        <v>481.69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f t="shared" si="148"/>
        <v>0</v>
      </c>
      <c r="FS100" s="2">
        <v>0</v>
      </c>
      <c r="FT100" s="2"/>
      <c r="FU100" s="2"/>
      <c r="FV100" s="2"/>
      <c r="FW100" s="2"/>
      <c r="FX100" s="2">
        <v>100</v>
      </c>
      <c r="FY100" s="2">
        <v>64</v>
      </c>
      <c r="FZ100" s="2"/>
      <c r="GA100" s="2" t="s">
        <v>3</v>
      </c>
      <c r="GB100" s="2"/>
      <c r="GC100" s="2"/>
      <c r="GD100" s="2">
        <v>0</v>
      </c>
      <c r="GE100" s="2"/>
      <c r="GF100" s="2">
        <v>-2108328104</v>
      </c>
      <c r="GG100" s="2">
        <v>2</v>
      </c>
      <c r="GH100" s="2">
        <v>-2</v>
      </c>
      <c r="GI100" s="2">
        <v>-2</v>
      </c>
      <c r="GJ100" s="2">
        <v>0</v>
      </c>
      <c r="GK100" s="2">
        <f>ROUND(R100*(R12)/100,2)</f>
        <v>0</v>
      </c>
      <c r="GL100" s="2">
        <f t="shared" si="149"/>
        <v>0</v>
      </c>
      <c r="GM100" s="2">
        <f t="shared" si="150"/>
        <v>34.49</v>
      </c>
      <c r="GN100" s="2">
        <f t="shared" si="151"/>
        <v>34.49</v>
      </c>
      <c r="GO100" s="2">
        <f t="shared" si="152"/>
        <v>0</v>
      </c>
      <c r="GP100" s="2">
        <f t="shared" si="153"/>
        <v>0</v>
      </c>
      <c r="GQ100" s="2"/>
      <c r="GR100" s="2">
        <v>0</v>
      </c>
      <c r="GS100" s="2">
        <v>3</v>
      </c>
      <c r="GT100" s="2">
        <v>0</v>
      </c>
      <c r="GU100" s="2" t="s">
        <v>3</v>
      </c>
      <c r="GV100" s="2">
        <f t="shared" si="154"/>
        <v>0</v>
      </c>
      <c r="GW100" s="2">
        <v>1</v>
      </c>
      <c r="GX100" s="2">
        <f t="shared" si="155"/>
        <v>0</v>
      </c>
      <c r="GY100" s="2"/>
      <c r="GZ100" s="2"/>
      <c r="HA100" s="2">
        <v>0</v>
      </c>
      <c r="HB100" s="2">
        <v>0</v>
      </c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x14ac:dyDescent="0.2">
      <c r="A101">
        <v>18</v>
      </c>
      <c r="B101">
        <v>1</v>
      </c>
      <c r="C101">
        <v>152</v>
      </c>
      <c r="E101" t="s">
        <v>212</v>
      </c>
      <c r="F101" t="s">
        <v>182</v>
      </c>
      <c r="G101" t="s">
        <v>183</v>
      </c>
      <c r="H101" t="s">
        <v>123</v>
      </c>
      <c r="I101">
        <f>I99*J101</f>
        <v>7.1609999999999993E-2</v>
      </c>
      <c r="J101">
        <v>2.3099999999999996</v>
      </c>
      <c r="O101">
        <f t="shared" si="121"/>
        <v>223.86</v>
      </c>
      <c r="P101">
        <f t="shared" si="122"/>
        <v>223.86</v>
      </c>
      <c r="Q101">
        <f t="shared" si="123"/>
        <v>0</v>
      </c>
      <c r="R101">
        <f t="shared" si="124"/>
        <v>0</v>
      </c>
      <c r="S101">
        <f t="shared" si="125"/>
        <v>0</v>
      </c>
      <c r="T101">
        <f t="shared" si="126"/>
        <v>0</v>
      </c>
      <c r="U101">
        <f t="shared" si="127"/>
        <v>0</v>
      </c>
      <c r="V101">
        <f t="shared" si="128"/>
        <v>0</v>
      </c>
      <c r="W101">
        <f t="shared" si="129"/>
        <v>0</v>
      </c>
      <c r="X101">
        <f t="shared" si="130"/>
        <v>0</v>
      </c>
      <c r="Y101">
        <f t="shared" si="131"/>
        <v>0</v>
      </c>
      <c r="AA101">
        <v>21012693</v>
      </c>
      <c r="AB101">
        <f t="shared" si="132"/>
        <v>481.69</v>
      </c>
      <c r="AC101">
        <f t="shared" si="133"/>
        <v>481.69</v>
      </c>
      <c r="AD101">
        <f t="shared" si="157"/>
        <v>0</v>
      </c>
      <c r="AE101">
        <f t="shared" si="157"/>
        <v>0</v>
      </c>
      <c r="AF101">
        <f t="shared" si="157"/>
        <v>0</v>
      </c>
      <c r="AG101">
        <f t="shared" si="135"/>
        <v>0</v>
      </c>
      <c r="AH101">
        <f>(EW101)</f>
        <v>0</v>
      </c>
      <c r="AI101">
        <f>(EX101)</f>
        <v>0</v>
      </c>
      <c r="AJ101">
        <f t="shared" si="136"/>
        <v>0</v>
      </c>
      <c r="AK101">
        <v>481.69</v>
      </c>
      <c r="AL101">
        <v>481.69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1</v>
      </c>
      <c r="AW101">
        <v>1</v>
      </c>
      <c r="AZ101">
        <v>1</v>
      </c>
      <c r="BA101">
        <v>1</v>
      </c>
      <c r="BB101">
        <v>1</v>
      </c>
      <c r="BC101">
        <v>6.49</v>
      </c>
      <c r="BD101" t="s">
        <v>3</v>
      </c>
      <c r="BE101" t="s">
        <v>3</v>
      </c>
      <c r="BF101" t="s">
        <v>3</v>
      </c>
      <c r="BG101" t="s">
        <v>3</v>
      </c>
      <c r="BH101">
        <v>3</v>
      </c>
      <c r="BI101">
        <v>1</v>
      </c>
      <c r="BJ101" t="s">
        <v>184</v>
      </c>
      <c r="BM101">
        <v>454</v>
      </c>
      <c r="BN101">
        <v>0</v>
      </c>
      <c r="BO101" t="s">
        <v>182</v>
      </c>
      <c r="BP101">
        <v>1</v>
      </c>
      <c r="BQ101">
        <v>60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0</v>
      </c>
      <c r="CA101">
        <v>0</v>
      </c>
      <c r="CF101">
        <v>0</v>
      </c>
      <c r="CG101">
        <v>0</v>
      </c>
      <c r="CM101">
        <v>0</v>
      </c>
      <c r="CN101" t="s">
        <v>3</v>
      </c>
      <c r="CO101">
        <v>0</v>
      </c>
      <c r="CP101">
        <f t="shared" si="137"/>
        <v>223.86</v>
      </c>
      <c r="CQ101">
        <f t="shared" si="138"/>
        <v>3126.1680999999999</v>
      </c>
      <c r="CR101">
        <f t="shared" si="139"/>
        <v>0</v>
      </c>
      <c r="CS101">
        <f t="shared" si="140"/>
        <v>0</v>
      </c>
      <c r="CT101">
        <f t="shared" si="141"/>
        <v>0</v>
      </c>
      <c r="CU101">
        <f t="shared" si="142"/>
        <v>0</v>
      </c>
      <c r="CV101">
        <f t="shared" si="143"/>
        <v>0</v>
      </c>
      <c r="CW101">
        <f t="shared" si="144"/>
        <v>0</v>
      </c>
      <c r="CX101">
        <f t="shared" si="145"/>
        <v>0</v>
      </c>
      <c r="CY101">
        <f t="shared" si="146"/>
        <v>0</v>
      </c>
      <c r="CZ101">
        <f t="shared" si="147"/>
        <v>0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100</v>
      </c>
      <c r="DO101">
        <v>64</v>
      </c>
      <c r="DP101">
        <v>1.0249999999999999</v>
      </c>
      <c r="DQ101">
        <v>1</v>
      </c>
      <c r="DU101">
        <v>1007</v>
      </c>
      <c r="DV101" t="s">
        <v>123</v>
      </c>
      <c r="DW101" t="s">
        <v>123</v>
      </c>
      <c r="DX101">
        <v>1</v>
      </c>
      <c r="EE101">
        <v>20613346</v>
      </c>
      <c r="EF101">
        <v>60</v>
      </c>
      <c r="EG101" t="s">
        <v>29</v>
      </c>
      <c r="EH101">
        <v>0</v>
      </c>
      <c r="EI101" t="s">
        <v>3</v>
      </c>
      <c r="EJ101">
        <v>1</v>
      </c>
      <c r="EK101">
        <v>454</v>
      </c>
      <c r="EL101" t="s">
        <v>179</v>
      </c>
      <c r="EM101" t="s">
        <v>180</v>
      </c>
      <c r="EO101" t="s">
        <v>3</v>
      </c>
      <c r="EQ101">
        <v>0</v>
      </c>
      <c r="ER101">
        <v>481.69</v>
      </c>
      <c r="ES101">
        <v>481.69</v>
      </c>
      <c r="ET101">
        <v>0</v>
      </c>
      <c r="EU101">
        <v>0</v>
      </c>
      <c r="EV101">
        <v>0</v>
      </c>
      <c r="EW101">
        <v>0</v>
      </c>
      <c r="EX101">
        <v>0</v>
      </c>
      <c r="FQ101">
        <v>0</v>
      </c>
      <c r="FR101">
        <f t="shared" si="148"/>
        <v>0</v>
      </c>
      <c r="FS101">
        <v>0</v>
      </c>
      <c r="FX101">
        <v>100</v>
      </c>
      <c r="FY101">
        <v>64</v>
      </c>
      <c r="GA101" t="s">
        <v>3</v>
      </c>
      <c r="GD101">
        <v>0</v>
      </c>
      <c r="GF101">
        <v>-2108328104</v>
      </c>
      <c r="GG101">
        <v>2</v>
      </c>
      <c r="GH101">
        <v>-2</v>
      </c>
      <c r="GI101">
        <v>2</v>
      </c>
      <c r="GJ101">
        <v>0</v>
      </c>
      <c r="GK101">
        <f>ROUND(R101*(S12)/100,2)</f>
        <v>0</v>
      </c>
      <c r="GL101">
        <f t="shared" si="149"/>
        <v>0</v>
      </c>
      <c r="GM101">
        <f t="shared" si="150"/>
        <v>223.86</v>
      </c>
      <c r="GN101">
        <f t="shared" si="151"/>
        <v>223.86</v>
      </c>
      <c r="GO101">
        <f t="shared" si="152"/>
        <v>0</v>
      </c>
      <c r="GP101">
        <f t="shared" si="153"/>
        <v>0</v>
      </c>
      <c r="GR101">
        <v>0</v>
      </c>
      <c r="GS101">
        <v>3</v>
      </c>
      <c r="GT101">
        <v>0</v>
      </c>
      <c r="GU101" t="s">
        <v>3</v>
      </c>
      <c r="GV101">
        <f t="shared" si="154"/>
        <v>0</v>
      </c>
      <c r="GW101">
        <v>1</v>
      </c>
      <c r="GX101">
        <f t="shared" si="155"/>
        <v>0</v>
      </c>
      <c r="HA101">
        <v>0</v>
      </c>
      <c r="HB101">
        <v>0</v>
      </c>
      <c r="IK101">
        <v>0</v>
      </c>
    </row>
    <row r="102" spans="1:255" x14ac:dyDescent="0.2">
      <c r="A102" s="2">
        <v>17</v>
      </c>
      <c r="B102" s="2">
        <v>1</v>
      </c>
      <c r="C102" s="2">
        <f>ROW(SmtRes!A156)</f>
        <v>156</v>
      </c>
      <c r="D102" s="2">
        <f>ROW(EtalonRes!A156)</f>
        <v>156</v>
      </c>
      <c r="E102" s="2" t="s">
        <v>213</v>
      </c>
      <c r="F102" s="2" t="s">
        <v>214</v>
      </c>
      <c r="G102" s="2" t="s">
        <v>215</v>
      </c>
      <c r="H102" s="2" t="s">
        <v>35</v>
      </c>
      <c r="I102" s="2">
        <f>ROUND(3.1/100,6)</f>
        <v>3.1E-2</v>
      </c>
      <c r="J102" s="2">
        <v>0</v>
      </c>
      <c r="K102" s="2"/>
      <c r="L102" s="2"/>
      <c r="M102" s="2"/>
      <c r="N102" s="2"/>
      <c r="O102" s="2">
        <f t="shared" si="121"/>
        <v>3.04</v>
      </c>
      <c r="P102" s="2">
        <f t="shared" si="122"/>
        <v>0.2</v>
      </c>
      <c r="Q102" s="2">
        <f t="shared" si="123"/>
        <v>0.23</v>
      </c>
      <c r="R102" s="2">
        <f t="shared" si="124"/>
        <v>0.05</v>
      </c>
      <c r="S102" s="2">
        <f t="shared" si="125"/>
        <v>2.61</v>
      </c>
      <c r="T102" s="2">
        <f t="shared" si="126"/>
        <v>0</v>
      </c>
      <c r="U102" s="2">
        <f t="shared" si="127"/>
        <v>0.24598499999999995</v>
      </c>
      <c r="V102" s="2">
        <f t="shared" si="128"/>
        <v>0</v>
      </c>
      <c r="W102" s="2">
        <f t="shared" si="129"/>
        <v>0</v>
      </c>
      <c r="X102" s="2">
        <f t="shared" si="130"/>
        <v>0</v>
      </c>
      <c r="Y102" s="2">
        <f t="shared" si="131"/>
        <v>0</v>
      </c>
      <c r="Z102" s="2"/>
      <c r="AA102" s="2">
        <v>21012691</v>
      </c>
      <c r="AB102" s="2">
        <f t="shared" si="132"/>
        <v>98.190375000000003</v>
      </c>
      <c r="AC102" s="2">
        <f t="shared" si="133"/>
        <v>6.59</v>
      </c>
      <c r="AD102" s="2">
        <f>ROUND((((ET102*1.15)*1.25)),6)</f>
        <v>7.4893749999999999</v>
      </c>
      <c r="AE102" s="2">
        <f>ROUND((((EU102*1.15)*1.25)),6)</f>
        <v>1.7681249999999999</v>
      </c>
      <c r="AF102" s="2">
        <f>ROUND((((EV102*1.15)*1.15)),6)</f>
        <v>84.111000000000004</v>
      </c>
      <c r="AG102" s="2">
        <f t="shared" si="135"/>
        <v>0</v>
      </c>
      <c r="AH102" s="2">
        <f>(((EW102*1.15)*1.15))</f>
        <v>7.9349999999999987</v>
      </c>
      <c r="AI102" s="2">
        <f>(((EX102*1.15)*1.25))</f>
        <v>0</v>
      </c>
      <c r="AJ102" s="2">
        <f t="shared" si="136"/>
        <v>0</v>
      </c>
      <c r="AK102" s="2">
        <v>75.400000000000006</v>
      </c>
      <c r="AL102" s="2">
        <v>6.59</v>
      </c>
      <c r="AM102" s="2">
        <v>5.21</v>
      </c>
      <c r="AN102" s="2">
        <v>1.23</v>
      </c>
      <c r="AO102" s="2">
        <v>63.6</v>
      </c>
      <c r="AP102" s="2">
        <v>0</v>
      </c>
      <c r="AQ102" s="2">
        <v>6</v>
      </c>
      <c r="AR102" s="2">
        <v>0</v>
      </c>
      <c r="AS102" s="2">
        <v>0</v>
      </c>
      <c r="AT102" s="2">
        <v>0</v>
      </c>
      <c r="AU102" s="2">
        <v>0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0</v>
      </c>
      <c r="BI102" s="2">
        <v>1</v>
      </c>
      <c r="BJ102" s="2" t="s">
        <v>216</v>
      </c>
      <c r="BK102" s="2"/>
      <c r="BL102" s="2"/>
      <c r="BM102" s="2">
        <v>115</v>
      </c>
      <c r="BN102" s="2">
        <v>0</v>
      </c>
      <c r="BO102" s="2" t="s">
        <v>3</v>
      </c>
      <c r="BP102" s="2">
        <v>0</v>
      </c>
      <c r="BQ102" s="2">
        <v>30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0</v>
      </c>
      <c r="CA102" s="2">
        <v>0</v>
      </c>
      <c r="CB102" s="2"/>
      <c r="CC102" s="2"/>
      <c r="CD102" s="2"/>
      <c r="CE102" s="2"/>
      <c r="CF102" s="2">
        <v>0</v>
      </c>
      <c r="CG102" s="2">
        <v>0</v>
      </c>
      <c r="CH102" s="2"/>
      <c r="CI102" s="2"/>
      <c r="CJ102" s="2"/>
      <c r="CK102" s="2"/>
      <c r="CL102" s="2"/>
      <c r="CM102" s="2">
        <v>0</v>
      </c>
      <c r="CN102" s="2" t="s">
        <v>3</v>
      </c>
      <c r="CO102" s="2">
        <v>0</v>
      </c>
      <c r="CP102" s="2">
        <f t="shared" si="137"/>
        <v>3.04</v>
      </c>
      <c r="CQ102" s="2">
        <f t="shared" si="138"/>
        <v>6.59</v>
      </c>
      <c r="CR102" s="2">
        <f t="shared" si="139"/>
        <v>7.4893749999999999</v>
      </c>
      <c r="CS102" s="2">
        <f t="shared" si="140"/>
        <v>1.7681249999999999</v>
      </c>
      <c r="CT102" s="2">
        <f t="shared" si="141"/>
        <v>84.111000000000004</v>
      </c>
      <c r="CU102" s="2">
        <f t="shared" si="142"/>
        <v>0</v>
      </c>
      <c r="CV102" s="2">
        <f t="shared" si="143"/>
        <v>7.9349999999999987</v>
      </c>
      <c r="CW102" s="2">
        <f t="shared" si="144"/>
        <v>0</v>
      </c>
      <c r="CX102" s="2">
        <f t="shared" si="145"/>
        <v>0</v>
      </c>
      <c r="CY102" s="2">
        <f t="shared" si="146"/>
        <v>0</v>
      </c>
      <c r="CZ102" s="2">
        <f t="shared" si="147"/>
        <v>0</v>
      </c>
      <c r="DA102" s="2"/>
      <c r="DB102" s="2"/>
      <c r="DC102" s="2" t="s">
        <v>3</v>
      </c>
      <c r="DD102" s="2" t="s">
        <v>3</v>
      </c>
      <c r="DE102" s="2" t="s">
        <v>62</v>
      </c>
      <c r="DF102" s="2" t="s">
        <v>62</v>
      </c>
      <c r="DG102" s="2" t="s">
        <v>63</v>
      </c>
      <c r="DH102" s="2" t="s">
        <v>3</v>
      </c>
      <c r="DI102" s="2" t="s">
        <v>63</v>
      </c>
      <c r="DJ102" s="2" t="s">
        <v>62</v>
      </c>
      <c r="DK102" s="2" t="s">
        <v>3</v>
      </c>
      <c r="DL102" s="2" t="s">
        <v>3</v>
      </c>
      <c r="DM102" s="2" t="s">
        <v>3</v>
      </c>
      <c r="DN102" s="2">
        <v>100</v>
      </c>
      <c r="DO102" s="2">
        <v>64</v>
      </c>
      <c r="DP102" s="2">
        <v>1.0249999999999999</v>
      </c>
      <c r="DQ102" s="2">
        <v>1</v>
      </c>
      <c r="DR102" s="2"/>
      <c r="DS102" s="2"/>
      <c r="DT102" s="2"/>
      <c r="DU102" s="2">
        <v>1005</v>
      </c>
      <c r="DV102" s="2" t="s">
        <v>35</v>
      </c>
      <c r="DW102" s="2" t="s">
        <v>35</v>
      </c>
      <c r="DX102" s="2">
        <v>100</v>
      </c>
      <c r="DY102" s="2"/>
      <c r="DZ102" s="2"/>
      <c r="EA102" s="2"/>
      <c r="EB102" s="2"/>
      <c r="EC102" s="2"/>
      <c r="ED102" s="2"/>
      <c r="EE102" s="2">
        <v>20613007</v>
      </c>
      <c r="EF102" s="2">
        <v>30</v>
      </c>
      <c r="EG102" s="2" t="s">
        <v>54</v>
      </c>
      <c r="EH102" s="2">
        <v>0</v>
      </c>
      <c r="EI102" s="2" t="s">
        <v>3</v>
      </c>
      <c r="EJ102" s="2">
        <v>1</v>
      </c>
      <c r="EK102" s="2">
        <v>115</v>
      </c>
      <c r="EL102" s="2" t="s">
        <v>217</v>
      </c>
      <c r="EM102" s="2" t="s">
        <v>218</v>
      </c>
      <c r="EN102" s="2"/>
      <c r="EO102" s="2" t="s">
        <v>3</v>
      </c>
      <c r="EP102" s="2"/>
      <c r="EQ102" s="2">
        <v>0</v>
      </c>
      <c r="ER102" s="2">
        <v>75.400000000000006</v>
      </c>
      <c r="ES102" s="2">
        <v>6.59</v>
      </c>
      <c r="ET102" s="2">
        <v>5.21</v>
      </c>
      <c r="EU102" s="2">
        <v>1.23</v>
      </c>
      <c r="EV102" s="2">
        <v>63.6</v>
      </c>
      <c r="EW102" s="2">
        <v>6</v>
      </c>
      <c r="EX102" s="2">
        <v>0</v>
      </c>
      <c r="EY102" s="2">
        <v>0</v>
      </c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f t="shared" si="148"/>
        <v>0</v>
      </c>
      <c r="FS102" s="2">
        <v>0</v>
      </c>
      <c r="FT102" s="2"/>
      <c r="FU102" s="2"/>
      <c r="FV102" s="2"/>
      <c r="FW102" s="2"/>
      <c r="FX102" s="2">
        <v>100</v>
      </c>
      <c r="FY102" s="2">
        <v>64</v>
      </c>
      <c r="FZ102" s="2"/>
      <c r="GA102" s="2" t="s">
        <v>3</v>
      </c>
      <c r="GB102" s="2"/>
      <c r="GC102" s="2"/>
      <c r="GD102" s="2">
        <v>0</v>
      </c>
      <c r="GE102" s="2"/>
      <c r="GF102" s="2">
        <v>1752445334</v>
      </c>
      <c r="GG102" s="2">
        <v>2</v>
      </c>
      <c r="GH102" s="2">
        <v>1</v>
      </c>
      <c r="GI102" s="2">
        <v>-2</v>
      </c>
      <c r="GJ102" s="2">
        <v>0</v>
      </c>
      <c r="GK102" s="2">
        <f>ROUND(R102*(R12)/100,2)</f>
        <v>0.08</v>
      </c>
      <c r="GL102" s="2">
        <f t="shared" si="149"/>
        <v>0</v>
      </c>
      <c r="GM102" s="2">
        <f t="shared" si="150"/>
        <v>3.12</v>
      </c>
      <c r="GN102" s="2">
        <f t="shared" si="151"/>
        <v>3.12</v>
      </c>
      <c r="GO102" s="2">
        <f t="shared" si="152"/>
        <v>0</v>
      </c>
      <c r="GP102" s="2">
        <f t="shared" si="153"/>
        <v>0</v>
      </c>
      <c r="GQ102" s="2"/>
      <c r="GR102" s="2">
        <v>0</v>
      </c>
      <c r="GS102" s="2">
        <v>3</v>
      </c>
      <c r="GT102" s="2">
        <v>0</v>
      </c>
      <c r="GU102" s="2" t="s">
        <v>3</v>
      </c>
      <c r="GV102" s="2">
        <f t="shared" si="154"/>
        <v>0</v>
      </c>
      <c r="GW102" s="2">
        <v>1</v>
      </c>
      <c r="GX102" s="2">
        <f t="shared" si="155"/>
        <v>0</v>
      </c>
      <c r="GY102" s="2"/>
      <c r="GZ102" s="2"/>
      <c r="HA102" s="2">
        <v>0</v>
      </c>
      <c r="HB102" s="2">
        <v>0</v>
      </c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x14ac:dyDescent="0.2">
      <c r="A103">
        <v>17</v>
      </c>
      <c r="B103">
        <v>1</v>
      </c>
      <c r="C103">
        <f>ROW(SmtRes!A160)</f>
        <v>160</v>
      </c>
      <c r="D103">
        <f>ROW(EtalonRes!A162)</f>
        <v>162</v>
      </c>
      <c r="E103" t="s">
        <v>213</v>
      </c>
      <c r="F103" t="s">
        <v>214</v>
      </c>
      <c r="G103" t="s">
        <v>215</v>
      </c>
      <c r="H103" t="s">
        <v>35</v>
      </c>
      <c r="I103">
        <f>ROUND(3.1/100,6)</f>
        <v>3.1E-2</v>
      </c>
      <c r="J103">
        <v>0</v>
      </c>
      <c r="O103">
        <f t="shared" si="121"/>
        <v>52.68</v>
      </c>
      <c r="P103">
        <f t="shared" si="122"/>
        <v>1.07</v>
      </c>
      <c r="Q103">
        <f t="shared" si="123"/>
        <v>2.0299999999999998</v>
      </c>
      <c r="R103">
        <f t="shared" si="124"/>
        <v>0.06</v>
      </c>
      <c r="S103">
        <f t="shared" si="125"/>
        <v>49.58</v>
      </c>
      <c r="T103">
        <f t="shared" si="126"/>
        <v>0</v>
      </c>
      <c r="U103">
        <f t="shared" si="127"/>
        <v>0.25213462499999989</v>
      </c>
      <c r="V103">
        <f t="shared" si="128"/>
        <v>0</v>
      </c>
      <c r="W103">
        <f t="shared" si="129"/>
        <v>0</v>
      </c>
      <c r="X103">
        <f t="shared" si="130"/>
        <v>42.64</v>
      </c>
      <c r="Y103">
        <f t="shared" si="131"/>
        <v>21.82</v>
      </c>
      <c r="AA103">
        <v>21012693</v>
      </c>
      <c r="AB103">
        <f t="shared" si="132"/>
        <v>98.190375000000003</v>
      </c>
      <c r="AC103">
        <f t="shared" si="133"/>
        <v>6.59</v>
      </c>
      <c r="AD103">
        <f>ROUND((((ET103*1.15)*1.25)),6)</f>
        <v>7.4893749999999999</v>
      </c>
      <c r="AE103">
        <f>ROUND((((EU103*1.15)*1.25)),6)</f>
        <v>1.7681249999999999</v>
      </c>
      <c r="AF103">
        <f>ROUND((((EV103*1.15)*1.15)),6)</f>
        <v>84.111000000000004</v>
      </c>
      <c r="AG103">
        <f t="shared" si="135"/>
        <v>0</v>
      </c>
      <c r="AH103">
        <f>(((EW103*1.15)*1.15))</f>
        <v>7.9349999999999987</v>
      </c>
      <c r="AI103">
        <f>(((EX103*1.15)*1.25))</f>
        <v>0</v>
      </c>
      <c r="AJ103">
        <f t="shared" si="136"/>
        <v>0</v>
      </c>
      <c r="AK103">
        <v>75.400000000000006</v>
      </c>
      <c r="AL103">
        <v>6.59</v>
      </c>
      <c r="AM103">
        <v>5.21</v>
      </c>
      <c r="AN103">
        <v>1.23</v>
      </c>
      <c r="AO103">
        <v>63.6</v>
      </c>
      <c r="AP103">
        <v>0</v>
      </c>
      <c r="AQ103">
        <v>6</v>
      </c>
      <c r="AR103">
        <v>0</v>
      </c>
      <c r="AS103">
        <v>0</v>
      </c>
      <c r="AT103">
        <v>86</v>
      </c>
      <c r="AU103">
        <v>44</v>
      </c>
      <c r="AV103">
        <v>1.0249999999999999</v>
      </c>
      <c r="AW103">
        <v>1</v>
      </c>
      <c r="AZ103">
        <v>1</v>
      </c>
      <c r="BA103">
        <v>18.55</v>
      </c>
      <c r="BB103">
        <v>8.51</v>
      </c>
      <c r="BC103">
        <v>5.23</v>
      </c>
      <c r="BD103" t="s">
        <v>3</v>
      </c>
      <c r="BE103" t="s">
        <v>3</v>
      </c>
      <c r="BF103" t="s">
        <v>3</v>
      </c>
      <c r="BG103" t="s">
        <v>3</v>
      </c>
      <c r="BH103">
        <v>0</v>
      </c>
      <c r="BI103">
        <v>1</v>
      </c>
      <c r="BJ103" t="s">
        <v>216</v>
      </c>
      <c r="BM103">
        <v>115</v>
      </c>
      <c r="BN103">
        <v>0</v>
      </c>
      <c r="BO103" t="s">
        <v>214</v>
      </c>
      <c r="BP103">
        <v>1</v>
      </c>
      <c r="BQ103">
        <v>30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86</v>
      </c>
      <c r="CA103">
        <v>44</v>
      </c>
      <c r="CF103">
        <v>0</v>
      </c>
      <c r="CG103">
        <v>0</v>
      </c>
      <c r="CM103">
        <v>0</v>
      </c>
      <c r="CN103" t="s">
        <v>3</v>
      </c>
      <c r="CO103">
        <v>0</v>
      </c>
      <c r="CP103">
        <f t="shared" si="137"/>
        <v>52.68</v>
      </c>
      <c r="CQ103">
        <f t="shared" si="138"/>
        <v>34.465700000000005</v>
      </c>
      <c r="CR103">
        <f t="shared" si="139"/>
        <v>65.327945781249994</v>
      </c>
      <c r="CS103">
        <f t="shared" si="140"/>
        <v>1.8123281249999998</v>
      </c>
      <c r="CT103">
        <f t="shared" si="141"/>
        <v>1599.26552625</v>
      </c>
      <c r="CU103">
        <f t="shared" si="142"/>
        <v>0</v>
      </c>
      <c r="CV103">
        <f t="shared" si="143"/>
        <v>8.1333749999999974</v>
      </c>
      <c r="CW103">
        <f t="shared" si="144"/>
        <v>0</v>
      </c>
      <c r="CX103">
        <f t="shared" si="145"/>
        <v>0</v>
      </c>
      <c r="CY103">
        <f t="shared" si="146"/>
        <v>42.638799999999996</v>
      </c>
      <c r="CZ103">
        <f t="shared" si="147"/>
        <v>21.815200000000001</v>
      </c>
      <c r="DC103" t="s">
        <v>3</v>
      </c>
      <c r="DD103" t="s">
        <v>3</v>
      </c>
      <c r="DE103" t="s">
        <v>62</v>
      </c>
      <c r="DF103" t="s">
        <v>62</v>
      </c>
      <c r="DG103" t="s">
        <v>63</v>
      </c>
      <c r="DH103" t="s">
        <v>3</v>
      </c>
      <c r="DI103" t="s">
        <v>63</v>
      </c>
      <c r="DJ103" t="s">
        <v>62</v>
      </c>
      <c r="DK103" t="s">
        <v>3</v>
      </c>
      <c r="DL103" t="s">
        <v>3</v>
      </c>
      <c r="DM103" t="s">
        <v>3</v>
      </c>
      <c r="DN103">
        <v>100</v>
      </c>
      <c r="DO103">
        <v>64</v>
      </c>
      <c r="DP103">
        <v>1.0249999999999999</v>
      </c>
      <c r="DQ103">
        <v>1</v>
      </c>
      <c r="DU103">
        <v>1005</v>
      </c>
      <c r="DV103" t="s">
        <v>35</v>
      </c>
      <c r="DW103" t="s">
        <v>35</v>
      </c>
      <c r="DX103">
        <v>100</v>
      </c>
      <c r="EE103">
        <v>20613007</v>
      </c>
      <c r="EF103">
        <v>30</v>
      </c>
      <c r="EG103" t="s">
        <v>54</v>
      </c>
      <c r="EH103">
        <v>0</v>
      </c>
      <c r="EI103" t="s">
        <v>3</v>
      </c>
      <c r="EJ103">
        <v>1</v>
      </c>
      <c r="EK103">
        <v>115</v>
      </c>
      <c r="EL103" t="s">
        <v>217</v>
      </c>
      <c r="EM103" t="s">
        <v>218</v>
      </c>
      <c r="EO103" t="s">
        <v>3</v>
      </c>
      <c r="EQ103">
        <v>0</v>
      </c>
      <c r="ER103">
        <v>75.400000000000006</v>
      </c>
      <c r="ES103">
        <v>6.59</v>
      </c>
      <c r="ET103">
        <v>5.21</v>
      </c>
      <c r="EU103">
        <v>1.23</v>
      </c>
      <c r="EV103">
        <v>63.6</v>
      </c>
      <c r="EW103">
        <v>6</v>
      </c>
      <c r="EX103">
        <v>0</v>
      </c>
      <c r="EY103">
        <v>0</v>
      </c>
      <c r="FQ103">
        <v>0</v>
      </c>
      <c r="FR103">
        <f t="shared" si="148"/>
        <v>0</v>
      </c>
      <c r="FS103">
        <v>0</v>
      </c>
      <c r="FX103">
        <v>100</v>
      </c>
      <c r="FY103">
        <v>64</v>
      </c>
      <c r="GA103" t="s">
        <v>3</v>
      </c>
      <c r="GD103">
        <v>0</v>
      </c>
      <c r="GF103">
        <v>1752445334</v>
      </c>
      <c r="GG103">
        <v>2</v>
      </c>
      <c r="GH103">
        <v>1</v>
      </c>
      <c r="GI103">
        <v>2</v>
      </c>
      <c r="GJ103">
        <v>0</v>
      </c>
      <c r="GK103">
        <f>ROUND(R103*(S12)/100,2)</f>
        <v>0.1</v>
      </c>
      <c r="GL103">
        <f t="shared" si="149"/>
        <v>0</v>
      </c>
      <c r="GM103">
        <f t="shared" si="150"/>
        <v>117.24</v>
      </c>
      <c r="GN103">
        <f t="shared" si="151"/>
        <v>117.24</v>
      </c>
      <c r="GO103">
        <f t="shared" si="152"/>
        <v>0</v>
      </c>
      <c r="GP103">
        <f t="shared" si="153"/>
        <v>0</v>
      </c>
      <c r="GR103">
        <v>0</v>
      </c>
      <c r="GS103">
        <v>3</v>
      </c>
      <c r="GT103">
        <v>0</v>
      </c>
      <c r="GU103" t="s">
        <v>3</v>
      </c>
      <c r="GV103">
        <f t="shared" si="154"/>
        <v>0</v>
      </c>
      <c r="GW103">
        <v>1</v>
      </c>
      <c r="GX103">
        <f t="shared" si="155"/>
        <v>0</v>
      </c>
      <c r="HA103">
        <v>0</v>
      </c>
      <c r="HB103">
        <v>0</v>
      </c>
      <c r="IK103">
        <v>0</v>
      </c>
    </row>
    <row r="104" spans="1:255" x14ac:dyDescent="0.2">
      <c r="A104" s="2">
        <v>18</v>
      </c>
      <c r="B104" s="2">
        <v>1</v>
      </c>
      <c r="C104" s="2">
        <v>156</v>
      </c>
      <c r="D104" s="2"/>
      <c r="E104" s="2" t="s">
        <v>219</v>
      </c>
      <c r="F104" s="2" t="s">
        <v>220</v>
      </c>
      <c r="G104" s="2" t="s">
        <v>221</v>
      </c>
      <c r="H104" s="2" t="s">
        <v>206</v>
      </c>
      <c r="I104" s="2">
        <f>I102*J104</f>
        <v>1.984</v>
      </c>
      <c r="J104" s="2">
        <v>64</v>
      </c>
      <c r="K104" s="2"/>
      <c r="L104" s="2"/>
      <c r="M104" s="2"/>
      <c r="N104" s="2"/>
      <c r="O104" s="2">
        <f t="shared" si="121"/>
        <v>18.05</v>
      </c>
      <c r="P104" s="2">
        <f t="shared" si="122"/>
        <v>18.05</v>
      </c>
      <c r="Q104" s="2">
        <f t="shared" si="123"/>
        <v>0</v>
      </c>
      <c r="R104" s="2">
        <f t="shared" si="124"/>
        <v>0</v>
      </c>
      <c r="S104" s="2">
        <f t="shared" si="125"/>
        <v>0</v>
      </c>
      <c r="T104" s="2">
        <f t="shared" si="126"/>
        <v>0</v>
      </c>
      <c r="U104" s="2">
        <f t="shared" si="127"/>
        <v>0</v>
      </c>
      <c r="V104" s="2">
        <f t="shared" si="128"/>
        <v>0</v>
      </c>
      <c r="W104" s="2">
        <f t="shared" si="129"/>
        <v>0</v>
      </c>
      <c r="X104" s="2">
        <f t="shared" si="130"/>
        <v>0</v>
      </c>
      <c r="Y104" s="2">
        <f t="shared" si="131"/>
        <v>0</v>
      </c>
      <c r="Z104" s="2"/>
      <c r="AA104" s="2">
        <v>21012691</v>
      </c>
      <c r="AB104" s="2">
        <f t="shared" si="132"/>
        <v>9.1</v>
      </c>
      <c r="AC104" s="2">
        <f t="shared" si="133"/>
        <v>9.1</v>
      </c>
      <c r="AD104" s="2">
        <f t="shared" ref="AD104:AF105" si="158">ROUND((ET104),6)</f>
        <v>0</v>
      </c>
      <c r="AE104" s="2">
        <f t="shared" si="158"/>
        <v>0</v>
      </c>
      <c r="AF104" s="2">
        <f t="shared" si="158"/>
        <v>0</v>
      </c>
      <c r="AG104" s="2">
        <f t="shared" si="135"/>
        <v>0</v>
      </c>
      <c r="AH104" s="2">
        <f>(EW104)</f>
        <v>0</v>
      </c>
      <c r="AI104" s="2">
        <f>(EX104)</f>
        <v>0</v>
      </c>
      <c r="AJ104" s="2">
        <f t="shared" si="136"/>
        <v>0</v>
      </c>
      <c r="AK104" s="2">
        <v>9.1</v>
      </c>
      <c r="AL104" s="2">
        <v>9.1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3</v>
      </c>
      <c r="BI104" s="2">
        <v>1</v>
      </c>
      <c r="BJ104" s="2" t="s">
        <v>222</v>
      </c>
      <c r="BK104" s="2"/>
      <c r="BL104" s="2"/>
      <c r="BM104" s="2">
        <v>115</v>
      </c>
      <c r="BN104" s="2">
        <v>0</v>
      </c>
      <c r="BO104" s="2" t="s">
        <v>3</v>
      </c>
      <c r="BP104" s="2">
        <v>0</v>
      </c>
      <c r="BQ104" s="2">
        <v>30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0</v>
      </c>
      <c r="CA104" s="2">
        <v>0</v>
      </c>
      <c r="CB104" s="2"/>
      <c r="CC104" s="2"/>
      <c r="CD104" s="2"/>
      <c r="CE104" s="2"/>
      <c r="CF104" s="2">
        <v>0</v>
      </c>
      <c r="CG104" s="2">
        <v>0</v>
      </c>
      <c r="CH104" s="2"/>
      <c r="CI104" s="2"/>
      <c r="CJ104" s="2"/>
      <c r="CK104" s="2"/>
      <c r="CL104" s="2"/>
      <c r="CM104" s="2">
        <v>0</v>
      </c>
      <c r="CN104" s="2" t="s">
        <v>3</v>
      </c>
      <c r="CO104" s="2">
        <v>0</v>
      </c>
      <c r="CP104" s="2">
        <f t="shared" si="137"/>
        <v>18.05</v>
      </c>
      <c r="CQ104" s="2">
        <f t="shared" si="138"/>
        <v>9.1</v>
      </c>
      <c r="CR104" s="2">
        <f t="shared" si="139"/>
        <v>0</v>
      </c>
      <c r="CS104" s="2">
        <f t="shared" si="140"/>
        <v>0</v>
      </c>
      <c r="CT104" s="2">
        <f t="shared" si="141"/>
        <v>0</v>
      </c>
      <c r="CU104" s="2">
        <f t="shared" si="142"/>
        <v>0</v>
      </c>
      <c r="CV104" s="2">
        <f t="shared" si="143"/>
        <v>0</v>
      </c>
      <c r="CW104" s="2">
        <f t="shared" si="144"/>
        <v>0</v>
      </c>
      <c r="CX104" s="2">
        <f t="shared" si="145"/>
        <v>0</v>
      </c>
      <c r="CY104" s="2">
        <f t="shared" si="146"/>
        <v>0</v>
      </c>
      <c r="CZ104" s="2">
        <f t="shared" si="147"/>
        <v>0</v>
      </c>
      <c r="DA104" s="2"/>
      <c r="DB104" s="2"/>
      <c r="DC104" s="2" t="s">
        <v>3</v>
      </c>
      <c r="DD104" s="2" t="s">
        <v>3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100</v>
      </c>
      <c r="DO104" s="2">
        <v>64</v>
      </c>
      <c r="DP104" s="2">
        <v>1.0249999999999999</v>
      </c>
      <c r="DQ104" s="2">
        <v>1</v>
      </c>
      <c r="DR104" s="2"/>
      <c r="DS104" s="2"/>
      <c r="DT104" s="2"/>
      <c r="DU104" s="2">
        <v>1009</v>
      </c>
      <c r="DV104" s="2" t="s">
        <v>206</v>
      </c>
      <c r="DW104" s="2" t="s">
        <v>206</v>
      </c>
      <c r="DX104" s="2">
        <v>1</v>
      </c>
      <c r="DY104" s="2"/>
      <c r="DZ104" s="2"/>
      <c r="EA104" s="2"/>
      <c r="EB104" s="2"/>
      <c r="EC104" s="2"/>
      <c r="ED104" s="2"/>
      <c r="EE104" s="2">
        <v>20613007</v>
      </c>
      <c r="EF104" s="2">
        <v>30</v>
      </c>
      <c r="EG104" s="2" t="s">
        <v>54</v>
      </c>
      <c r="EH104" s="2">
        <v>0</v>
      </c>
      <c r="EI104" s="2" t="s">
        <v>3</v>
      </c>
      <c r="EJ104" s="2">
        <v>1</v>
      </c>
      <c r="EK104" s="2">
        <v>115</v>
      </c>
      <c r="EL104" s="2" t="s">
        <v>217</v>
      </c>
      <c r="EM104" s="2" t="s">
        <v>218</v>
      </c>
      <c r="EN104" s="2"/>
      <c r="EO104" s="2" t="s">
        <v>3</v>
      </c>
      <c r="EP104" s="2"/>
      <c r="EQ104" s="2">
        <v>0</v>
      </c>
      <c r="ER104" s="2">
        <v>9.1</v>
      </c>
      <c r="ES104" s="2">
        <v>9.1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f t="shared" si="148"/>
        <v>0</v>
      </c>
      <c r="FS104" s="2">
        <v>0</v>
      </c>
      <c r="FT104" s="2"/>
      <c r="FU104" s="2"/>
      <c r="FV104" s="2"/>
      <c r="FW104" s="2"/>
      <c r="FX104" s="2">
        <v>100</v>
      </c>
      <c r="FY104" s="2">
        <v>64</v>
      </c>
      <c r="FZ104" s="2"/>
      <c r="GA104" s="2" t="s">
        <v>3</v>
      </c>
      <c r="GB104" s="2"/>
      <c r="GC104" s="2"/>
      <c r="GD104" s="2">
        <v>0</v>
      </c>
      <c r="GE104" s="2"/>
      <c r="GF104" s="2">
        <v>-645598086</v>
      </c>
      <c r="GG104" s="2">
        <v>2</v>
      </c>
      <c r="GH104" s="2">
        <v>1</v>
      </c>
      <c r="GI104" s="2">
        <v>-2</v>
      </c>
      <c r="GJ104" s="2">
        <v>0</v>
      </c>
      <c r="GK104" s="2">
        <f>ROUND(R104*(R12)/100,2)</f>
        <v>0</v>
      </c>
      <c r="GL104" s="2">
        <f t="shared" si="149"/>
        <v>0</v>
      </c>
      <c r="GM104" s="2">
        <f t="shared" si="150"/>
        <v>18.05</v>
      </c>
      <c r="GN104" s="2">
        <f t="shared" si="151"/>
        <v>18.05</v>
      </c>
      <c r="GO104" s="2">
        <f t="shared" si="152"/>
        <v>0</v>
      </c>
      <c r="GP104" s="2">
        <f t="shared" si="153"/>
        <v>0</v>
      </c>
      <c r="GQ104" s="2"/>
      <c r="GR104" s="2">
        <v>0</v>
      </c>
      <c r="GS104" s="2">
        <v>0</v>
      </c>
      <c r="GT104" s="2">
        <v>0</v>
      </c>
      <c r="GU104" s="2" t="s">
        <v>3</v>
      </c>
      <c r="GV104" s="2">
        <f t="shared" si="154"/>
        <v>0</v>
      </c>
      <c r="GW104" s="2">
        <v>1</v>
      </c>
      <c r="GX104" s="2">
        <f t="shared" si="155"/>
        <v>0</v>
      </c>
      <c r="GY104" s="2"/>
      <c r="GZ104" s="2"/>
      <c r="HA104" s="2">
        <v>0</v>
      </c>
      <c r="HB104" s="2">
        <v>0</v>
      </c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x14ac:dyDescent="0.2">
      <c r="A105">
        <v>18</v>
      </c>
      <c r="B105">
        <v>1</v>
      </c>
      <c r="C105">
        <v>160</v>
      </c>
      <c r="E105" t="s">
        <v>219</v>
      </c>
      <c r="F105" t="s">
        <v>220</v>
      </c>
      <c r="G105" t="s">
        <v>221</v>
      </c>
      <c r="H105" t="s">
        <v>206</v>
      </c>
      <c r="I105">
        <f>I103*J105</f>
        <v>1.984</v>
      </c>
      <c r="J105">
        <v>64</v>
      </c>
      <c r="O105">
        <f t="shared" si="121"/>
        <v>34.299999999999997</v>
      </c>
      <c r="P105">
        <f t="shared" si="122"/>
        <v>34.299999999999997</v>
      </c>
      <c r="Q105">
        <f t="shared" si="123"/>
        <v>0</v>
      </c>
      <c r="R105">
        <f t="shared" si="124"/>
        <v>0</v>
      </c>
      <c r="S105">
        <f t="shared" si="125"/>
        <v>0</v>
      </c>
      <c r="T105">
        <f t="shared" si="126"/>
        <v>0</v>
      </c>
      <c r="U105">
        <f t="shared" si="127"/>
        <v>0</v>
      </c>
      <c r="V105">
        <f t="shared" si="128"/>
        <v>0</v>
      </c>
      <c r="W105">
        <f t="shared" si="129"/>
        <v>0</v>
      </c>
      <c r="X105">
        <f t="shared" si="130"/>
        <v>0</v>
      </c>
      <c r="Y105">
        <f t="shared" si="131"/>
        <v>0</v>
      </c>
      <c r="AA105">
        <v>21012693</v>
      </c>
      <c r="AB105">
        <f t="shared" si="132"/>
        <v>9.1</v>
      </c>
      <c r="AC105">
        <f t="shared" si="133"/>
        <v>9.1</v>
      </c>
      <c r="AD105">
        <f t="shared" si="158"/>
        <v>0</v>
      </c>
      <c r="AE105">
        <f t="shared" si="158"/>
        <v>0</v>
      </c>
      <c r="AF105">
        <f t="shared" si="158"/>
        <v>0</v>
      </c>
      <c r="AG105">
        <f t="shared" si="135"/>
        <v>0</v>
      </c>
      <c r="AH105">
        <f>(EW105)</f>
        <v>0</v>
      </c>
      <c r="AI105">
        <f>(EX105)</f>
        <v>0</v>
      </c>
      <c r="AJ105">
        <f t="shared" si="136"/>
        <v>0</v>
      </c>
      <c r="AK105">
        <v>9.1</v>
      </c>
      <c r="AL105">
        <v>9.1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1.9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222</v>
      </c>
      <c r="BM105">
        <v>115</v>
      </c>
      <c r="BN105">
        <v>0</v>
      </c>
      <c r="BO105" t="s">
        <v>220</v>
      </c>
      <c r="BP105">
        <v>1</v>
      </c>
      <c r="BQ105">
        <v>30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0</v>
      </c>
      <c r="CA105">
        <v>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>
        <f t="shared" si="137"/>
        <v>34.299999999999997</v>
      </c>
      <c r="CQ105">
        <f t="shared" si="138"/>
        <v>17.29</v>
      </c>
      <c r="CR105">
        <f t="shared" si="139"/>
        <v>0</v>
      </c>
      <c r="CS105">
        <f t="shared" si="140"/>
        <v>0</v>
      </c>
      <c r="CT105">
        <f t="shared" si="141"/>
        <v>0</v>
      </c>
      <c r="CU105">
        <f t="shared" si="142"/>
        <v>0</v>
      </c>
      <c r="CV105">
        <f t="shared" si="143"/>
        <v>0</v>
      </c>
      <c r="CW105">
        <f t="shared" si="144"/>
        <v>0</v>
      </c>
      <c r="CX105">
        <f t="shared" si="145"/>
        <v>0</v>
      </c>
      <c r="CY105">
        <f t="shared" si="146"/>
        <v>0</v>
      </c>
      <c r="CZ105">
        <f t="shared" si="147"/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100</v>
      </c>
      <c r="DO105">
        <v>64</v>
      </c>
      <c r="DP105">
        <v>1.0249999999999999</v>
      </c>
      <c r="DQ105">
        <v>1</v>
      </c>
      <c r="DU105">
        <v>1009</v>
      </c>
      <c r="DV105" t="s">
        <v>206</v>
      </c>
      <c r="DW105" t="s">
        <v>206</v>
      </c>
      <c r="DX105">
        <v>1</v>
      </c>
      <c r="EE105">
        <v>20613007</v>
      </c>
      <c r="EF105">
        <v>30</v>
      </c>
      <c r="EG105" t="s">
        <v>54</v>
      </c>
      <c r="EH105">
        <v>0</v>
      </c>
      <c r="EI105" t="s">
        <v>3</v>
      </c>
      <c r="EJ105">
        <v>1</v>
      </c>
      <c r="EK105">
        <v>115</v>
      </c>
      <c r="EL105" t="s">
        <v>217</v>
      </c>
      <c r="EM105" t="s">
        <v>218</v>
      </c>
      <c r="EO105" t="s">
        <v>3</v>
      </c>
      <c r="EQ105">
        <v>0</v>
      </c>
      <c r="ER105">
        <v>0</v>
      </c>
      <c r="ES105">
        <v>9.1</v>
      </c>
      <c r="ET105">
        <v>0</v>
      </c>
      <c r="EU105">
        <v>0</v>
      </c>
      <c r="EV105">
        <v>0</v>
      </c>
      <c r="EW105">
        <v>0</v>
      </c>
      <c r="EX105">
        <v>0</v>
      </c>
      <c r="FQ105">
        <v>0</v>
      </c>
      <c r="FR105">
        <f t="shared" si="148"/>
        <v>0</v>
      </c>
      <c r="FS105">
        <v>0</v>
      </c>
      <c r="FX105">
        <v>100</v>
      </c>
      <c r="FY105">
        <v>64</v>
      </c>
      <c r="GA105" t="s">
        <v>3</v>
      </c>
      <c r="GD105">
        <v>0</v>
      </c>
      <c r="GF105">
        <v>-645598086</v>
      </c>
      <c r="GG105">
        <v>2</v>
      </c>
      <c r="GH105">
        <v>-2</v>
      </c>
      <c r="GI105">
        <v>2</v>
      </c>
      <c r="GJ105">
        <v>0</v>
      </c>
      <c r="GK105">
        <f>ROUND(R105*(S12)/100,2)</f>
        <v>0</v>
      </c>
      <c r="GL105">
        <f t="shared" si="149"/>
        <v>0</v>
      </c>
      <c r="GM105">
        <f t="shared" si="150"/>
        <v>34.299999999999997</v>
      </c>
      <c r="GN105">
        <f t="shared" si="151"/>
        <v>34.299999999999997</v>
      </c>
      <c r="GO105">
        <f t="shared" si="152"/>
        <v>0</v>
      </c>
      <c r="GP105">
        <f t="shared" si="153"/>
        <v>0</v>
      </c>
      <c r="GR105">
        <v>0</v>
      </c>
      <c r="GS105">
        <v>3</v>
      </c>
      <c r="GT105">
        <v>0</v>
      </c>
      <c r="GU105" t="s">
        <v>3</v>
      </c>
      <c r="GV105">
        <f t="shared" si="154"/>
        <v>0</v>
      </c>
      <c r="GW105">
        <v>1</v>
      </c>
      <c r="GX105">
        <f t="shared" si="155"/>
        <v>0</v>
      </c>
      <c r="HA105">
        <v>0</v>
      </c>
      <c r="HB105">
        <v>0</v>
      </c>
      <c r="IK105">
        <v>0</v>
      </c>
    </row>
    <row r="106" spans="1:255" x14ac:dyDescent="0.2">
      <c r="A106" s="2">
        <v>17</v>
      </c>
      <c r="B106" s="2">
        <v>1</v>
      </c>
      <c r="C106" s="2">
        <f>ROW(SmtRes!A164)</f>
        <v>164</v>
      </c>
      <c r="D106" s="2">
        <f>ROW(EtalonRes!A166)</f>
        <v>166</v>
      </c>
      <c r="E106" s="2" t="s">
        <v>223</v>
      </c>
      <c r="F106" s="2" t="s">
        <v>197</v>
      </c>
      <c r="G106" s="2" t="s">
        <v>198</v>
      </c>
      <c r="H106" s="2" t="s">
        <v>35</v>
      </c>
      <c r="I106" s="2">
        <f>ROUND(3.1/100,6)</f>
        <v>3.1E-2</v>
      </c>
      <c r="J106" s="2">
        <v>0</v>
      </c>
      <c r="K106" s="2"/>
      <c r="L106" s="2"/>
      <c r="M106" s="2"/>
      <c r="N106" s="2"/>
      <c r="O106" s="2">
        <f t="shared" si="121"/>
        <v>2.64</v>
      </c>
      <c r="P106" s="2">
        <f t="shared" si="122"/>
        <v>0</v>
      </c>
      <c r="Q106" s="2">
        <f t="shared" si="123"/>
        <v>0.04</v>
      </c>
      <c r="R106" s="2">
        <f t="shared" si="124"/>
        <v>0.01</v>
      </c>
      <c r="S106" s="2">
        <f t="shared" si="125"/>
        <v>2.6</v>
      </c>
      <c r="T106" s="2">
        <f t="shared" si="126"/>
        <v>0</v>
      </c>
      <c r="U106" s="2">
        <f t="shared" si="127"/>
        <v>0.23286579999999996</v>
      </c>
      <c r="V106" s="2">
        <f t="shared" si="128"/>
        <v>0</v>
      </c>
      <c r="W106" s="2">
        <f t="shared" si="129"/>
        <v>0</v>
      </c>
      <c r="X106" s="2">
        <f t="shared" si="130"/>
        <v>0</v>
      </c>
      <c r="Y106" s="2">
        <f t="shared" si="131"/>
        <v>0</v>
      </c>
      <c r="Z106" s="2"/>
      <c r="AA106" s="2">
        <v>21012691</v>
      </c>
      <c r="AB106" s="2">
        <f t="shared" si="132"/>
        <v>85.115525000000005</v>
      </c>
      <c r="AC106" s="2">
        <f t="shared" si="133"/>
        <v>0</v>
      </c>
      <c r="AD106" s="2">
        <f>ROUND((((ET106*1.25)*1.15)),6)</f>
        <v>1.1499999999999999</v>
      </c>
      <c r="AE106" s="2">
        <f>ROUND((((EU106*1.25)*1.15)),6)</f>
        <v>0.25874999999999998</v>
      </c>
      <c r="AF106" s="2">
        <f>ROUND((((EV106*1.15)*1.15)),6)</f>
        <v>83.965525</v>
      </c>
      <c r="AG106" s="2">
        <f t="shared" si="135"/>
        <v>0</v>
      </c>
      <c r="AH106" s="2">
        <f>(((EW106*1.15)*1.15))</f>
        <v>7.5117999999999983</v>
      </c>
      <c r="AI106" s="2">
        <f>(((EX106*1.25)*1.15))</f>
        <v>0</v>
      </c>
      <c r="AJ106" s="2">
        <f t="shared" si="136"/>
        <v>0</v>
      </c>
      <c r="AK106" s="2">
        <v>64.290000000000006</v>
      </c>
      <c r="AL106" s="2">
        <v>0</v>
      </c>
      <c r="AM106" s="2">
        <v>0.8</v>
      </c>
      <c r="AN106" s="2">
        <v>0.18</v>
      </c>
      <c r="AO106" s="2">
        <v>63.49</v>
      </c>
      <c r="AP106" s="2">
        <v>0</v>
      </c>
      <c r="AQ106" s="2">
        <v>5.68</v>
      </c>
      <c r="AR106" s="2">
        <v>0</v>
      </c>
      <c r="AS106" s="2">
        <v>0</v>
      </c>
      <c r="AT106" s="2">
        <v>0</v>
      </c>
      <c r="AU106" s="2">
        <v>0</v>
      </c>
      <c r="AV106" s="2">
        <v>1</v>
      </c>
      <c r="AW106" s="2">
        <v>1</v>
      </c>
      <c r="AX106" s="2"/>
      <c r="AY106" s="2"/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0</v>
      </c>
      <c r="BI106" s="2">
        <v>1</v>
      </c>
      <c r="BJ106" s="2" t="s">
        <v>199</v>
      </c>
      <c r="BK106" s="2"/>
      <c r="BL106" s="2"/>
      <c r="BM106" s="2">
        <v>1523</v>
      </c>
      <c r="BN106" s="2">
        <v>0</v>
      </c>
      <c r="BO106" s="2" t="s">
        <v>3</v>
      </c>
      <c r="BP106" s="2">
        <v>0</v>
      </c>
      <c r="BQ106" s="2">
        <v>30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0</v>
      </c>
      <c r="CA106" s="2">
        <v>0</v>
      </c>
      <c r="CB106" s="2"/>
      <c r="CC106" s="2"/>
      <c r="CD106" s="2"/>
      <c r="CE106" s="2"/>
      <c r="CF106" s="2">
        <v>0</v>
      </c>
      <c r="CG106" s="2">
        <v>0</v>
      </c>
      <c r="CH106" s="2"/>
      <c r="CI106" s="2"/>
      <c r="CJ106" s="2"/>
      <c r="CK106" s="2"/>
      <c r="CL106" s="2"/>
      <c r="CM106" s="2">
        <v>0</v>
      </c>
      <c r="CN106" s="2" t="s">
        <v>939</v>
      </c>
      <c r="CO106" s="2">
        <v>0</v>
      </c>
      <c r="CP106" s="2">
        <f t="shared" si="137"/>
        <v>2.64</v>
      </c>
      <c r="CQ106" s="2">
        <f t="shared" si="138"/>
        <v>0</v>
      </c>
      <c r="CR106" s="2">
        <f t="shared" si="139"/>
        <v>1.1499999999999999</v>
      </c>
      <c r="CS106" s="2">
        <f t="shared" si="140"/>
        <v>0.25874999999999998</v>
      </c>
      <c r="CT106" s="2">
        <f t="shared" si="141"/>
        <v>83.965525</v>
      </c>
      <c r="CU106" s="2">
        <f t="shared" si="142"/>
        <v>0</v>
      </c>
      <c r="CV106" s="2">
        <f t="shared" si="143"/>
        <v>7.5117999999999983</v>
      </c>
      <c r="CW106" s="2">
        <f t="shared" si="144"/>
        <v>0</v>
      </c>
      <c r="CX106" s="2">
        <f t="shared" si="145"/>
        <v>0</v>
      </c>
      <c r="CY106" s="2">
        <f t="shared" si="146"/>
        <v>0</v>
      </c>
      <c r="CZ106" s="2">
        <f t="shared" si="147"/>
        <v>0</v>
      </c>
      <c r="DA106" s="2"/>
      <c r="DB106" s="2"/>
      <c r="DC106" s="2" t="s">
        <v>3</v>
      </c>
      <c r="DD106" s="2" t="s">
        <v>3</v>
      </c>
      <c r="DE106" s="2" t="s">
        <v>224</v>
      </c>
      <c r="DF106" s="2" t="s">
        <v>224</v>
      </c>
      <c r="DG106" s="2" t="s">
        <v>63</v>
      </c>
      <c r="DH106" s="2" t="s">
        <v>3</v>
      </c>
      <c r="DI106" s="2" t="s">
        <v>63</v>
      </c>
      <c r="DJ106" s="2" t="s">
        <v>224</v>
      </c>
      <c r="DK106" s="2" t="s">
        <v>3</v>
      </c>
      <c r="DL106" s="2" t="s">
        <v>3</v>
      </c>
      <c r="DM106" s="2" t="s">
        <v>3</v>
      </c>
      <c r="DN106" s="2">
        <v>100</v>
      </c>
      <c r="DO106" s="2">
        <v>64</v>
      </c>
      <c r="DP106" s="2">
        <v>1.0249999999999999</v>
      </c>
      <c r="DQ106" s="2">
        <v>1</v>
      </c>
      <c r="DR106" s="2"/>
      <c r="DS106" s="2"/>
      <c r="DT106" s="2"/>
      <c r="DU106" s="2">
        <v>1005</v>
      </c>
      <c r="DV106" s="2" t="s">
        <v>35</v>
      </c>
      <c r="DW106" s="2" t="s">
        <v>35</v>
      </c>
      <c r="DX106" s="2">
        <v>100</v>
      </c>
      <c r="DY106" s="2"/>
      <c r="DZ106" s="2"/>
      <c r="EA106" s="2"/>
      <c r="EB106" s="2"/>
      <c r="EC106" s="2"/>
      <c r="ED106" s="2"/>
      <c r="EE106" s="2">
        <v>20614415</v>
      </c>
      <c r="EF106" s="2">
        <v>30</v>
      </c>
      <c r="EG106" s="2" t="s">
        <v>54</v>
      </c>
      <c r="EH106" s="2">
        <v>0</v>
      </c>
      <c r="EI106" s="2" t="s">
        <v>3</v>
      </c>
      <c r="EJ106" s="2">
        <v>1</v>
      </c>
      <c r="EK106" s="2">
        <v>1523</v>
      </c>
      <c r="EL106" s="2" t="s">
        <v>200</v>
      </c>
      <c r="EM106" s="2" t="s">
        <v>201</v>
      </c>
      <c r="EN106" s="2"/>
      <c r="EO106" s="2" t="s">
        <v>225</v>
      </c>
      <c r="EP106" s="2"/>
      <c r="EQ106" s="2">
        <v>0</v>
      </c>
      <c r="ER106" s="2">
        <v>64.290000000000006</v>
      </c>
      <c r="ES106" s="2">
        <v>0</v>
      </c>
      <c r="ET106" s="2">
        <v>0.8</v>
      </c>
      <c r="EU106" s="2">
        <v>0.18</v>
      </c>
      <c r="EV106" s="2">
        <v>63.49</v>
      </c>
      <c r="EW106" s="2">
        <v>5.68</v>
      </c>
      <c r="EX106" s="2">
        <v>0</v>
      </c>
      <c r="EY106" s="2">
        <v>0</v>
      </c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>
        <v>0</v>
      </c>
      <c r="FR106" s="2">
        <f t="shared" si="148"/>
        <v>0</v>
      </c>
      <c r="FS106" s="2">
        <v>0</v>
      </c>
      <c r="FT106" s="2"/>
      <c r="FU106" s="2"/>
      <c r="FV106" s="2"/>
      <c r="FW106" s="2"/>
      <c r="FX106" s="2">
        <v>100</v>
      </c>
      <c r="FY106" s="2">
        <v>64</v>
      </c>
      <c r="FZ106" s="2"/>
      <c r="GA106" s="2" t="s">
        <v>3</v>
      </c>
      <c r="GB106" s="2"/>
      <c r="GC106" s="2"/>
      <c r="GD106" s="2">
        <v>0</v>
      </c>
      <c r="GE106" s="2"/>
      <c r="GF106" s="2">
        <v>1652735668</v>
      </c>
      <c r="GG106" s="2">
        <v>2</v>
      </c>
      <c r="GH106" s="2">
        <v>1</v>
      </c>
      <c r="GI106" s="2">
        <v>-2</v>
      </c>
      <c r="GJ106" s="2">
        <v>0</v>
      </c>
      <c r="GK106" s="2">
        <f>ROUND(R106*(R12)/100,2)</f>
        <v>0.02</v>
      </c>
      <c r="GL106" s="2">
        <f t="shared" si="149"/>
        <v>0</v>
      </c>
      <c r="GM106" s="2">
        <f t="shared" si="150"/>
        <v>2.66</v>
      </c>
      <c r="GN106" s="2">
        <f t="shared" si="151"/>
        <v>2.66</v>
      </c>
      <c r="GO106" s="2">
        <f t="shared" si="152"/>
        <v>0</v>
      </c>
      <c r="GP106" s="2">
        <f t="shared" si="153"/>
        <v>0</v>
      </c>
      <c r="GQ106" s="2"/>
      <c r="GR106" s="2">
        <v>0</v>
      </c>
      <c r="GS106" s="2">
        <v>3</v>
      </c>
      <c r="GT106" s="2">
        <v>0</v>
      </c>
      <c r="GU106" s="2" t="s">
        <v>3</v>
      </c>
      <c r="GV106" s="2">
        <f t="shared" si="154"/>
        <v>0</v>
      </c>
      <c r="GW106" s="2">
        <v>1</v>
      </c>
      <c r="GX106" s="2">
        <f t="shared" si="155"/>
        <v>0</v>
      </c>
      <c r="GY106" s="2"/>
      <c r="GZ106" s="2"/>
      <c r="HA106" s="2">
        <v>0</v>
      </c>
      <c r="HB106" s="2">
        <v>0</v>
      </c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>
        <v>0</v>
      </c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 spans="1:255" x14ac:dyDescent="0.2">
      <c r="A107">
        <v>17</v>
      </c>
      <c r="B107">
        <v>1</v>
      </c>
      <c r="C107">
        <f>ROW(SmtRes!A168)</f>
        <v>168</v>
      </c>
      <c r="D107">
        <f>ROW(EtalonRes!A170)</f>
        <v>170</v>
      </c>
      <c r="E107" t="s">
        <v>223</v>
      </c>
      <c r="F107" t="s">
        <v>197</v>
      </c>
      <c r="G107" t="s">
        <v>198</v>
      </c>
      <c r="H107" t="s">
        <v>35</v>
      </c>
      <c r="I107">
        <f>ROUND(3.1/100,6)</f>
        <v>3.1E-2</v>
      </c>
      <c r="J107">
        <v>0</v>
      </c>
      <c r="O107">
        <f t="shared" si="121"/>
        <v>49.76</v>
      </c>
      <c r="P107">
        <f t="shared" si="122"/>
        <v>0</v>
      </c>
      <c r="Q107">
        <f t="shared" si="123"/>
        <v>0.27</v>
      </c>
      <c r="R107">
        <f t="shared" si="124"/>
        <v>0.01</v>
      </c>
      <c r="S107">
        <f t="shared" si="125"/>
        <v>49.49</v>
      </c>
      <c r="T107">
        <f t="shared" si="126"/>
        <v>0</v>
      </c>
      <c r="U107">
        <f t="shared" si="127"/>
        <v>0.23868744499999991</v>
      </c>
      <c r="V107">
        <f t="shared" si="128"/>
        <v>0</v>
      </c>
      <c r="W107">
        <f t="shared" si="129"/>
        <v>0</v>
      </c>
      <c r="X107">
        <f t="shared" si="130"/>
        <v>42.56</v>
      </c>
      <c r="Y107">
        <f t="shared" si="131"/>
        <v>21.78</v>
      </c>
      <c r="AA107">
        <v>21012693</v>
      </c>
      <c r="AB107">
        <f t="shared" si="132"/>
        <v>85.115525000000005</v>
      </c>
      <c r="AC107">
        <f t="shared" si="133"/>
        <v>0</v>
      </c>
      <c r="AD107">
        <f>ROUND((((ET107*1.25)*1.15)),6)</f>
        <v>1.1499999999999999</v>
      </c>
      <c r="AE107">
        <f>ROUND((((EU107*1.25)*1.15)),6)</f>
        <v>0.25874999999999998</v>
      </c>
      <c r="AF107">
        <f>ROUND((((EV107*1.15)*1.15)),6)</f>
        <v>83.965525</v>
      </c>
      <c r="AG107">
        <f t="shared" si="135"/>
        <v>0</v>
      </c>
      <c r="AH107">
        <f>(((EW107*1.15)*1.15))</f>
        <v>7.5117999999999983</v>
      </c>
      <c r="AI107">
        <f>(((EX107*1.25)*1.15))</f>
        <v>0</v>
      </c>
      <c r="AJ107">
        <f t="shared" si="136"/>
        <v>0</v>
      </c>
      <c r="AK107">
        <v>64.290000000000006</v>
      </c>
      <c r="AL107">
        <v>0</v>
      </c>
      <c r="AM107">
        <v>0.8</v>
      </c>
      <c r="AN107">
        <v>0.18</v>
      </c>
      <c r="AO107">
        <v>63.49</v>
      </c>
      <c r="AP107">
        <v>0</v>
      </c>
      <c r="AQ107">
        <v>5.68</v>
      </c>
      <c r="AR107">
        <v>0</v>
      </c>
      <c r="AS107">
        <v>0</v>
      </c>
      <c r="AT107">
        <v>86</v>
      </c>
      <c r="AU107">
        <v>44</v>
      </c>
      <c r="AV107">
        <v>1.0249999999999999</v>
      </c>
      <c r="AW107">
        <v>1</v>
      </c>
      <c r="AZ107">
        <v>1</v>
      </c>
      <c r="BA107">
        <v>18.55</v>
      </c>
      <c r="BB107">
        <v>7.41</v>
      </c>
      <c r="BC107">
        <v>1</v>
      </c>
      <c r="BD107" t="s">
        <v>3</v>
      </c>
      <c r="BE107" t="s">
        <v>3</v>
      </c>
      <c r="BF107" t="s">
        <v>3</v>
      </c>
      <c r="BG107" t="s">
        <v>3</v>
      </c>
      <c r="BH107">
        <v>0</v>
      </c>
      <c r="BI107">
        <v>1</v>
      </c>
      <c r="BJ107" t="s">
        <v>199</v>
      </c>
      <c r="BM107">
        <v>1523</v>
      </c>
      <c r="BN107">
        <v>0</v>
      </c>
      <c r="BO107" t="s">
        <v>197</v>
      </c>
      <c r="BP107">
        <v>1</v>
      </c>
      <c r="BQ107">
        <v>30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86</v>
      </c>
      <c r="CA107">
        <v>44</v>
      </c>
      <c r="CF107">
        <v>0</v>
      </c>
      <c r="CG107">
        <v>0</v>
      </c>
      <c r="CM107">
        <v>0</v>
      </c>
      <c r="CN107" t="s">
        <v>939</v>
      </c>
      <c r="CO107">
        <v>0</v>
      </c>
      <c r="CP107">
        <f t="shared" si="137"/>
        <v>49.760000000000005</v>
      </c>
      <c r="CQ107">
        <f t="shared" si="138"/>
        <v>0</v>
      </c>
      <c r="CR107">
        <f t="shared" si="139"/>
        <v>8.7345374999999983</v>
      </c>
      <c r="CS107">
        <f t="shared" si="140"/>
        <v>0.26521874999999995</v>
      </c>
      <c r="CT107">
        <f t="shared" si="141"/>
        <v>1596.49950096875</v>
      </c>
      <c r="CU107">
        <f t="shared" si="142"/>
        <v>0</v>
      </c>
      <c r="CV107">
        <f t="shared" si="143"/>
        <v>7.6995949999999977</v>
      </c>
      <c r="CW107">
        <f t="shared" si="144"/>
        <v>0</v>
      </c>
      <c r="CX107">
        <f t="shared" si="145"/>
        <v>0</v>
      </c>
      <c r="CY107">
        <f t="shared" si="146"/>
        <v>42.561399999999999</v>
      </c>
      <c r="CZ107">
        <f t="shared" si="147"/>
        <v>21.775600000000001</v>
      </c>
      <c r="DC107" t="s">
        <v>3</v>
      </c>
      <c r="DD107" t="s">
        <v>3</v>
      </c>
      <c r="DE107" t="s">
        <v>224</v>
      </c>
      <c r="DF107" t="s">
        <v>224</v>
      </c>
      <c r="DG107" t="s">
        <v>63</v>
      </c>
      <c r="DH107" t="s">
        <v>3</v>
      </c>
      <c r="DI107" t="s">
        <v>63</v>
      </c>
      <c r="DJ107" t="s">
        <v>224</v>
      </c>
      <c r="DK107" t="s">
        <v>3</v>
      </c>
      <c r="DL107" t="s">
        <v>3</v>
      </c>
      <c r="DM107" t="s">
        <v>3</v>
      </c>
      <c r="DN107">
        <v>100</v>
      </c>
      <c r="DO107">
        <v>64</v>
      </c>
      <c r="DP107">
        <v>1.0249999999999999</v>
      </c>
      <c r="DQ107">
        <v>1</v>
      </c>
      <c r="DU107">
        <v>1005</v>
      </c>
      <c r="DV107" t="s">
        <v>35</v>
      </c>
      <c r="DW107" t="s">
        <v>35</v>
      </c>
      <c r="DX107">
        <v>100</v>
      </c>
      <c r="EE107">
        <v>20614415</v>
      </c>
      <c r="EF107">
        <v>30</v>
      </c>
      <c r="EG107" t="s">
        <v>54</v>
      </c>
      <c r="EH107">
        <v>0</v>
      </c>
      <c r="EI107" t="s">
        <v>3</v>
      </c>
      <c r="EJ107">
        <v>1</v>
      </c>
      <c r="EK107">
        <v>1523</v>
      </c>
      <c r="EL107" t="s">
        <v>200</v>
      </c>
      <c r="EM107" t="s">
        <v>201</v>
      </c>
      <c r="EO107" t="s">
        <v>225</v>
      </c>
      <c r="EQ107">
        <v>0</v>
      </c>
      <c r="ER107">
        <v>64.290000000000006</v>
      </c>
      <c r="ES107">
        <v>0</v>
      </c>
      <c r="ET107">
        <v>0.8</v>
      </c>
      <c r="EU107">
        <v>0.18</v>
      </c>
      <c r="EV107">
        <v>63.49</v>
      </c>
      <c r="EW107">
        <v>5.68</v>
      </c>
      <c r="EX107">
        <v>0</v>
      </c>
      <c r="EY107">
        <v>0</v>
      </c>
      <c r="FQ107">
        <v>0</v>
      </c>
      <c r="FR107">
        <f t="shared" si="148"/>
        <v>0</v>
      </c>
      <c r="FS107">
        <v>0</v>
      </c>
      <c r="FX107">
        <v>100</v>
      </c>
      <c r="FY107">
        <v>64</v>
      </c>
      <c r="GA107" t="s">
        <v>3</v>
      </c>
      <c r="GD107">
        <v>0</v>
      </c>
      <c r="GF107">
        <v>1652735668</v>
      </c>
      <c r="GG107">
        <v>2</v>
      </c>
      <c r="GH107">
        <v>1</v>
      </c>
      <c r="GI107">
        <v>2</v>
      </c>
      <c r="GJ107">
        <v>0</v>
      </c>
      <c r="GK107">
        <f>ROUND(R107*(S12)/100,2)</f>
        <v>0.02</v>
      </c>
      <c r="GL107">
        <f t="shared" si="149"/>
        <v>0</v>
      </c>
      <c r="GM107">
        <f t="shared" si="150"/>
        <v>114.12</v>
      </c>
      <c r="GN107">
        <f t="shared" si="151"/>
        <v>114.12</v>
      </c>
      <c r="GO107">
        <f t="shared" si="152"/>
        <v>0</v>
      </c>
      <c r="GP107">
        <f t="shared" si="153"/>
        <v>0</v>
      </c>
      <c r="GR107">
        <v>0</v>
      </c>
      <c r="GS107">
        <v>3</v>
      </c>
      <c r="GT107">
        <v>0</v>
      </c>
      <c r="GU107" t="s">
        <v>3</v>
      </c>
      <c r="GV107">
        <f t="shared" si="154"/>
        <v>0</v>
      </c>
      <c r="GW107">
        <v>1</v>
      </c>
      <c r="GX107">
        <f t="shared" si="155"/>
        <v>0</v>
      </c>
      <c r="HA107">
        <v>0</v>
      </c>
      <c r="HB107">
        <v>0</v>
      </c>
      <c r="IK107">
        <v>0</v>
      </c>
    </row>
    <row r="108" spans="1:255" x14ac:dyDescent="0.2">
      <c r="A108" s="2">
        <v>18</v>
      </c>
      <c r="B108" s="2">
        <v>1</v>
      </c>
      <c r="C108" s="2">
        <v>164</v>
      </c>
      <c r="D108" s="2"/>
      <c r="E108" s="2" t="s">
        <v>226</v>
      </c>
      <c r="F108" s="2" t="s">
        <v>227</v>
      </c>
      <c r="G108" s="2" t="s">
        <v>228</v>
      </c>
      <c r="H108" s="2" t="s">
        <v>206</v>
      </c>
      <c r="I108" s="2">
        <f>I106*J108</f>
        <v>0.31929999999999997</v>
      </c>
      <c r="J108" s="2">
        <v>10.299999999999999</v>
      </c>
      <c r="K108" s="2"/>
      <c r="L108" s="2"/>
      <c r="M108" s="2"/>
      <c r="N108" s="2"/>
      <c r="O108" s="2">
        <f t="shared" si="121"/>
        <v>5.53</v>
      </c>
      <c r="P108" s="2">
        <f t="shared" si="122"/>
        <v>5.53</v>
      </c>
      <c r="Q108" s="2">
        <f t="shared" si="123"/>
        <v>0</v>
      </c>
      <c r="R108" s="2">
        <f t="shared" si="124"/>
        <v>0</v>
      </c>
      <c r="S108" s="2">
        <f t="shared" si="125"/>
        <v>0</v>
      </c>
      <c r="T108" s="2">
        <f t="shared" si="126"/>
        <v>0</v>
      </c>
      <c r="U108" s="2">
        <f t="shared" si="127"/>
        <v>0</v>
      </c>
      <c r="V108" s="2">
        <f t="shared" si="128"/>
        <v>0</v>
      </c>
      <c r="W108" s="2">
        <f t="shared" si="129"/>
        <v>0</v>
      </c>
      <c r="X108" s="2">
        <f t="shared" si="130"/>
        <v>0</v>
      </c>
      <c r="Y108" s="2">
        <f t="shared" si="131"/>
        <v>0</v>
      </c>
      <c r="Z108" s="2"/>
      <c r="AA108" s="2">
        <v>21012691</v>
      </c>
      <c r="AB108" s="2">
        <f t="shared" si="132"/>
        <v>17.309999999999999</v>
      </c>
      <c r="AC108" s="2">
        <f t="shared" si="133"/>
        <v>17.309999999999999</v>
      </c>
      <c r="AD108" s="2">
        <f t="shared" ref="AD108:AF109" si="159">ROUND((ET108),6)</f>
        <v>0</v>
      </c>
      <c r="AE108" s="2">
        <f t="shared" si="159"/>
        <v>0</v>
      </c>
      <c r="AF108" s="2">
        <f t="shared" si="159"/>
        <v>0</v>
      </c>
      <c r="AG108" s="2">
        <f t="shared" si="135"/>
        <v>0</v>
      </c>
      <c r="AH108" s="2">
        <f>(EW108)</f>
        <v>0</v>
      </c>
      <c r="AI108" s="2">
        <f>(EX108)</f>
        <v>0</v>
      </c>
      <c r="AJ108" s="2">
        <f t="shared" si="136"/>
        <v>0</v>
      </c>
      <c r="AK108" s="2">
        <v>17.309999999999999</v>
      </c>
      <c r="AL108" s="2">
        <v>17.309999999999999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1</v>
      </c>
      <c r="AW108" s="2">
        <v>1</v>
      </c>
      <c r="AX108" s="2"/>
      <c r="AY108" s="2"/>
      <c r="AZ108" s="2">
        <v>1</v>
      </c>
      <c r="BA108" s="2">
        <v>1</v>
      </c>
      <c r="BB108" s="2">
        <v>1</v>
      </c>
      <c r="BC108" s="2">
        <v>1</v>
      </c>
      <c r="BD108" s="2" t="s">
        <v>3</v>
      </c>
      <c r="BE108" s="2" t="s">
        <v>3</v>
      </c>
      <c r="BF108" s="2" t="s">
        <v>3</v>
      </c>
      <c r="BG108" s="2" t="s">
        <v>3</v>
      </c>
      <c r="BH108" s="2">
        <v>3</v>
      </c>
      <c r="BI108" s="2">
        <v>1</v>
      </c>
      <c r="BJ108" s="2" t="s">
        <v>229</v>
      </c>
      <c r="BK108" s="2"/>
      <c r="BL108" s="2"/>
      <c r="BM108" s="2">
        <v>1523</v>
      </c>
      <c r="BN108" s="2">
        <v>0</v>
      </c>
      <c r="BO108" s="2" t="s">
        <v>3</v>
      </c>
      <c r="BP108" s="2">
        <v>0</v>
      </c>
      <c r="BQ108" s="2">
        <v>30</v>
      </c>
      <c r="BR108" s="2">
        <v>0</v>
      </c>
      <c r="BS108" s="2">
        <v>1</v>
      </c>
      <c r="BT108" s="2">
        <v>1</v>
      </c>
      <c r="BU108" s="2">
        <v>1</v>
      </c>
      <c r="BV108" s="2">
        <v>1</v>
      </c>
      <c r="BW108" s="2">
        <v>1</v>
      </c>
      <c r="BX108" s="2">
        <v>1</v>
      </c>
      <c r="BY108" s="2" t="s">
        <v>3</v>
      </c>
      <c r="BZ108" s="2">
        <v>0</v>
      </c>
      <c r="CA108" s="2">
        <v>0</v>
      </c>
      <c r="CB108" s="2"/>
      <c r="CC108" s="2"/>
      <c r="CD108" s="2"/>
      <c r="CE108" s="2"/>
      <c r="CF108" s="2">
        <v>0</v>
      </c>
      <c r="CG108" s="2">
        <v>0</v>
      </c>
      <c r="CH108" s="2"/>
      <c r="CI108" s="2"/>
      <c r="CJ108" s="2"/>
      <c r="CK108" s="2"/>
      <c r="CL108" s="2"/>
      <c r="CM108" s="2">
        <v>0</v>
      </c>
      <c r="CN108" s="2" t="s">
        <v>3</v>
      </c>
      <c r="CO108" s="2">
        <v>0</v>
      </c>
      <c r="CP108" s="2">
        <f t="shared" si="137"/>
        <v>5.53</v>
      </c>
      <c r="CQ108" s="2">
        <f t="shared" si="138"/>
        <v>17.309999999999999</v>
      </c>
      <c r="CR108" s="2">
        <f t="shared" si="139"/>
        <v>0</v>
      </c>
      <c r="CS108" s="2">
        <f t="shared" si="140"/>
        <v>0</v>
      </c>
      <c r="CT108" s="2">
        <f t="shared" si="141"/>
        <v>0</v>
      </c>
      <c r="CU108" s="2">
        <f t="shared" si="142"/>
        <v>0</v>
      </c>
      <c r="CV108" s="2">
        <f t="shared" si="143"/>
        <v>0</v>
      </c>
      <c r="CW108" s="2">
        <f t="shared" si="144"/>
        <v>0</v>
      </c>
      <c r="CX108" s="2">
        <f t="shared" si="145"/>
        <v>0</v>
      </c>
      <c r="CY108" s="2">
        <f t="shared" si="146"/>
        <v>0</v>
      </c>
      <c r="CZ108" s="2">
        <f t="shared" si="147"/>
        <v>0</v>
      </c>
      <c r="DA108" s="2"/>
      <c r="DB108" s="2"/>
      <c r="DC108" s="2" t="s">
        <v>3</v>
      </c>
      <c r="DD108" s="2" t="s">
        <v>3</v>
      </c>
      <c r="DE108" s="2" t="s">
        <v>3</v>
      </c>
      <c r="DF108" s="2" t="s">
        <v>3</v>
      </c>
      <c r="DG108" s="2" t="s">
        <v>3</v>
      </c>
      <c r="DH108" s="2" t="s">
        <v>3</v>
      </c>
      <c r="DI108" s="2" t="s">
        <v>3</v>
      </c>
      <c r="DJ108" s="2" t="s">
        <v>3</v>
      </c>
      <c r="DK108" s="2" t="s">
        <v>3</v>
      </c>
      <c r="DL108" s="2" t="s">
        <v>3</v>
      </c>
      <c r="DM108" s="2" t="s">
        <v>3</v>
      </c>
      <c r="DN108" s="2">
        <v>100</v>
      </c>
      <c r="DO108" s="2">
        <v>64</v>
      </c>
      <c r="DP108" s="2">
        <v>1.0249999999999999</v>
      </c>
      <c r="DQ108" s="2">
        <v>1</v>
      </c>
      <c r="DR108" s="2"/>
      <c r="DS108" s="2"/>
      <c r="DT108" s="2"/>
      <c r="DU108" s="2">
        <v>1009</v>
      </c>
      <c r="DV108" s="2" t="s">
        <v>206</v>
      </c>
      <c r="DW108" s="2" t="s">
        <v>206</v>
      </c>
      <c r="DX108" s="2">
        <v>1</v>
      </c>
      <c r="DY108" s="2"/>
      <c r="DZ108" s="2"/>
      <c r="EA108" s="2"/>
      <c r="EB108" s="2"/>
      <c r="EC108" s="2"/>
      <c r="ED108" s="2"/>
      <c r="EE108" s="2">
        <v>20614415</v>
      </c>
      <c r="EF108" s="2">
        <v>30</v>
      </c>
      <c r="EG108" s="2" t="s">
        <v>54</v>
      </c>
      <c r="EH108" s="2">
        <v>0</v>
      </c>
      <c r="EI108" s="2" t="s">
        <v>3</v>
      </c>
      <c r="EJ108" s="2">
        <v>1</v>
      </c>
      <c r="EK108" s="2">
        <v>1523</v>
      </c>
      <c r="EL108" s="2" t="s">
        <v>200</v>
      </c>
      <c r="EM108" s="2" t="s">
        <v>201</v>
      </c>
      <c r="EN108" s="2"/>
      <c r="EO108" s="2" t="s">
        <v>3</v>
      </c>
      <c r="EP108" s="2"/>
      <c r="EQ108" s="2">
        <v>0</v>
      </c>
      <c r="ER108" s="2">
        <v>17.309999999999999</v>
      </c>
      <c r="ES108" s="2">
        <v>17.309999999999999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>
        <v>0</v>
      </c>
      <c r="FR108" s="2">
        <f t="shared" si="148"/>
        <v>0</v>
      </c>
      <c r="FS108" s="2">
        <v>0</v>
      </c>
      <c r="FT108" s="2"/>
      <c r="FU108" s="2"/>
      <c r="FV108" s="2"/>
      <c r="FW108" s="2"/>
      <c r="FX108" s="2">
        <v>100</v>
      </c>
      <c r="FY108" s="2">
        <v>64</v>
      </c>
      <c r="FZ108" s="2"/>
      <c r="GA108" s="2" t="s">
        <v>3</v>
      </c>
      <c r="GB108" s="2"/>
      <c r="GC108" s="2"/>
      <c r="GD108" s="2">
        <v>0</v>
      </c>
      <c r="GE108" s="2"/>
      <c r="GF108" s="2">
        <v>862578273</v>
      </c>
      <c r="GG108" s="2">
        <v>2</v>
      </c>
      <c r="GH108" s="2">
        <v>1</v>
      </c>
      <c r="GI108" s="2">
        <v>-2</v>
      </c>
      <c r="GJ108" s="2">
        <v>0</v>
      </c>
      <c r="GK108" s="2">
        <f>ROUND(R108*(R12)/100,2)</f>
        <v>0</v>
      </c>
      <c r="GL108" s="2">
        <f t="shared" si="149"/>
        <v>0</v>
      </c>
      <c r="GM108" s="2">
        <f t="shared" si="150"/>
        <v>5.53</v>
      </c>
      <c r="GN108" s="2">
        <f t="shared" si="151"/>
        <v>5.53</v>
      </c>
      <c r="GO108" s="2">
        <f t="shared" si="152"/>
        <v>0</v>
      </c>
      <c r="GP108" s="2">
        <f t="shared" si="153"/>
        <v>0</v>
      </c>
      <c r="GQ108" s="2"/>
      <c r="GR108" s="2">
        <v>0</v>
      </c>
      <c r="GS108" s="2">
        <v>3</v>
      </c>
      <c r="GT108" s="2">
        <v>0</v>
      </c>
      <c r="GU108" s="2" t="s">
        <v>3</v>
      </c>
      <c r="GV108" s="2">
        <f t="shared" si="154"/>
        <v>0</v>
      </c>
      <c r="GW108" s="2">
        <v>1</v>
      </c>
      <c r="GX108" s="2">
        <f t="shared" si="155"/>
        <v>0</v>
      </c>
      <c r="GY108" s="2"/>
      <c r="GZ108" s="2"/>
      <c r="HA108" s="2">
        <v>0</v>
      </c>
      <c r="HB108" s="2">
        <v>0</v>
      </c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>
        <v>0</v>
      </c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 spans="1:255" x14ac:dyDescent="0.2">
      <c r="A109">
        <v>18</v>
      </c>
      <c r="B109">
        <v>1</v>
      </c>
      <c r="C109">
        <v>168</v>
      </c>
      <c r="E109" t="s">
        <v>226</v>
      </c>
      <c r="F109" t="s">
        <v>227</v>
      </c>
      <c r="G109" t="s">
        <v>228</v>
      </c>
      <c r="H109" t="s">
        <v>206</v>
      </c>
      <c r="I109">
        <f>I107*J109</f>
        <v>0.31929999999999997</v>
      </c>
      <c r="J109">
        <v>10.299999999999999</v>
      </c>
      <c r="O109">
        <f t="shared" si="121"/>
        <v>21.17</v>
      </c>
      <c r="P109">
        <f t="shared" si="122"/>
        <v>21.17</v>
      </c>
      <c r="Q109">
        <f t="shared" si="123"/>
        <v>0</v>
      </c>
      <c r="R109">
        <f t="shared" si="124"/>
        <v>0</v>
      </c>
      <c r="S109">
        <f t="shared" si="125"/>
        <v>0</v>
      </c>
      <c r="T109">
        <f t="shared" si="126"/>
        <v>0</v>
      </c>
      <c r="U109">
        <f t="shared" si="127"/>
        <v>0</v>
      </c>
      <c r="V109">
        <f t="shared" si="128"/>
        <v>0</v>
      </c>
      <c r="W109">
        <f t="shared" si="129"/>
        <v>0</v>
      </c>
      <c r="X109">
        <f t="shared" si="130"/>
        <v>0</v>
      </c>
      <c r="Y109">
        <f t="shared" si="131"/>
        <v>0</v>
      </c>
      <c r="AA109">
        <v>21012693</v>
      </c>
      <c r="AB109">
        <f t="shared" si="132"/>
        <v>17.309999999999999</v>
      </c>
      <c r="AC109">
        <f t="shared" si="133"/>
        <v>17.309999999999999</v>
      </c>
      <c r="AD109">
        <f t="shared" si="159"/>
        <v>0</v>
      </c>
      <c r="AE109">
        <f t="shared" si="159"/>
        <v>0</v>
      </c>
      <c r="AF109">
        <f t="shared" si="159"/>
        <v>0</v>
      </c>
      <c r="AG109">
        <f t="shared" si="135"/>
        <v>0</v>
      </c>
      <c r="AH109">
        <f>(EW109)</f>
        <v>0</v>
      </c>
      <c r="AI109">
        <f>(EX109)</f>
        <v>0</v>
      </c>
      <c r="AJ109">
        <f t="shared" si="136"/>
        <v>0</v>
      </c>
      <c r="AK109">
        <v>17.309999999999999</v>
      </c>
      <c r="AL109">
        <v>17.309999999999999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3.83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229</v>
      </c>
      <c r="BM109">
        <v>1523</v>
      </c>
      <c r="BN109">
        <v>0</v>
      </c>
      <c r="BO109" t="s">
        <v>227</v>
      </c>
      <c r="BP109">
        <v>1</v>
      </c>
      <c r="BQ109">
        <v>30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0</v>
      </c>
      <c r="CA109">
        <v>0</v>
      </c>
      <c r="CF109">
        <v>0</v>
      </c>
      <c r="CG109">
        <v>0</v>
      </c>
      <c r="CM109">
        <v>0</v>
      </c>
      <c r="CN109" t="s">
        <v>3</v>
      </c>
      <c r="CO109">
        <v>0</v>
      </c>
      <c r="CP109">
        <f t="shared" si="137"/>
        <v>21.17</v>
      </c>
      <c r="CQ109">
        <f t="shared" si="138"/>
        <v>66.297299999999993</v>
      </c>
      <c r="CR109">
        <f t="shared" si="139"/>
        <v>0</v>
      </c>
      <c r="CS109">
        <f t="shared" si="140"/>
        <v>0</v>
      </c>
      <c r="CT109">
        <f t="shared" si="141"/>
        <v>0</v>
      </c>
      <c r="CU109">
        <f t="shared" si="142"/>
        <v>0</v>
      </c>
      <c r="CV109">
        <f t="shared" si="143"/>
        <v>0</v>
      </c>
      <c r="CW109">
        <f t="shared" si="144"/>
        <v>0</v>
      </c>
      <c r="CX109">
        <f t="shared" si="145"/>
        <v>0</v>
      </c>
      <c r="CY109">
        <f t="shared" si="146"/>
        <v>0</v>
      </c>
      <c r="CZ109">
        <f t="shared" si="147"/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100</v>
      </c>
      <c r="DO109">
        <v>64</v>
      </c>
      <c r="DP109">
        <v>1.0249999999999999</v>
      </c>
      <c r="DQ109">
        <v>1</v>
      </c>
      <c r="DU109">
        <v>1009</v>
      </c>
      <c r="DV109" t="s">
        <v>206</v>
      </c>
      <c r="DW109" t="s">
        <v>206</v>
      </c>
      <c r="DX109">
        <v>1</v>
      </c>
      <c r="EE109">
        <v>20614415</v>
      </c>
      <c r="EF109">
        <v>30</v>
      </c>
      <c r="EG109" t="s">
        <v>54</v>
      </c>
      <c r="EH109">
        <v>0</v>
      </c>
      <c r="EI109" t="s">
        <v>3</v>
      </c>
      <c r="EJ109">
        <v>1</v>
      </c>
      <c r="EK109">
        <v>1523</v>
      </c>
      <c r="EL109" t="s">
        <v>200</v>
      </c>
      <c r="EM109" t="s">
        <v>201</v>
      </c>
      <c r="EO109" t="s">
        <v>3</v>
      </c>
      <c r="EQ109">
        <v>0</v>
      </c>
      <c r="ER109">
        <v>17.309999999999999</v>
      </c>
      <c r="ES109">
        <v>17.309999999999999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f t="shared" si="148"/>
        <v>0</v>
      </c>
      <c r="FS109">
        <v>0</v>
      </c>
      <c r="FX109">
        <v>100</v>
      </c>
      <c r="FY109">
        <v>64</v>
      </c>
      <c r="GA109" t="s">
        <v>3</v>
      </c>
      <c r="GD109">
        <v>0</v>
      </c>
      <c r="GF109">
        <v>862578273</v>
      </c>
      <c r="GG109">
        <v>2</v>
      </c>
      <c r="GH109">
        <v>1</v>
      </c>
      <c r="GI109">
        <v>2</v>
      </c>
      <c r="GJ109">
        <v>0</v>
      </c>
      <c r="GK109">
        <f>ROUND(R109*(S12)/100,2)</f>
        <v>0</v>
      </c>
      <c r="GL109">
        <f t="shared" si="149"/>
        <v>0</v>
      </c>
      <c r="GM109">
        <f t="shared" si="150"/>
        <v>21.17</v>
      </c>
      <c r="GN109">
        <f t="shared" si="151"/>
        <v>21.17</v>
      </c>
      <c r="GO109">
        <f t="shared" si="152"/>
        <v>0</v>
      </c>
      <c r="GP109">
        <f t="shared" si="153"/>
        <v>0</v>
      </c>
      <c r="GR109">
        <v>0</v>
      </c>
      <c r="GS109">
        <v>3</v>
      </c>
      <c r="GT109">
        <v>0</v>
      </c>
      <c r="GU109" t="s">
        <v>3</v>
      </c>
      <c r="GV109">
        <f t="shared" si="154"/>
        <v>0</v>
      </c>
      <c r="GW109">
        <v>1</v>
      </c>
      <c r="GX109">
        <f t="shared" si="155"/>
        <v>0</v>
      </c>
      <c r="HA109">
        <v>0</v>
      </c>
      <c r="HB109">
        <v>0</v>
      </c>
      <c r="IK109">
        <v>0</v>
      </c>
    </row>
    <row r="110" spans="1:255" x14ac:dyDescent="0.2">
      <c r="A110" s="2">
        <v>17</v>
      </c>
      <c r="B110" s="2">
        <v>1</v>
      </c>
      <c r="C110" s="2">
        <f>ROW(SmtRes!A173)</f>
        <v>173</v>
      </c>
      <c r="D110" s="2">
        <f>ROW(EtalonRes!A176)</f>
        <v>176</v>
      </c>
      <c r="E110" s="2" t="s">
        <v>230</v>
      </c>
      <c r="F110" s="2" t="s">
        <v>231</v>
      </c>
      <c r="G110" s="2" t="s">
        <v>232</v>
      </c>
      <c r="H110" s="2" t="s">
        <v>35</v>
      </c>
      <c r="I110" s="2">
        <f>ROUND(3.1/100,6)</f>
        <v>3.1E-2</v>
      </c>
      <c r="J110" s="2">
        <v>0</v>
      </c>
      <c r="K110" s="2"/>
      <c r="L110" s="2"/>
      <c r="M110" s="2"/>
      <c r="N110" s="2"/>
      <c r="O110" s="2">
        <f t="shared" si="121"/>
        <v>25.24</v>
      </c>
      <c r="P110" s="2">
        <f t="shared" si="122"/>
        <v>0.19</v>
      </c>
      <c r="Q110" s="2">
        <f t="shared" si="123"/>
        <v>1.43</v>
      </c>
      <c r="R110" s="2">
        <f t="shared" si="124"/>
        <v>0.34</v>
      </c>
      <c r="S110" s="2">
        <f t="shared" si="125"/>
        <v>23.62</v>
      </c>
      <c r="T110" s="2">
        <f t="shared" si="126"/>
        <v>0</v>
      </c>
      <c r="U110" s="2">
        <f t="shared" si="127"/>
        <v>2.0088774999999996</v>
      </c>
      <c r="V110" s="2">
        <f t="shared" si="128"/>
        <v>0</v>
      </c>
      <c r="W110" s="2">
        <f t="shared" si="129"/>
        <v>0</v>
      </c>
      <c r="X110" s="2">
        <f t="shared" si="130"/>
        <v>0</v>
      </c>
      <c r="Y110" s="2">
        <f t="shared" si="131"/>
        <v>0</v>
      </c>
      <c r="Z110" s="2"/>
      <c r="AA110" s="2">
        <v>21012691</v>
      </c>
      <c r="AB110" s="2">
        <f t="shared" si="132"/>
        <v>814.18177500000002</v>
      </c>
      <c r="AC110" s="2">
        <f t="shared" si="133"/>
        <v>6.09</v>
      </c>
      <c r="AD110" s="2">
        <f>ROUND((((ET110*1.15)*1.25)),6)</f>
        <v>46.014375000000001</v>
      </c>
      <c r="AE110" s="2">
        <f>ROUND((((EU110*1.15)*1.25)),6)</f>
        <v>10.8675</v>
      </c>
      <c r="AF110" s="2">
        <f>ROUND((((EV110*1.15)*1.15)),6)</f>
        <v>762.07740000000001</v>
      </c>
      <c r="AG110" s="2">
        <f t="shared" si="135"/>
        <v>0</v>
      </c>
      <c r="AH110" s="2">
        <f>(((EW110*1.15)*1.15))</f>
        <v>64.802499999999995</v>
      </c>
      <c r="AI110" s="2">
        <f>(((EX110*1.15)*1.25))</f>
        <v>0</v>
      </c>
      <c r="AJ110" s="2">
        <f t="shared" si="136"/>
        <v>0</v>
      </c>
      <c r="AK110" s="2">
        <v>614.34</v>
      </c>
      <c r="AL110" s="2">
        <v>6.09</v>
      </c>
      <c r="AM110" s="2">
        <v>32.01</v>
      </c>
      <c r="AN110" s="2">
        <v>7.56</v>
      </c>
      <c r="AO110" s="2">
        <v>576.24</v>
      </c>
      <c r="AP110" s="2">
        <v>0</v>
      </c>
      <c r="AQ110" s="2">
        <v>49</v>
      </c>
      <c r="AR110" s="2">
        <v>0</v>
      </c>
      <c r="AS110" s="2">
        <v>0</v>
      </c>
      <c r="AT110" s="2">
        <v>0</v>
      </c>
      <c r="AU110" s="2">
        <v>0</v>
      </c>
      <c r="AV110" s="2">
        <v>1</v>
      </c>
      <c r="AW110" s="2">
        <v>1</v>
      </c>
      <c r="AX110" s="2"/>
      <c r="AY110" s="2"/>
      <c r="AZ110" s="2">
        <v>1</v>
      </c>
      <c r="BA110" s="2">
        <v>1</v>
      </c>
      <c r="BB110" s="2">
        <v>1</v>
      </c>
      <c r="BC110" s="2">
        <v>1</v>
      </c>
      <c r="BD110" s="2" t="s">
        <v>3</v>
      </c>
      <c r="BE110" s="2" t="s">
        <v>3</v>
      </c>
      <c r="BF110" s="2" t="s">
        <v>3</v>
      </c>
      <c r="BG110" s="2" t="s">
        <v>3</v>
      </c>
      <c r="BH110" s="2">
        <v>0</v>
      </c>
      <c r="BI110" s="2">
        <v>1</v>
      </c>
      <c r="BJ110" s="2" t="s">
        <v>233</v>
      </c>
      <c r="BK110" s="2"/>
      <c r="BL110" s="2"/>
      <c r="BM110" s="2">
        <v>117</v>
      </c>
      <c r="BN110" s="2">
        <v>0</v>
      </c>
      <c r="BO110" s="2" t="s">
        <v>3</v>
      </c>
      <c r="BP110" s="2">
        <v>0</v>
      </c>
      <c r="BQ110" s="2">
        <v>30</v>
      </c>
      <c r="BR110" s="2">
        <v>0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 t="s">
        <v>3</v>
      </c>
      <c r="BZ110" s="2">
        <v>0</v>
      </c>
      <c r="CA110" s="2">
        <v>0</v>
      </c>
      <c r="CB110" s="2"/>
      <c r="CC110" s="2"/>
      <c r="CD110" s="2"/>
      <c r="CE110" s="2"/>
      <c r="CF110" s="2">
        <v>0</v>
      </c>
      <c r="CG110" s="2">
        <v>0</v>
      </c>
      <c r="CH110" s="2"/>
      <c r="CI110" s="2"/>
      <c r="CJ110" s="2"/>
      <c r="CK110" s="2"/>
      <c r="CL110" s="2"/>
      <c r="CM110" s="2">
        <v>0</v>
      </c>
      <c r="CN110" s="2" t="s">
        <v>3</v>
      </c>
      <c r="CO110" s="2">
        <v>0</v>
      </c>
      <c r="CP110" s="2">
        <f t="shared" si="137"/>
        <v>25.240000000000002</v>
      </c>
      <c r="CQ110" s="2">
        <f t="shared" si="138"/>
        <v>6.09</v>
      </c>
      <c r="CR110" s="2">
        <f t="shared" si="139"/>
        <v>46.014375000000001</v>
      </c>
      <c r="CS110" s="2">
        <f t="shared" si="140"/>
        <v>10.8675</v>
      </c>
      <c r="CT110" s="2">
        <f t="shared" si="141"/>
        <v>762.07740000000001</v>
      </c>
      <c r="CU110" s="2">
        <f t="shared" si="142"/>
        <v>0</v>
      </c>
      <c r="CV110" s="2">
        <f t="shared" si="143"/>
        <v>64.802499999999995</v>
      </c>
      <c r="CW110" s="2">
        <f t="shared" si="144"/>
        <v>0</v>
      </c>
      <c r="CX110" s="2">
        <f t="shared" si="145"/>
        <v>0</v>
      </c>
      <c r="CY110" s="2">
        <f t="shared" si="146"/>
        <v>0</v>
      </c>
      <c r="CZ110" s="2">
        <f t="shared" si="147"/>
        <v>0</v>
      </c>
      <c r="DA110" s="2"/>
      <c r="DB110" s="2"/>
      <c r="DC110" s="2" t="s">
        <v>3</v>
      </c>
      <c r="DD110" s="2" t="s">
        <v>3</v>
      </c>
      <c r="DE110" s="2" t="s">
        <v>62</v>
      </c>
      <c r="DF110" s="2" t="s">
        <v>62</v>
      </c>
      <c r="DG110" s="2" t="s">
        <v>63</v>
      </c>
      <c r="DH110" s="2" t="s">
        <v>3</v>
      </c>
      <c r="DI110" s="2" t="s">
        <v>63</v>
      </c>
      <c r="DJ110" s="2" t="s">
        <v>62</v>
      </c>
      <c r="DK110" s="2" t="s">
        <v>3</v>
      </c>
      <c r="DL110" s="2" t="s">
        <v>3</v>
      </c>
      <c r="DM110" s="2" t="s">
        <v>3</v>
      </c>
      <c r="DN110" s="2">
        <v>100</v>
      </c>
      <c r="DO110" s="2">
        <v>64</v>
      </c>
      <c r="DP110" s="2">
        <v>1.0249999999999999</v>
      </c>
      <c r="DQ110" s="2">
        <v>1</v>
      </c>
      <c r="DR110" s="2"/>
      <c r="DS110" s="2"/>
      <c r="DT110" s="2"/>
      <c r="DU110" s="2">
        <v>1005</v>
      </c>
      <c r="DV110" s="2" t="s">
        <v>35</v>
      </c>
      <c r="DW110" s="2" t="s">
        <v>35</v>
      </c>
      <c r="DX110" s="2">
        <v>100</v>
      </c>
      <c r="DY110" s="2"/>
      <c r="DZ110" s="2"/>
      <c r="EA110" s="2"/>
      <c r="EB110" s="2"/>
      <c r="EC110" s="2"/>
      <c r="ED110" s="2"/>
      <c r="EE110" s="2">
        <v>20613009</v>
      </c>
      <c r="EF110" s="2">
        <v>30</v>
      </c>
      <c r="EG110" s="2" t="s">
        <v>54</v>
      </c>
      <c r="EH110" s="2">
        <v>0</v>
      </c>
      <c r="EI110" s="2" t="s">
        <v>3</v>
      </c>
      <c r="EJ110" s="2">
        <v>1</v>
      </c>
      <c r="EK110" s="2">
        <v>117</v>
      </c>
      <c r="EL110" s="2" t="s">
        <v>234</v>
      </c>
      <c r="EM110" s="2" t="s">
        <v>235</v>
      </c>
      <c r="EN110" s="2"/>
      <c r="EO110" s="2" t="s">
        <v>3</v>
      </c>
      <c r="EP110" s="2"/>
      <c r="EQ110" s="2">
        <v>0</v>
      </c>
      <c r="ER110" s="2">
        <v>614.34</v>
      </c>
      <c r="ES110" s="2">
        <v>6.09</v>
      </c>
      <c r="ET110" s="2">
        <v>32.01</v>
      </c>
      <c r="EU110" s="2">
        <v>7.56</v>
      </c>
      <c r="EV110" s="2">
        <v>576.24</v>
      </c>
      <c r="EW110" s="2">
        <v>49</v>
      </c>
      <c r="EX110" s="2">
        <v>0</v>
      </c>
      <c r="EY110" s="2">
        <v>0</v>
      </c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>
        <v>0</v>
      </c>
      <c r="FR110" s="2">
        <f t="shared" si="148"/>
        <v>0</v>
      </c>
      <c r="FS110" s="2">
        <v>0</v>
      </c>
      <c r="FT110" s="2"/>
      <c r="FU110" s="2"/>
      <c r="FV110" s="2"/>
      <c r="FW110" s="2"/>
      <c r="FX110" s="2">
        <v>100</v>
      </c>
      <c r="FY110" s="2">
        <v>64</v>
      </c>
      <c r="FZ110" s="2"/>
      <c r="GA110" s="2" t="s">
        <v>3</v>
      </c>
      <c r="GB110" s="2"/>
      <c r="GC110" s="2"/>
      <c r="GD110" s="2">
        <v>0</v>
      </c>
      <c r="GE110" s="2"/>
      <c r="GF110" s="2">
        <v>-2099603086</v>
      </c>
      <c r="GG110" s="2">
        <v>2</v>
      </c>
      <c r="GH110" s="2">
        <v>-2</v>
      </c>
      <c r="GI110" s="2">
        <v>-2</v>
      </c>
      <c r="GJ110" s="2">
        <v>0</v>
      </c>
      <c r="GK110" s="2">
        <f>ROUND(R110*(R12)/100,2)</f>
        <v>0.56999999999999995</v>
      </c>
      <c r="GL110" s="2">
        <f t="shared" si="149"/>
        <v>0</v>
      </c>
      <c r="GM110" s="2">
        <f t="shared" si="150"/>
        <v>25.81</v>
      </c>
      <c r="GN110" s="2">
        <f t="shared" si="151"/>
        <v>25.81</v>
      </c>
      <c r="GO110" s="2">
        <f t="shared" si="152"/>
        <v>0</v>
      </c>
      <c r="GP110" s="2">
        <f t="shared" si="153"/>
        <v>0</v>
      </c>
      <c r="GQ110" s="2"/>
      <c r="GR110" s="2">
        <v>0</v>
      </c>
      <c r="GS110" s="2">
        <v>3</v>
      </c>
      <c r="GT110" s="2">
        <v>0</v>
      </c>
      <c r="GU110" s="2" t="s">
        <v>3</v>
      </c>
      <c r="GV110" s="2">
        <f t="shared" si="154"/>
        <v>0</v>
      </c>
      <c r="GW110" s="2">
        <v>1</v>
      </c>
      <c r="GX110" s="2">
        <f t="shared" si="155"/>
        <v>0</v>
      </c>
      <c r="GY110" s="2"/>
      <c r="GZ110" s="2"/>
      <c r="HA110" s="2">
        <v>0</v>
      </c>
      <c r="HB110" s="2">
        <v>0</v>
      </c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>
        <v>0</v>
      </c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 spans="1:255" x14ac:dyDescent="0.2">
      <c r="A111">
        <v>17</v>
      </c>
      <c r="B111">
        <v>1</v>
      </c>
      <c r="C111">
        <f>ROW(SmtRes!A178)</f>
        <v>178</v>
      </c>
      <c r="D111">
        <f>ROW(EtalonRes!A182)</f>
        <v>182</v>
      </c>
      <c r="E111" t="s">
        <v>230</v>
      </c>
      <c r="F111" t="s">
        <v>231</v>
      </c>
      <c r="G111" t="s">
        <v>232</v>
      </c>
      <c r="H111" t="s">
        <v>35</v>
      </c>
      <c r="I111">
        <f>ROUND(3.1/100,6)</f>
        <v>3.1E-2</v>
      </c>
      <c r="J111">
        <v>0</v>
      </c>
      <c r="O111">
        <f t="shared" si="121"/>
        <v>462.62</v>
      </c>
      <c r="P111">
        <f t="shared" si="122"/>
        <v>0.99</v>
      </c>
      <c r="Q111">
        <f t="shared" si="123"/>
        <v>12.44</v>
      </c>
      <c r="R111">
        <f t="shared" si="124"/>
        <v>0.35</v>
      </c>
      <c r="S111">
        <f t="shared" si="125"/>
        <v>449.19</v>
      </c>
      <c r="T111">
        <f t="shared" si="126"/>
        <v>0</v>
      </c>
      <c r="U111">
        <f t="shared" si="127"/>
        <v>2.0590994374999996</v>
      </c>
      <c r="V111">
        <f t="shared" si="128"/>
        <v>0</v>
      </c>
      <c r="W111">
        <f t="shared" si="129"/>
        <v>0</v>
      </c>
      <c r="X111">
        <f t="shared" si="130"/>
        <v>386.3</v>
      </c>
      <c r="Y111">
        <f t="shared" si="131"/>
        <v>197.64</v>
      </c>
      <c r="AA111">
        <v>21012693</v>
      </c>
      <c r="AB111">
        <f t="shared" si="132"/>
        <v>814.18177500000002</v>
      </c>
      <c r="AC111">
        <f t="shared" si="133"/>
        <v>6.09</v>
      </c>
      <c r="AD111">
        <f>ROUND((((ET111*1.15)*1.25)),6)</f>
        <v>46.014375000000001</v>
      </c>
      <c r="AE111">
        <f>ROUND((((EU111*1.15)*1.25)),6)</f>
        <v>10.8675</v>
      </c>
      <c r="AF111">
        <f>ROUND((((EV111*1.15)*1.15)),6)</f>
        <v>762.07740000000001</v>
      </c>
      <c r="AG111">
        <f t="shared" si="135"/>
        <v>0</v>
      </c>
      <c r="AH111">
        <f>(((EW111*1.15)*1.15))</f>
        <v>64.802499999999995</v>
      </c>
      <c r="AI111">
        <f>(((EX111*1.15)*1.25))</f>
        <v>0</v>
      </c>
      <c r="AJ111">
        <f t="shared" si="136"/>
        <v>0</v>
      </c>
      <c r="AK111">
        <v>614.34</v>
      </c>
      <c r="AL111">
        <v>6.09</v>
      </c>
      <c r="AM111">
        <v>32.01</v>
      </c>
      <c r="AN111">
        <v>7.56</v>
      </c>
      <c r="AO111">
        <v>576.24</v>
      </c>
      <c r="AP111">
        <v>0</v>
      </c>
      <c r="AQ111">
        <v>49</v>
      </c>
      <c r="AR111">
        <v>0</v>
      </c>
      <c r="AS111">
        <v>0</v>
      </c>
      <c r="AT111">
        <v>86</v>
      </c>
      <c r="AU111">
        <v>44</v>
      </c>
      <c r="AV111">
        <v>1.0249999999999999</v>
      </c>
      <c r="AW111">
        <v>1</v>
      </c>
      <c r="AZ111">
        <v>1</v>
      </c>
      <c r="BA111">
        <v>18.55</v>
      </c>
      <c r="BB111">
        <v>8.51</v>
      </c>
      <c r="BC111">
        <v>5.23</v>
      </c>
      <c r="BD111" t="s">
        <v>3</v>
      </c>
      <c r="BE111" t="s">
        <v>3</v>
      </c>
      <c r="BF111" t="s">
        <v>3</v>
      </c>
      <c r="BG111" t="s">
        <v>3</v>
      </c>
      <c r="BH111">
        <v>0</v>
      </c>
      <c r="BI111">
        <v>1</v>
      </c>
      <c r="BJ111" t="s">
        <v>233</v>
      </c>
      <c r="BM111">
        <v>117</v>
      </c>
      <c r="BN111">
        <v>0</v>
      </c>
      <c r="BO111" t="s">
        <v>231</v>
      </c>
      <c r="BP111">
        <v>1</v>
      </c>
      <c r="BQ111">
        <v>30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86</v>
      </c>
      <c r="CA111">
        <v>44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>
        <f t="shared" si="137"/>
        <v>462.62</v>
      </c>
      <c r="CQ111">
        <f t="shared" si="138"/>
        <v>31.850700000000003</v>
      </c>
      <c r="CR111">
        <f t="shared" si="139"/>
        <v>401.37188953124996</v>
      </c>
      <c r="CS111">
        <f t="shared" si="140"/>
        <v>11.139187499999998</v>
      </c>
      <c r="CT111">
        <f t="shared" si="141"/>
        <v>14489.94916425</v>
      </c>
      <c r="CU111">
        <f t="shared" si="142"/>
        <v>0</v>
      </c>
      <c r="CV111">
        <f t="shared" si="143"/>
        <v>66.422562499999984</v>
      </c>
      <c r="CW111">
        <f t="shared" si="144"/>
        <v>0</v>
      </c>
      <c r="CX111">
        <f t="shared" si="145"/>
        <v>0</v>
      </c>
      <c r="CY111">
        <f t="shared" si="146"/>
        <v>386.30340000000001</v>
      </c>
      <c r="CZ111">
        <f t="shared" si="147"/>
        <v>197.64359999999999</v>
      </c>
      <c r="DC111" t="s">
        <v>3</v>
      </c>
      <c r="DD111" t="s">
        <v>3</v>
      </c>
      <c r="DE111" t="s">
        <v>62</v>
      </c>
      <c r="DF111" t="s">
        <v>62</v>
      </c>
      <c r="DG111" t="s">
        <v>63</v>
      </c>
      <c r="DH111" t="s">
        <v>3</v>
      </c>
      <c r="DI111" t="s">
        <v>63</v>
      </c>
      <c r="DJ111" t="s">
        <v>62</v>
      </c>
      <c r="DK111" t="s">
        <v>3</v>
      </c>
      <c r="DL111" t="s">
        <v>3</v>
      </c>
      <c r="DM111" t="s">
        <v>3</v>
      </c>
      <c r="DN111">
        <v>100</v>
      </c>
      <c r="DO111">
        <v>64</v>
      </c>
      <c r="DP111">
        <v>1.0249999999999999</v>
      </c>
      <c r="DQ111">
        <v>1</v>
      </c>
      <c r="DU111">
        <v>1005</v>
      </c>
      <c r="DV111" t="s">
        <v>35</v>
      </c>
      <c r="DW111" t="s">
        <v>35</v>
      </c>
      <c r="DX111">
        <v>100</v>
      </c>
      <c r="EE111">
        <v>20613009</v>
      </c>
      <c r="EF111">
        <v>30</v>
      </c>
      <c r="EG111" t="s">
        <v>54</v>
      </c>
      <c r="EH111">
        <v>0</v>
      </c>
      <c r="EI111" t="s">
        <v>3</v>
      </c>
      <c r="EJ111">
        <v>1</v>
      </c>
      <c r="EK111">
        <v>117</v>
      </c>
      <c r="EL111" t="s">
        <v>234</v>
      </c>
      <c r="EM111" t="s">
        <v>235</v>
      </c>
      <c r="EO111" t="s">
        <v>3</v>
      </c>
      <c r="EQ111">
        <v>0</v>
      </c>
      <c r="ER111">
        <v>614.34</v>
      </c>
      <c r="ES111">
        <v>6.09</v>
      </c>
      <c r="ET111">
        <v>32.01</v>
      </c>
      <c r="EU111">
        <v>7.56</v>
      </c>
      <c r="EV111">
        <v>576.24</v>
      </c>
      <c r="EW111">
        <v>49</v>
      </c>
      <c r="EX111">
        <v>0</v>
      </c>
      <c r="EY111">
        <v>0</v>
      </c>
      <c r="FQ111">
        <v>0</v>
      </c>
      <c r="FR111">
        <f t="shared" si="148"/>
        <v>0</v>
      </c>
      <c r="FS111">
        <v>0</v>
      </c>
      <c r="FX111">
        <v>100</v>
      </c>
      <c r="FY111">
        <v>64</v>
      </c>
      <c r="GA111" t="s">
        <v>3</v>
      </c>
      <c r="GD111">
        <v>0</v>
      </c>
      <c r="GF111">
        <v>-2099603086</v>
      </c>
      <c r="GG111">
        <v>2</v>
      </c>
      <c r="GH111">
        <v>-2</v>
      </c>
      <c r="GI111">
        <v>2</v>
      </c>
      <c r="GJ111">
        <v>0</v>
      </c>
      <c r="GK111">
        <f>ROUND(R111*(S12)/100,2)</f>
        <v>0.59</v>
      </c>
      <c r="GL111">
        <f t="shared" si="149"/>
        <v>0</v>
      </c>
      <c r="GM111">
        <f t="shared" si="150"/>
        <v>1047.1500000000001</v>
      </c>
      <c r="GN111">
        <f t="shared" si="151"/>
        <v>1047.1500000000001</v>
      </c>
      <c r="GO111">
        <f t="shared" si="152"/>
        <v>0</v>
      </c>
      <c r="GP111">
        <f t="shared" si="153"/>
        <v>0</v>
      </c>
      <c r="GR111">
        <v>0</v>
      </c>
      <c r="GS111">
        <v>3</v>
      </c>
      <c r="GT111">
        <v>0</v>
      </c>
      <c r="GU111" t="s">
        <v>3</v>
      </c>
      <c r="GV111">
        <f t="shared" si="154"/>
        <v>0</v>
      </c>
      <c r="GW111">
        <v>1</v>
      </c>
      <c r="GX111">
        <f t="shared" si="155"/>
        <v>0</v>
      </c>
      <c r="HA111">
        <v>0</v>
      </c>
      <c r="HB111">
        <v>0</v>
      </c>
      <c r="IK111">
        <v>0</v>
      </c>
    </row>
    <row r="112" spans="1:255" x14ac:dyDescent="0.2">
      <c r="A112" s="2">
        <v>18</v>
      </c>
      <c r="B112" s="2">
        <v>1</v>
      </c>
      <c r="C112" s="2">
        <v>172</v>
      </c>
      <c r="D112" s="2"/>
      <c r="E112" s="2" t="s">
        <v>236</v>
      </c>
      <c r="F112" s="2" t="s">
        <v>237</v>
      </c>
      <c r="G112" s="2" t="s">
        <v>238</v>
      </c>
      <c r="H112" s="2" t="s">
        <v>173</v>
      </c>
      <c r="I112" s="2">
        <f>I110*J112</f>
        <v>1.7049999999999999E-3</v>
      </c>
      <c r="J112" s="2">
        <v>5.5E-2</v>
      </c>
      <c r="K112" s="2"/>
      <c r="L112" s="2"/>
      <c r="M112" s="2"/>
      <c r="N112" s="2"/>
      <c r="O112" s="2">
        <f t="shared" si="121"/>
        <v>23.79</v>
      </c>
      <c r="P112" s="2">
        <f t="shared" si="122"/>
        <v>23.79</v>
      </c>
      <c r="Q112" s="2">
        <f t="shared" si="123"/>
        <v>0</v>
      </c>
      <c r="R112" s="2">
        <f t="shared" si="124"/>
        <v>0</v>
      </c>
      <c r="S112" s="2">
        <f t="shared" si="125"/>
        <v>0</v>
      </c>
      <c r="T112" s="2">
        <f t="shared" si="126"/>
        <v>0</v>
      </c>
      <c r="U112" s="2">
        <f t="shared" si="127"/>
        <v>0</v>
      </c>
      <c r="V112" s="2">
        <f t="shared" si="128"/>
        <v>0</v>
      </c>
      <c r="W112" s="2">
        <f t="shared" si="129"/>
        <v>0</v>
      </c>
      <c r="X112" s="2">
        <f t="shared" si="130"/>
        <v>0</v>
      </c>
      <c r="Y112" s="2">
        <f t="shared" si="131"/>
        <v>0</v>
      </c>
      <c r="Z112" s="2"/>
      <c r="AA112" s="2">
        <v>21012691</v>
      </c>
      <c r="AB112" s="2">
        <f t="shared" si="132"/>
        <v>13953.6</v>
      </c>
      <c r="AC112" s="2">
        <f t="shared" si="133"/>
        <v>13953.6</v>
      </c>
      <c r="AD112" s="2">
        <f t="shared" ref="AD112:AF115" si="160">ROUND((ET112),6)</f>
        <v>0</v>
      </c>
      <c r="AE112" s="2">
        <f t="shared" si="160"/>
        <v>0</v>
      </c>
      <c r="AF112" s="2">
        <f t="shared" si="160"/>
        <v>0</v>
      </c>
      <c r="AG112" s="2">
        <f t="shared" si="135"/>
        <v>0</v>
      </c>
      <c r="AH112" s="2">
        <f t="shared" ref="AH112:AI115" si="161">(EW112)</f>
        <v>0</v>
      </c>
      <c r="AI112" s="2">
        <f t="shared" si="161"/>
        <v>0</v>
      </c>
      <c r="AJ112" s="2">
        <f t="shared" si="136"/>
        <v>0</v>
      </c>
      <c r="AK112" s="2">
        <v>13953.6</v>
      </c>
      <c r="AL112" s="2">
        <v>13953.6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1</v>
      </c>
      <c r="AW112" s="2">
        <v>1</v>
      </c>
      <c r="AX112" s="2"/>
      <c r="AY112" s="2"/>
      <c r="AZ112" s="2">
        <v>1</v>
      </c>
      <c r="BA112" s="2">
        <v>1</v>
      </c>
      <c r="BB112" s="2">
        <v>1</v>
      </c>
      <c r="BC112" s="2">
        <v>1</v>
      </c>
      <c r="BD112" s="2" t="s">
        <v>3</v>
      </c>
      <c r="BE112" s="2" t="s">
        <v>3</v>
      </c>
      <c r="BF112" s="2" t="s">
        <v>3</v>
      </c>
      <c r="BG112" s="2" t="s">
        <v>3</v>
      </c>
      <c r="BH112" s="2">
        <v>3</v>
      </c>
      <c r="BI112" s="2">
        <v>1</v>
      </c>
      <c r="BJ112" s="2" t="s">
        <v>239</v>
      </c>
      <c r="BK112" s="2"/>
      <c r="BL112" s="2"/>
      <c r="BM112" s="2">
        <v>117</v>
      </c>
      <c r="BN112" s="2">
        <v>0</v>
      </c>
      <c r="BO112" s="2" t="s">
        <v>3</v>
      </c>
      <c r="BP112" s="2">
        <v>0</v>
      </c>
      <c r="BQ112" s="2">
        <v>30</v>
      </c>
      <c r="BR112" s="2">
        <v>0</v>
      </c>
      <c r="BS112" s="2">
        <v>1</v>
      </c>
      <c r="BT112" s="2">
        <v>1</v>
      </c>
      <c r="BU112" s="2">
        <v>1</v>
      </c>
      <c r="BV112" s="2">
        <v>1</v>
      </c>
      <c r="BW112" s="2">
        <v>1</v>
      </c>
      <c r="BX112" s="2">
        <v>1</v>
      </c>
      <c r="BY112" s="2" t="s">
        <v>3</v>
      </c>
      <c r="BZ112" s="2">
        <v>0</v>
      </c>
      <c r="CA112" s="2">
        <v>0</v>
      </c>
      <c r="CB112" s="2"/>
      <c r="CC112" s="2"/>
      <c r="CD112" s="2"/>
      <c r="CE112" s="2"/>
      <c r="CF112" s="2">
        <v>0</v>
      </c>
      <c r="CG112" s="2">
        <v>0</v>
      </c>
      <c r="CH112" s="2"/>
      <c r="CI112" s="2"/>
      <c r="CJ112" s="2"/>
      <c r="CK112" s="2"/>
      <c r="CL112" s="2"/>
      <c r="CM112" s="2">
        <v>0</v>
      </c>
      <c r="CN112" s="2" t="s">
        <v>3</v>
      </c>
      <c r="CO112" s="2">
        <v>0</v>
      </c>
      <c r="CP112" s="2">
        <f t="shared" si="137"/>
        <v>23.79</v>
      </c>
      <c r="CQ112" s="2">
        <f t="shared" si="138"/>
        <v>13953.6</v>
      </c>
      <c r="CR112" s="2">
        <f t="shared" si="139"/>
        <v>0</v>
      </c>
      <c r="CS112" s="2">
        <f t="shared" si="140"/>
        <v>0</v>
      </c>
      <c r="CT112" s="2">
        <f t="shared" si="141"/>
        <v>0</v>
      </c>
      <c r="CU112" s="2">
        <f t="shared" si="142"/>
        <v>0</v>
      </c>
      <c r="CV112" s="2">
        <f t="shared" si="143"/>
        <v>0</v>
      </c>
      <c r="CW112" s="2">
        <f t="shared" si="144"/>
        <v>0</v>
      </c>
      <c r="CX112" s="2">
        <f t="shared" si="145"/>
        <v>0</v>
      </c>
      <c r="CY112" s="2">
        <f t="shared" si="146"/>
        <v>0</v>
      </c>
      <c r="CZ112" s="2">
        <f t="shared" si="147"/>
        <v>0</v>
      </c>
      <c r="DA112" s="2"/>
      <c r="DB112" s="2"/>
      <c r="DC112" s="2" t="s">
        <v>3</v>
      </c>
      <c r="DD112" s="2" t="s">
        <v>3</v>
      </c>
      <c r="DE112" s="2" t="s">
        <v>3</v>
      </c>
      <c r="DF112" s="2" t="s">
        <v>3</v>
      </c>
      <c r="DG112" s="2" t="s">
        <v>3</v>
      </c>
      <c r="DH112" s="2" t="s">
        <v>3</v>
      </c>
      <c r="DI112" s="2" t="s">
        <v>3</v>
      </c>
      <c r="DJ112" s="2" t="s">
        <v>3</v>
      </c>
      <c r="DK112" s="2" t="s">
        <v>3</v>
      </c>
      <c r="DL112" s="2" t="s">
        <v>3</v>
      </c>
      <c r="DM112" s="2" t="s">
        <v>3</v>
      </c>
      <c r="DN112" s="2">
        <v>100</v>
      </c>
      <c r="DO112" s="2">
        <v>64</v>
      </c>
      <c r="DP112" s="2">
        <v>1.0249999999999999</v>
      </c>
      <c r="DQ112" s="2">
        <v>1</v>
      </c>
      <c r="DR112" s="2"/>
      <c r="DS112" s="2"/>
      <c r="DT112" s="2"/>
      <c r="DU112" s="2">
        <v>1009</v>
      </c>
      <c r="DV112" s="2" t="s">
        <v>173</v>
      </c>
      <c r="DW112" s="2" t="s">
        <v>173</v>
      </c>
      <c r="DX112" s="2">
        <v>1000</v>
      </c>
      <c r="DY112" s="2"/>
      <c r="DZ112" s="2"/>
      <c r="EA112" s="2"/>
      <c r="EB112" s="2"/>
      <c r="EC112" s="2"/>
      <c r="ED112" s="2"/>
      <c r="EE112" s="2">
        <v>20613009</v>
      </c>
      <c r="EF112" s="2">
        <v>30</v>
      </c>
      <c r="EG112" s="2" t="s">
        <v>54</v>
      </c>
      <c r="EH112" s="2">
        <v>0</v>
      </c>
      <c r="EI112" s="2" t="s">
        <v>3</v>
      </c>
      <c r="EJ112" s="2">
        <v>1</v>
      </c>
      <c r="EK112" s="2">
        <v>117</v>
      </c>
      <c r="EL112" s="2" t="s">
        <v>234</v>
      </c>
      <c r="EM112" s="2" t="s">
        <v>235</v>
      </c>
      <c r="EN112" s="2"/>
      <c r="EO112" s="2" t="s">
        <v>3</v>
      </c>
      <c r="EP112" s="2"/>
      <c r="EQ112" s="2">
        <v>0</v>
      </c>
      <c r="ER112" s="2">
        <v>13953.6</v>
      </c>
      <c r="ES112" s="2">
        <v>13953.6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>
        <v>0</v>
      </c>
      <c r="FR112" s="2">
        <f t="shared" si="148"/>
        <v>0</v>
      </c>
      <c r="FS112" s="2">
        <v>0</v>
      </c>
      <c r="FT112" s="2"/>
      <c r="FU112" s="2"/>
      <c r="FV112" s="2"/>
      <c r="FW112" s="2"/>
      <c r="FX112" s="2">
        <v>100</v>
      </c>
      <c r="FY112" s="2">
        <v>64</v>
      </c>
      <c r="FZ112" s="2"/>
      <c r="GA112" s="2" t="s">
        <v>3</v>
      </c>
      <c r="GB112" s="2"/>
      <c r="GC112" s="2"/>
      <c r="GD112" s="2">
        <v>0</v>
      </c>
      <c r="GE112" s="2"/>
      <c r="GF112" s="2">
        <v>-592370750</v>
      </c>
      <c r="GG112" s="2">
        <v>2</v>
      </c>
      <c r="GH112" s="2">
        <v>-2</v>
      </c>
      <c r="GI112" s="2">
        <v>-2</v>
      </c>
      <c r="GJ112" s="2">
        <v>0</v>
      </c>
      <c r="GK112" s="2">
        <f>ROUND(R112*(R12)/100,2)</f>
        <v>0</v>
      </c>
      <c r="GL112" s="2">
        <f t="shared" si="149"/>
        <v>0</v>
      </c>
      <c r="GM112" s="2">
        <f t="shared" si="150"/>
        <v>23.79</v>
      </c>
      <c r="GN112" s="2">
        <f t="shared" si="151"/>
        <v>23.79</v>
      </c>
      <c r="GO112" s="2">
        <f t="shared" si="152"/>
        <v>0</v>
      </c>
      <c r="GP112" s="2">
        <f t="shared" si="153"/>
        <v>0</v>
      </c>
      <c r="GQ112" s="2"/>
      <c r="GR112" s="2">
        <v>0</v>
      </c>
      <c r="GS112" s="2">
        <v>3</v>
      </c>
      <c r="GT112" s="2">
        <v>0</v>
      </c>
      <c r="GU112" s="2" t="s">
        <v>3</v>
      </c>
      <c r="GV112" s="2">
        <f t="shared" si="154"/>
        <v>0</v>
      </c>
      <c r="GW112" s="2">
        <v>1</v>
      </c>
      <c r="GX112" s="2">
        <f t="shared" si="155"/>
        <v>0</v>
      </c>
      <c r="GY112" s="2"/>
      <c r="GZ112" s="2"/>
      <c r="HA112" s="2">
        <v>0</v>
      </c>
      <c r="HB112" s="2">
        <v>0</v>
      </c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>
        <v>0</v>
      </c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 spans="1:255" x14ac:dyDescent="0.2">
      <c r="A113">
        <v>18</v>
      </c>
      <c r="B113">
        <v>1</v>
      </c>
      <c r="C113">
        <v>177</v>
      </c>
      <c r="E113" t="s">
        <v>236</v>
      </c>
      <c r="F113" t="s">
        <v>237</v>
      </c>
      <c r="G113" t="s">
        <v>238</v>
      </c>
      <c r="H113" t="s">
        <v>173</v>
      </c>
      <c r="I113">
        <f>I111*J113</f>
        <v>1.7049999999999999E-3</v>
      </c>
      <c r="J113">
        <v>5.5E-2</v>
      </c>
      <c r="O113">
        <f t="shared" si="121"/>
        <v>50.2</v>
      </c>
      <c r="P113">
        <f t="shared" si="122"/>
        <v>50.2</v>
      </c>
      <c r="Q113">
        <f t="shared" si="123"/>
        <v>0</v>
      </c>
      <c r="R113">
        <f t="shared" si="124"/>
        <v>0</v>
      </c>
      <c r="S113">
        <f t="shared" si="125"/>
        <v>0</v>
      </c>
      <c r="T113">
        <f t="shared" si="126"/>
        <v>0</v>
      </c>
      <c r="U113">
        <f t="shared" si="127"/>
        <v>0</v>
      </c>
      <c r="V113">
        <f t="shared" si="128"/>
        <v>0</v>
      </c>
      <c r="W113">
        <f t="shared" si="129"/>
        <v>0</v>
      </c>
      <c r="X113">
        <f t="shared" si="130"/>
        <v>0</v>
      </c>
      <c r="Y113">
        <f t="shared" si="131"/>
        <v>0</v>
      </c>
      <c r="AA113">
        <v>21012693</v>
      </c>
      <c r="AB113">
        <f t="shared" si="132"/>
        <v>13953.6</v>
      </c>
      <c r="AC113">
        <f t="shared" si="133"/>
        <v>13953.6</v>
      </c>
      <c r="AD113">
        <f t="shared" si="160"/>
        <v>0</v>
      </c>
      <c r="AE113">
        <f t="shared" si="160"/>
        <v>0</v>
      </c>
      <c r="AF113">
        <f t="shared" si="160"/>
        <v>0</v>
      </c>
      <c r="AG113">
        <f t="shared" si="135"/>
        <v>0</v>
      </c>
      <c r="AH113">
        <f t="shared" si="161"/>
        <v>0</v>
      </c>
      <c r="AI113">
        <f t="shared" si="161"/>
        <v>0</v>
      </c>
      <c r="AJ113">
        <f t="shared" si="136"/>
        <v>0</v>
      </c>
      <c r="AK113">
        <v>13953.6</v>
      </c>
      <c r="AL113">
        <v>13953.6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1</v>
      </c>
      <c r="AW113">
        <v>1</v>
      </c>
      <c r="AZ113">
        <v>1</v>
      </c>
      <c r="BA113">
        <v>1</v>
      </c>
      <c r="BB113">
        <v>1</v>
      </c>
      <c r="BC113">
        <v>2.11</v>
      </c>
      <c r="BD113" t="s">
        <v>3</v>
      </c>
      <c r="BE113" t="s">
        <v>3</v>
      </c>
      <c r="BF113" t="s">
        <v>3</v>
      </c>
      <c r="BG113" t="s">
        <v>3</v>
      </c>
      <c r="BH113">
        <v>3</v>
      </c>
      <c r="BI113">
        <v>1</v>
      </c>
      <c r="BJ113" t="s">
        <v>239</v>
      </c>
      <c r="BM113">
        <v>117</v>
      </c>
      <c r="BN113">
        <v>0</v>
      </c>
      <c r="BO113" t="s">
        <v>237</v>
      </c>
      <c r="BP113">
        <v>1</v>
      </c>
      <c r="BQ113">
        <v>30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0</v>
      </c>
      <c r="CA113">
        <v>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>
        <f t="shared" si="137"/>
        <v>50.2</v>
      </c>
      <c r="CQ113">
        <f t="shared" si="138"/>
        <v>29442.095999999998</v>
      </c>
      <c r="CR113">
        <f t="shared" si="139"/>
        <v>0</v>
      </c>
      <c r="CS113">
        <f t="shared" si="140"/>
        <v>0</v>
      </c>
      <c r="CT113">
        <f t="shared" si="141"/>
        <v>0</v>
      </c>
      <c r="CU113">
        <f t="shared" si="142"/>
        <v>0</v>
      </c>
      <c r="CV113">
        <f t="shared" si="143"/>
        <v>0</v>
      </c>
      <c r="CW113">
        <f t="shared" si="144"/>
        <v>0</v>
      </c>
      <c r="CX113">
        <f t="shared" si="145"/>
        <v>0</v>
      </c>
      <c r="CY113">
        <f t="shared" si="146"/>
        <v>0</v>
      </c>
      <c r="CZ113">
        <f t="shared" si="147"/>
        <v>0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100</v>
      </c>
      <c r="DO113">
        <v>64</v>
      </c>
      <c r="DP113">
        <v>1.0249999999999999</v>
      </c>
      <c r="DQ113">
        <v>1</v>
      </c>
      <c r="DU113">
        <v>1009</v>
      </c>
      <c r="DV113" t="s">
        <v>173</v>
      </c>
      <c r="DW113" t="s">
        <v>173</v>
      </c>
      <c r="DX113">
        <v>1000</v>
      </c>
      <c r="EE113">
        <v>20613009</v>
      </c>
      <c r="EF113">
        <v>30</v>
      </c>
      <c r="EG113" t="s">
        <v>54</v>
      </c>
      <c r="EH113">
        <v>0</v>
      </c>
      <c r="EI113" t="s">
        <v>3</v>
      </c>
      <c r="EJ113">
        <v>1</v>
      </c>
      <c r="EK113">
        <v>117</v>
      </c>
      <c r="EL113" t="s">
        <v>234</v>
      </c>
      <c r="EM113" t="s">
        <v>235</v>
      </c>
      <c r="EO113" t="s">
        <v>3</v>
      </c>
      <c r="EQ113">
        <v>0</v>
      </c>
      <c r="ER113">
        <v>13953.6</v>
      </c>
      <c r="ES113">
        <v>13953.6</v>
      </c>
      <c r="ET113">
        <v>0</v>
      </c>
      <c r="EU113">
        <v>0</v>
      </c>
      <c r="EV113">
        <v>0</v>
      </c>
      <c r="EW113">
        <v>0</v>
      </c>
      <c r="EX113">
        <v>0</v>
      </c>
      <c r="FQ113">
        <v>0</v>
      </c>
      <c r="FR113">
        <f t="shared" si="148"/>
        <v>0</v>
      </c>
      <c r="FS113">
        <v>0</v>
      </c>
      <c r="FX113">
        <v>100</v>
      </c>
      <c r="FY113">
        <v>64</v>
      </c>
      <c r="GA113" t="s">
        <v>3</v>
      </c>
      <c r="GD113">
        <v>0</v>
      </c>
      <c r="GF113">
        <v>-592370750</v>
      </c>
      <c r="GG113">
        <v>2</v>
      </c>
      <c r="GH113">
        <v>-2</v>
      </c>
      <c r="GI113">
        <v>2</v>
      </c>
      <c r="GJ113">
        <v>0</v>
      </c>
      <c r="GK113">
        <f>ROUND(R113*(S12)/100,2)</f>
        <v>0</v>
      </c>
      <c r="GL113">
        <f t="shared" si="149"/>
        <v>0</v>
      </c>
      <c r="GM113">
        <f t="shared" si="150"/>
        <v>50.2</v>
      </c>
      <c r="GN113">
        <f t="shared" si="151"/>
        <v>50.2</v>
      </c>
      <c r="GO113">
        <f t="shared" si="152"/>
        <v>0</v>
      </c>
      <c r="GP113">
        <f t="shared" si="153"/>
        <v>0</v>
      </c>
      <c r="GR113">
        <v>0</v>
      </c>
      <c r="GS113">
        <v>3</v>
      </c>
      <c r="GT113">
        <v>0</v>
      </c>
      <c r="GU113" t="s">
        <v>3</v>
      </c>
      <c r="GV113">
        <f t="shared" si="154"/>
        <v>0</v>
      </c>
      <c r="GW113">
        <v>1</v>
      </c>
      <c r="GX113">
        <f t="shared" si="155"/>
        <v>0</v>
      </c>
      <c r="HA113">
        <v>0</v>
      </c>
      <c r="HB113">
        <v>0</v>
      </c>
      <c r="IK113">
        <v>0</v>
      </c>
    </row>
    <row r="114" spans="1:255" x14ac:dyDescent="0.2">
      <c r="A114" s="2">
        <v>18</v>
      </c>
      <c r="B114" s="2">
        <v>1</v>
      </c>
      <c r="C114" s="2">
        <v>173</v>
      </c>
      <c r="D114" s="2"/>
      <c r="E114" s="2" t="s">
        <v>240</v>
      </c>
      <c r="F114" s="2" t="s">
        <v>241</v>
      </c>
      <c r="G114" s="2" t="s">
        <v>242</v>
      </c>
      <c r="H114" s="2" t="s">
        <v>173</v>
      </c>
      <c r="I114" s="2">
        <f>I110*J114</f>
        <v>1.9530000000000001E-3</v>
      </c>
      <c r="J114" s="2">
        <v>6.3E-2</v>
      </c>
      <c r="K114" s="2"/>
      <c r="L114" s="2"/>
      <c r="M114" s="2"/>
      <c r="N114" s="2"/>
      <c r="O114" s="2">
        <f t="shared" si="121"/>
        <v>44.24</v>
      </c>
      <c r="P114" s="2">
        <f t="shared" si="122"/>
        <v>44.24</v>
      </c>
      <c r="Q114" s="2">
        <f t="shared" si="123"/>
        <v>0</v>
      </c>
      <c r="R114" s="2">
        <f t="shared" si="124"/>
        <v>0</v>
      </c>
      <c r="S114" s="2">
        <f t="shared" si="125"/>
        <v>0</v>
      </c>
      <c r="T114" s="2">
        <f t="shared" si="126"/>
        <v>0</v>
      </c>
      <c r="U114" s="2">
        <f t="shared" si="127"/>
        <v>0</v>
      </c>
      <c r="V114" s="2">
        <f t="shared" si="128"/>
        <v>0</v>
      </c>
      <c r="W114" s="2">
        <f t="shared" si="129"/>
        <v>0</v>
      </c>
      <c r="X114" s="2">
        <f t="shared" si="130"/>
        <v>0</v>
      </c>
      <c r="Y114" s="2">
        <f t="shared" si="131"/>
        <v>0</v>
      </c>
      <c r="Z114" s="2"/>
      <c r="AA114" s="2">
        <v>21012691</v>
      </c>
      <c r="AB114" s="2">
        <f t="shared" si="132"/>
        <v>22652.13</v>
      </c>
      <c r="AC114" s="2">
        <f t="shared" si="133"/>
        <v>22652.13</v>
      </c>
      <c r="AD114" s="2">
        <f t="shared" si="160"/>
        <v>0</v>
      </c>
      <c r="AE114" s="2">
        <f t="shared" si="160"/>
        <v>0</v>
      </c>
      <c r="AF114" s="2">
        <f t="shared" si="160"/>
        <v>0</v>
      </c>
      <c r="AG114" s="2">
        <f t="shared" si="135"/>
        <v>0</v>
      </c>
      <c r="AH114" s="2">
        <f t="shared" si="161"/>
        <v>0</v>
      </c>
      <c r="AI114" s="2">
        <f t="shared" si="161"/>
        <v>0</v>
      </c>
      <c r="AJ114" s="2">
        <f t="shared" si="136"/>
        <v>0</v>
      </c>
      <c r="AK114" s="2">
        <v>22652.13</v>
      </c>
      <c r="AL114" s="2">
        <v>22652.13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1</v>
      </c>
      <c r="AW114" s="2">
        <v>1</v>
      </c>
      <c r="AX114" s="2"/>
      <c r="AY114" s="2"/>
      <c r="AZ114" s="2">
        <v>1</v>
      </c>
      <c r="BA114" s="2">
        <v>1</v>
      </c>
      <c r="BB114" s="2">
        <v>1</v>
      </c>
      <c r="BC114" s="2">
        <v>1</v>
      </c>
      <c r="BD114" s="2" t="s">
        <v>3</v>
      </c>
      <c r="BE114" s="2" t="s">
        <v>3</v>
      </c>
      <c r="BF114" s="2" t="s">
        <v>3</v>
      </c>
      <c r="BG114" s="2" t="s">
        <v>3</v>
      </c>
      <c r="BH114" s="2">
        <v>3</v>
      </c>
      <c r="BI114" s="2">
        <v>1</v>
      </c>
      <c r="BJ114" s="2" t="s">
        <v>243</v>
      </c>
      <c r="BK114" s="2"/>
      <c r="BL114" s="2"/>
      <c r="BM114" s="2">
        <v>117</v>
      </c>
      <c r="BN114" s="2">
        <v>0</v>
      </c>
      <c r="BO114" s="2" t="s">
        <v>3</v>
      </c>
      <c r="BP114" s="2">
        <v>0</v>
      </c>
      <c r="BQ114" s="2">
        <v>30</v>
      </c>
      <c r="BR114" s="2">
        <v>0</v>
      </c>
      <c r="BS114" s="2">
        <v>1</v>
      </c>
      <c r="BT114" s="2">
        <v>1</v>
      </c>
      <c r="BU114" s="2">
        <v>1</v>
      </c>
      <c r="BV114" s="2">
        <v>1</v>
      </c>
      <c r="BW114" s="2">
        <v>1</v>
      </c>
      <c r="BX114" s="2">
        <v>1</v>
      </c>
      <c r="BY114" s="2" t="s">
        <v>3</v>
      </c>
      <c r="BZ114" s="2">
        <v>0</v>
      </c>
      <c r="CA114" s="2">
        <v>0</v>
      </c>
      <c r="CB114" s="2"/>
      <c r="CC114" s="2"/>
      <c r="CD114" s="2"/>
      <c r="CE114" s="2"/>
      <c r="CF114" s="2">
        <v>0</v>
      </c>
      <c r="CG114" s="2">
        <v>0</v>
      </c>
      <c r="CH114" s="2"/>
      <c r="CI114" s="2"/>
      <c r="CJ114" s="2"/>
      <c r="CK114" s="2"/>
      <c r="CL114" s="2"/>
      <c r="CM114" s="2">
        <v>0</v>
      </c>
      <c r="CN114" s="2" t="s">
        <v>3</v>
      </c>
      <c r="CO114" s="2">
        <v>0</v>
      </c>
      <c r="CP114" s="2">
        <f t="shared" si="137"/>
        <v>44.24</v>
      </c>
      <c r="CQ114" s="2">
        <f t="shared" si="138"/>
        <v>22652.13</v>
      </c>
      <c r="CR114" s="2">
        <f t="shared" si="139"/>
        <v>0</v>
      </c>
      <c r="CS114" s="2">
        <f t="shared" si="140"/>
        <v>0</v>
      </c>
      <c r="CT114" s="2">
        <f t="shared" si="141"/>
        <v>0</v>
      </c>
      <c r="CU114" s="2">
        <f t="shared" si="142"/>
        <v>0</v>
      </c>
      <c r="CV114" s="2">
        <f t="shared" si="143"/>
        <v>0</v>
      </c>
      <c r="CW114" s="2">
        <f t="shared" si="144"/>
        <v>0</v>
      </c>
      <c r="CX114" s="2">
        <f t="shared" si="145"/>
        <v>0</v>
      </c>
      <c r="CY114" s="2">
        <f t="shared" si="146"/>
        <v>0</v>
      </c>
      <c r="CZ114" s="2">
        <f t="shared" si="147"/>
        <v>0</v>
      </c>
      <c r="DA114" s="2"/>
      <c r="DB114" s="2"/>
      <c r="DC114" s="2" t="s">
        <v>3</v>
      </c>
      <c r="DD114" s="2" t="s">
        <v>3</v>
      </c>
      <c r="DE114" s="2" t="s">
        <v>3</v>
      </c>
      <c r="DF114" s="2" t="s">
        <v>3</v>
      </c>
      <c r="DG114" s="2" t="s">
        <v>3</v>
      </c>
      <c r="DH114" s="2" t="s">
        <v>3</v>
      </c>
      <c r="DI114" s="2" t="s">
        <v>3</v>
      </c>
      <c r="DJ114" s="2" t="s">
        <v>3</v>
      </c>
      <c r="DK114" s="2" t="s">
        <v>3</v>
      </c>
      <c r="DL114" s="2" t="s">
        <v>3</v>
      </c>
      <c r="DM114" s="2" t="s">
        <v>3</v>
      </c>
      <c r="DN114" s="2">
        <v>100</v>
      </c>
      <c r="DO114" s="2">
        <v>64</v>
      </c>
      <c r="DP114" s="2">
        <v>1.0249999999999999</v>
      </c>
      <c r="DQ114" s="2">
        <v>1</v>
      </c>
      <c r="DR114" s="2"/>
      <c r="DS114" s="2"/>
      <c r="DT114" s="2"/>
      <c r="DU114" s="2">
        <v>1009</v>
      </c>
      <c r="DV114" s="2" t="s">
        <v>173</v>
      </c>
      <c r="DW114" s="2" t="s">
        <v>173</v>
      </c>
      <c r="DX114" s="2">
        <v>1000</v>
      </c>
      <c r="DY114" s="2"/>
      <c r="DZ114" s="2"/>
      <c r="EA114" s="2"/>
      <c r="EB114" s="2"/>
      <c r="EC114" s="2"/>
      <c r="ED114" s="2"/>
      <c r="EE114" s="2">
        <v>20613009</v>
      </c>
      <c r="EF114" s="2">
        <v>30</v>
      </c>
      <c r="EG114" s="2" t="s">
        <v>54</v>
      </c>
      <c r="EH114" s="2">
        <v>0</v>
      </c>
      <c r="EI114" s="2" t="s">
        <v>3</v>
      </c>
      <c r="EJ114" s="2">
        <v>1</v>
      </c>
      <c r="EK114" s="2">
        <v>117</v>
      </c>
      <c r="EL114" s="2" t="s">
        <v>234</v>
      </c>
      <c r="EM114" s="2" t="s">
        <v>235</v>
      </c>
      <c r="EN114" s="2"/>
      <c r="EO114" s="2" t="s">
        <v>3</v>
      </c>
      <c r="EP114" s="2"/>
      <c r="EQ114" s="2">
        <v>0</v>
      </c>
      <c r="ER114" s="2">
        <v>22652.13</v>
      </c>
      <c r="ES114" s="2">
        <v>22652.13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>
        <v>0</v>
      </c>
      <c r="FR114" s="2">
        <f t="shared" si="148"/>
        <v>0</v>
      </c>
      <c r="FS114" s="2">
        <v>0</v>
      </c>
      <c r="FT114" s="2"/>
      <c r="FU114" s="2"/>
      <c r="FV114" s="2"/>
      <c r="FW114" s="2"/>
      <c r="FX114" s="2">
        <v>100</v>
      </c>
      <c r="FY114" s="2">
        <v>64</v>
      </c>
      <c r="FZ114" s="2"/>
      <c r="GA114" s="2" t="s">
        <v>3</v>
      </c>
      <c r="GB114" s="2"/>
      <c r="GC114" s="2"/>
      <c r="GD114" s="2">
        <v>0</v>
      </c>
      <c r="GE114" s="2"/>
      <c r="GF114" s="2">
        <v>1527153072</v>
      </c>
      <c r="GG114" s="2">
        <v>2</v>
      </c>
      <c r="GH114" s="2">
        <v>-2</v>
      </c>
      <c r="GI114" s="2">
        <v>-2</v>
      </c>
      <c r="GJ114" s="2">
        <v>0</v>
      </c>
      <c r="GK114" s="2">
        <f>ROUND(R114*(R12)/100,2)</f>
        <v>0</v>
      </c>
      <c r="GL114" s="2">
        <f t="shared" si="149"/>
        <v>0</v>
      </c>
      <c r="GM114" s="2">
        <f t="shared" si="150"/>
        <v>44.24</v>
      </c>
      <c r="GN114" s="2">
        <f t="shared" si="151"/>
        <v>44.24</v>
      </c>
      <c r="GO114" s="2">
        <f t="shared" si="152"/>
        <v>0</v>
      </c>
      <c r="GP114" s="2">
        <f t="shared" si="153"/>
        <v>0</v>
      </c>
      <c r="GQ114" s="2"/>
      <c r="GR114" s="2">
        <v>0</v>
      </c>
      <c r="GS114" s="2">
        <v>3</v>
      </c>
      <c r="GT114" s="2">
        <v>0</v>
      </c>
      <c r="GU114" s="2" t="s">
        <v>3</v>
      </c>
      <c r="GV114" s="2">
        <f t="shared" si="154"/>
        <v>0</v>
      </c>
      <c r="GW114" s="2">
        <v>1</v>
      </c>
      <c r="GX114" s="2">
        <f t="shared" si="155"/>
        <v>0</v>
      </c>
      <c r="GY114" s="2"/>
      <c r="GZ114" s="2"/>
      <c r="HA114" s="2">
        <v>0</v>
      </c>
      <c r="HB114" s="2">
        <v>0</v>
      </c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>
        <v>0</v>
      </c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 spans="1:255" x14ac:dyDescent="0.2">
      <c r="A115">
        <v>18</v>
      </c>
      <c r="B115">
        <v>1</v>
      </c>
      <c r="C115">
        <v>178</v>
      </c>
      <c r="E115" t="s">
        <v>240</v>
      </c>
      <c r="F115" t="s">
        <v>241</v>
      </c>
      <c r="G115" t="s">
        <v>242</v>
      </c>
      <c r="H115" t="s">
        <v>173</v>
      </c>
      <c r="I115">
        <f>I111*J115</f>
        <v>1.9530000000000001E-3</v>
      </c>
      <c r="J115">
        <v>6.3E-2</v>
      </c>
      <c r="O115">
        <f t="shared" si="121"/>
        <v>101.75</v>
      </c>
      <c r="P115">
        <f t="shared" si="122"/>
        <v>101.75</v>
      </c>
      <c r="Q115">
        <f t="shared" si="123"/>
        <v>0</v>
      </c>
      <c r="R115">
        <f t="shared" si="124"/>
        <v>0</v>
      </c>
      <c r="S115">
        <f t="shared" si="125"/>
        <v>0</v>
      </c>
      <c r="T115">
        <f t="shared" si="126"/>
        <v>0</v>
      </c>
      <c r="U115">
        <f t="shared" si="127"/>
        <v>0</v>
      </c>
      <c r="V115">
        <f t="shared" si="128"/>
        <v>0</v>
      </c>
      <c r="W115">
        <f t="shared" si="129"/>
        <v>0</v>
      </c>
      <c r="X115">
        <f t="shared" si="130"/>
        <v>0</v>
      </c>
      <c r="Y115">
        <f t="shared" si="131"/>
        <v>0</v>
      </c>
      <c r="AA115">
        <v>21012693</v>
      </c>
      <c r="AB115">
        <f t="shared" si="132"/>
        <v>22652.13</v>
      </c>
      <c r="AC115">
        <f t="shared" si="133"/>
        <v>22652.13</v>
      </c>
      <c r="AD115">
        <f t="shared" si="160"/>
        <v>0</v>
      </c>
      <c r="AE115">
        <f t="shared" si="160"/>
        <v>0</v>
      </c>
      <c r="AF115">
        <f t="shared" si="160"/>
        <v>0</v>
      </c>
      <c r="AG115">
        <f t="shared" si="135"/>
        <v>0</v>
      </c>
      <c r="AH115">
        <f t="shared" si="161"/>
        <v>0</v>
      </c>
      <c r="AI115">
        <f t="shared" si="161"/>
        <v>0</v>
      </c>
      <c r="AJ115">
        <f t="shared" si="136"/>
        <v>0</v>
      </c>
      <c r="AK115">
        <v>22652.13</v>
      </c>
      <c r="AL115">
        <v>22652.13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2.2999999999999998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1</v>
      </c>
      <c r="BJ115" t="s">
        <v>243</v>
      </c>
      <c r="BM115">
        <v>117</v>
      </c>
      <c r="BN115">
        <v>0</v>
      </c>
      <c r="BO115" t="s">
        <v>241</v>
      </c>
      <c r="BP115">
        <v>1</v>
      </c>
      <c r="BQ115">
        <v>30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0</v>
      </c>
      <c r="CA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 t="shared" si="137"/>
        <v>101.75</v>
      </c>
      <c r="CQ115">
        <f t="shared" si="138"/>
        <v>52099.898999999998</v>
      </c>
      <c r="CR115">
        <f t="shared" si="139"/>
        <v>0</v>
      </c>
      <c r="CS115">
        <f t="shared" si="140"/>
        <v>0</v>
      </c>
      <c r="CT115">
        <f t="shared" si="141"/>
        <v>0</v>
      </c>
      <c r="CU115">
        <f t="shared" si="142"/>
        <v>0</v>
      </c>
      <c r="CV115">
        <f t="shared" si="143"/>
        <v>0</v>
      </c>
      <c r="CW115">
        <f t="shared" si="144"/>
        <v>0</v>
      </c>
      <c r="CX115">
        <f t="shared" si="145"/>
        <v>0</v>
      </c>
      <c r="CY115">
        <f t="shared" si="146"/>
        <v>0</v>
      </c>
      <c r="CZ115">
        <f t="shared" si="147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100</v>
      </c>
      <c r="DO115">
        <v>64</v>
      </c>
      <c r="DP115">
        <v>1.0249999999999999</v>
      </c>
      <c r="DQ115">
        <v>1</v>
      </c>
      <c r="DU115">
        <v>1009</v>
      </c>
      <c r="DV115" t="s">
        <v>173</v>
      </c>
      <c r="DW115" t="s">
        <v>173</v>
      </c>
      <c r="DX115">
        <v>1000</v>
      </c>
      <c r="EE115">
        <v>20613009</v>
      </c>
      <c r="EF115">
        <v>30</v>
      </c>
      <c r="EG115" t="s">
        <v>54</v>
      </c>
      <c r="EH115">
        <v>0</v>
      </c>
      <c r="EI115" t="s">
        <v>3</v>
      </c>
      <c r="EJ115">
        <v>1</v>
      </c>
      <c r="EK115">
        <v>117</v>
      </c>
      <c r="EL115" t="s">
        <v>234</v>
      </c>
      <c r="EM115" t="s">
        <v>235</v>
      </c>
      <c r="EO115" t="s">
        <v>3</v>
      </c>
      <c r="EQ115">
        <v>0</v>
      </c>
      <c r="ER115">
        <v>22652.13</v>
      </c>
      <c r="ES115">
        <v>22652.13</v>
      </c>
      <c r="ET115">
        <v>0</v>
      </c>
      <c r="EU115">
        <v>0</v>
      </c>
      <c r="EV115">
        <v>0</v>
      </c>
      <c r="EW115">
        <v>0</v>
      </c>
      <c r="EX115">
        <v>0</v>
      </c>
      <c r="FQ115">
        <v>0</v>
      </c>
      <c r="FR115">
        <f t="shared" si="148"/>
        <v>0</v>
      </c>
      <c r="FS115">
        <v>0</v>
      </c>
      <c r="FX115">
        <v>100</v>
      </c>
      <c r="FY115">
        <v>64</v>
      </c>
      <c r="GA115" t="s">
        <v>3</v>
      </c>
      <c r="GD115">
        <v>0</v>
      </c>
      <c r="GF115">
        <v>1527153072</v>
      </c>
      <c r="GG115">
        <v>2</v>
      </c>
      <c r="GH115">
        <v>-2</v>
      </c>
      <c r="GI115">
        <v>2</v>
      </c>
      <c r="GJ115">
        <v>0</v>
      </c>
      <c r="GK115">
        <f>ROUND(R115*(S12)/100,2)</f>
        <v>0</v>
      </c>
      <c r="GL115">
        <f t="shared" si="149"/>
        <v>0</v>
      </c>
      <c r="GM115">
        <f t="shared" si="150"/>
        <v>101.75</v>
      </c>
      <c r="GN115">
        <f t="shared" si="151"/>
        <v>101.75</v>
      </c>
      <c r="GO115">
        <f t="shared" si="152"/>
        <v>0</v>
      </c>
      <c r="GP115">
        <f t="shared" si="153"/>
        <v>0</v>
      </c>
      <c r="GR115">
        <v>0</v>
      </c>
      <c r="GS115">
        <v>3</v>
      </c>
      <c r="GT115">
        <v>0</v>
      </c>
      <c r="GU115" t="s">
        <v>3</v>
      </c>
      <c r="GV115">
        <f t="shared" si="154"/>
        <v>0</v>
      </c>
      <c r="GW115">
        <v>1</v>
      </c>
      <c r="GX115">
        <f t="shared" si="155"/>
        <v>0</v>
      </c>
      <c r="HA115">
        <v>0</v>
      </c>
      <c r="HB115">
        <v>0</v>
      </c>
      <c r="IK115">
        <v>0</v>
      </c>
    </row>
    <row r="116" spans="1:255" x14ac:dyDescent="0.2">
      <c r="A116" s="2">
        <v>17</v>
      </c>
      <c r="B116" s="2">
        <v>1</v>
      </c>
      <c r="C116" s="2">
        <f>ROW(SmtRes!A182)</f>
        <v>182</v>
      </c>
      <c r="D116" s="2">
        <f>ROW(EtalonRes!A186)</f>
        <v>186</v>
      </c>
      <c r="E116" s="2" t="s">
        <v>244</v>
      </c>
      <c r="F116" s="2" t="s">
        <v>245</v>
      </c>
      <c r="G116" s="2" t="s">
        <v>246</v>
      </c>
      <c r="H116" s="2" t="s">
        <v>35</v>
      </c>
      <c r="I116" s="2">
        <f>ROUND(14.7/100,6)</f>
        <v>0.14699999999999999</v>
      </c>
      <c r="J116" s="2">
        <v>0</v>
      </c>
      <c r="K116" s="2"/>
      <c r="L116" s="2"/>
      <c r="M116" s="2"/>
      <c r="N116" s="2"/>
      <c r="O116" s="2">
        <f t="shared" si="121"/>
        <v>10.28</v>
      </c>
      <c r="P116" s="2">
        <f t="shared" si="122"/>
        <v>0</v>
      </c>
      <c r="Q116" s="2">
        <f t="shared" si="123"/>
        <v>0.17</v>
      </c>
      <c r="R116" s="2">
        <f t="shared" si="124"/>
        <v>0.04</v>
      </c>
      <c r="S116" s="2">
        <f t="shared" si="125"/>
        <v>10.11</v>
      </c>
      <c r="T116" s="2">
        <f t="shared" si="126"/>
        <v>0</v>
      </c>
      <c r="U116" s="2">
        <f t="shared" si="127"/>
        <v>0.90399487499999986</v>
      </c>
      <c r="V116" s="2">
        <f t="shared" si="128"/>
        <v>0</v>
      </c>
      <c r="W116" s="2">
        <f t="shared" si="129"/>
        <v>0</v>
      </c>
      <c r="X116" s="2">
        <f t="shared" si="130"/>
        <v>0</v>
      </c>
      <c r="Y116" s="2">
        <f t="shared" si="131"/>
        <v>0</v>
      </c>
      <c r="Z116" s="2"/>
      <c r="AA116" s="2">
        <v>21012691</v>
      </c>
      <c r="AB116" s="2">
        <f t="shared" si="132"/>
        <v>69.893550000000005</v>
      </c>
      <c r="AC116" s="2">
        <f t="shared" si="133"/>
        <v>0</v>
      </c>
      <c r="AD116" s="2">
        <f>ROUND((((ET116*1.15)*1.25)),6)</f>
        <v>1.1499999999999999</v>
      </c>
      <c r="AE116" s="2">
        <f>ROUND((((EU116*1.15)*1.25)),6)</f>
        <v>0.25874999999999998</v>
      </c>
      <c r="AF116" s="2">
        <f>ROUND((((EV116*1.15)*1.15)),6)</f>
        <v>68.743549999999999</v>
      </c>
      <c r="AG116" s="2">
        <f t="shared" si="135"/>
        <v>0</v>
      </c>
      <c r="AH116" s="2">
        <f>(((EW116*1.15)*1.15))</f>
        <v>6.1496249999999995</v>
      </c>
      <c r="AI116" s="2">
        <f>(((EX116*1.15)*1.25))</f>
        <v>0</v>
      </c>
      <c r="AJ116" s="2">
        <f t="shared" si="136"/>
        <v>0</v>
      </c>
      <c r="AK116" s="2">
        <v>52.78</v>
      </c>
      <c r="AL116" s="2">
        <v>0</v>
      </c>
      <c r="AM116" s="2">
        <v>0.8</v>
      </c>
      <c r="AN116" s="2">
        <v>0.18</v>
      </c>
      <c r="AO116" s="2">
        <v>51.98</v>
      </c>
      <c r="AP116" s="2">
        <v>0</v>
      </c>
      <c r="AQ116" s="2">
        <v>4.6500000000000004</v>
      </c>
      <c r="AR116" s="2">
        <v>0</v>
      </c>
      <c r="AS116" s="2">
        <v>0</v>
      </c>
      <c r="AT116" s="2">
        <v>0</v>
      </c>
      <c r="AU116" s="2">
        <v>0</v>
      </c>
      <c r="AV116" s="2">
        <v>1</v>
      </c>
      <c r="AW116" s="2">
        <v>1</v>
      </c>
      <c r="AX116" s="2"/>
      <c r="AY116" s="2"/>
      <c r="AZ116" s="2">
        <v>1</v>
      </c>
      <c r="BA116" s="2">
        <v>1</v>
      </c>
      <c r="BB116" s="2">
        <v>1</v>
      </c>
      <c r="BC116" s="2">
        <v>1</v>
      </c>
      <c r="BD116" s="2" t="s">
        <v>3</v>
      </c>
      <c r="BE116" s="2" t="s">
        <v>3</v>
      </c>
      <c r="BF116" s="2" t="s">
        <v>3</v>
      </c>
      <c r="BG116" s="2" t="s">
        <v>3</v>
      </c>
      <c r="BH116" s="2">
        <v>0</v>
      </c>
      <c r="BI116" s="2">
        <v>1</v>
      </c>
      <c r="BJ116" s="2" t="s">
        <v>247</v>
      </c>
      <c r="BK116" s="2"/>
      <c r="BL116" s="2"/>
      <c r="BM116" s="2">
        <v>1523</v>
      </c>
      <c r="BN116" s="2">
        <v>0</v>
      </c>
      <c r="BO116" s="2" t="s">
        <v>3</v>
      </c>
      <c r="BP116" s="2">
        <v>0</v>
      </c>
      <c r="BQ116" s="2">
        <v>30</v>
      </c>
      <c r="BR116" s="2">
        <v>0</v>
      </c>
      <c r="BS116" s="2">
        <v>1</v>
      </c>
      <c r="BT116" s="2">
        <v>1</v>
      </c>
      <c r="BU116" s="2">
        <v>1</v>
      </c>
      <c r="BV116" s="2">
        <v>1</v>
      </c>
      <c r="BW116" s="2">
        <v>1</v>
      </c>
      <c r="BX116" s="2">
        <v>1</v>
      </c>
      <c r="BY116" s="2" t="s">
        <v>3</v>
      </c>
      <c r="BZ116" s="2">
        <v>0</v>
      </c>
      <c r="CA116" s="2">
        <v>0</v>
      </c>
      <c r="CB116" s="2"/>
      <c r="CC116" s="2"/>
      <c r="CD116" s="2"/>
      <c r="CE116" s="2"/>
      <c r="CF116" s="2">
        <v>0</v>
      </c>
      <c r="CG116" s="2">
        <v>0</v>
      </c>
      <c r="CH116" s="2"/>
      <c r="CI116" s="2"/>
      <c r="CJ116" s="2"/>
      <c r="CK116" s="2"/>
      <c r="CL116" s="2"/>
      <c r="CM116" s="2">
        <v>0</v>
      </c>
      <c r="CN116" s="2" t="s">
        <v>3</v>
      </c>
      <c r="CO116" s="2">
        <v>0</v>
      </c>
      <c r="CP116" s="2">
        <f t="shared" si="137"/>
        <v>10.28</v>
      </c>
      <c r="CQ116" s="2">
        <f t="shared" si="138"/>
        <v>0</v>
      </c>
      <c r="CR116" s="2">
        <f t="shared" si="139"/>
        <v>1.1499999999999999</v>
      </c>
      <c r="CS116" s="2">
        <f t="shared" si="140"/>
        <v>0.25874999999999998</v>
      </c>
      <c r="CT116" s="2">
        <f t="shared" si="141"/>
        <v>68.743549999999999</v>
      </c>
      <c r="CU116" s="2">
        <f t="shared" si="142"/>
        <v>0</v>
      </c>
      <c r="CV116" s="2">
        <f t="shared" si="143"/>
        <v>6.1496249999999995</v>
      </c>
      <c r="CW116" s="2">
        <f t="shared" si="144"/>
        <v>0</v>
      </c>
      <c r="CX116" s="2">
        <f t="shared" si="145"/>
        <v>0</v>
      </c>
      <c r="CY116" s="2">
        <f t="shared" si="146"/>
        <v>0</v>
      </c>
      <c r="CZ116" s="2">
        <f t="shared" si="147"/>
        <v>0</v>
      </c>
      <c r="DA116" s="2"/>
      <c r="DB116" s="2"/>
      <c r="DC116" s="2" t="s">
        <v>3</v>
      </c>
      <c r="DD116" s="2" t="s">
        <v>3</v>
      </c>
      <c r="DE116" s="2" t="s">
        <v>62</v>
      </c>
      <c r="DF116" s="2" t="s">
        <v>62</v>
      </c>
      <c r="DG116" s="2" t="s">
        <v>63</v>
      </c>
      <c r="DH116" s="2" t="s">
        <v>3</v>
      </c>
      <c r="DI116" s="2" t="s">
        <v>63</v>
      </c>
      <c r="DJ116" s="2" t="s">
        <v>62</v>
      </c>
      <c r="DK116" s="2" t="s">
        <v>3</v>
      </c>
      <c r="DL116" s="2" t="s">
        <v>3</v>
      </c>
      <c r="DM116" s="2" t="s">
        <v>3</v>
      </c>
      <c r="DN116" s="2">
        <v>100</v>
      </c>
      <c r="DO116" s="2">
        <v>64</v>
      </c>
      <c r="DP116" s="2">
        <v>1.0249999999999999</v>
      </c>
      <c r="DQ116" s="2">
        <v>1</v>
      </c>
      <c r="DR116" s="2"/>
      <c r="DS116" s="2"/>
      <c r="DT116" s="2"/>
      <c r="DU116" s="2">
        <v>1005</v>
      </c>
      <c r="DV116" s="2" t="s">
        <v>35</v>
      </c>
      <c r="DW116" s="2" t="s">
        <v>35</v>
      </c>
      <c r="DX116" s="2">
        <v>100</v>
      </c>
      <c r="DY116" s="2"/>
      <c r="DZ116" s="2"/>
      <c r="EA116" s="2"/>
      <c r="EB116" s="2"/>
      <c r="EC116" s="2"/>
      <c r="ED116" s="2"/>
      <c r="EE116" s="2">
        <v>20614415</v>
      </c>
      <c r="EF116" s="2">
        <v>30</v>
      </c>
      <c r="EG116" s="2" t="s">
        <v>54</v>
      </c>
      <c r="EH116" s="2">
        <v>0</v>
      </c>
      <c r="EI116" s="2" t="s">
        <v>3</v>
      </c>
      <c r="EJ116" s="2">
        <v>1</v>
      </c>
      <c r="EK116" s="2">
        <v>1523</v>
      </c>
      <c r="EL116" s="2" t="s">
        <v>200</v>
      </c>
      <c r="EM116" s="2" t="s">
        <v>201</v>
      </c>
      <c r="EN116" s="2"/>
      <c r="EO116" s="2" t="s">
        <v>3</v>
      </c>
      <c r="EP116" s="2"/>
      <c r="EQ116" s="2">
        <v>0</v>
      </c>
      <c r="ER116" s="2">
        <v>52.78</v>
      </c>
      <c r="ES116" s="2">
        <v>0</v>
      </c>
      <c r="ET116" s="2">
        <v>0.8</v>
      </c>
      <c r="EU116" s="2">
        <v>0.18</v>
      </c>
      <c r="EV116" s="2">
        <v>51.98</v>
      </c>
      <c r="EW116" s="2">
        <v>4.6500000000000004</v>
      </c>
      <c r="EX116" s="2">
        <v>0</v>
      </c>
      <c r="EY116" s="2">
        <v>0</v>
      </c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>
        <v>0</v>
      </c>
      <c r="FR116" s="2">
        <f t="shared" si="148"/>
        <v>0</v>
      </c>
      <c r="FS116" s="2">
        <v>0</v>
      </c>
      <c r="FT116" s="2"/>
      <c r="FU116" s="2"/>
      <c r="FV116" s="2"/>
      <c r="FW116" s="2"/>
      <c r="FX116" s="2">
        <v>100</v>
      </c>
      <c r="FY116" s="2">
        <v>64</v>
      </c>
      <c r="FZ116" s="2"/>
      <c r="GA116" s="2" t="s">
        <v>3</v>
      </c>
      <c r="GB116" s="2"/>
      <c r="GC116" s="2"/>
      <c r="GD116" s="2">
        <v>0</v>
      </c>
      <c r="GE116" s="2"/>
      <c r="GF116" s="2">
        <v>1785948054</v>
      </c>
      <c r="GG116" s="2">
        <v>2</v>
      </c>
      <c r="GH116" s="2">
        <v>-2</v>
      </c>
      <c r="GI116" s="2">
        <v>-2</v>
      </c>
      <c r="GJ116" s="2">
        <v>0</v>
      </c>
      <c r="GK116" s="2">
        <f>ROUND(R116*(R12)/100,2)</f>
        <v>7.0000000000000007E-2</v>
      </c>
      <c r="GL116" s="2">
        <f t="shared" si="149"/>
        <v>0</v>
      </c>
      <c r="GM116" s="2">
        <f t="shared" si="150"/>
        <v>10.35</v>
      </c>
      <c r="GN116" s="2">
        <f t="shared" si="151"/>
        <v>10.35</v>
      </c>
      <c r="GO116" s="2">
        <f t="shared" si="152"/>
        <v>0</v>
      </c>
      <c r="GP116" s="2">
        <f t="shared" si="153"/>
        <v>0</v>
      </c>
      <c r="GQ116" s="2"/>
      <c r="GR116" s="2">
        <v>0</v>
      </c>
      <c r="GS116" s="2">
        <v>0</v>
      </c>
      <c r="GT116" s="2">
        <v>0</v>
      </c>
      <c r="GU116" s="2" t="s">
        <v>3</v>
      </c>
      <c r="GV116" s="2">
        <f t="shared" si="154"/>
        <v>0</v>
      </c>
      <c r="GW116" s="2">
        <v>1</v>
      </c>
      <c r="GX116" s="2">
        <f t="shared" si="155"/>
        <v>0</v>
      </c>
      <c r="GY116" s="2"/>
      <c r="GZ116" s="2"/>
      <c r="HA116" s="2">
        <v>0</v>
      </c>
      <c r="HB116" s="2">
        <v>0</v>
      </c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>
        <v>0</v>
      </c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 spans="1:255" x14ac:dyDescent="0.2">
      <c r="A117">
        <v>17</v>
      </c>
      <c r="B117">
        <v>1</v>
      </c>
      <c r="C117">
        <f>ROW(SmtRes!A186)</f>
        <v>186</v>
      </c>
      <c r="D117">
        <f>ROW(EtalonRes!A190)</f>
        <v>190</v>
      </c>
      <c r="E117" t="s">
        <v>244</v>
      </c>
      <c r="F117" t="s">
        <v>245</v>
      </c>
      <c r="G117" t="s">
        <v>246</v>
      </c>
      <c r="H117" t="s">
        <v>35</v>
      </c>
      <c r="I117">
        <f>ROUND(14.7/100,6)</f>
        <v>0.14699999999999999</v>
      </c>
      <c r="J117">
        <v>0</v>
      </c>
      <c r="O117">
        <f t="shared" si="121"/>
        <v>193.42</v>
      </c>
      <c r="P117">
        <f t="shared" si="122"/>
        <v>0</v>
      </c>
      <c r="Q117">
        <f t="shared" si="123"/>
        <v>1.28</v>
      </c>
      <c r="R117">
        <f t="shared" si="124"/>
        <v>0.04</v>
      </c>
      <c r="S117">
        <f t="shared" si="125"/>
        <v>192.14</v>
      </c>
      <c r="T117">
        <f t="shared" si="126"/>
        <v>0</v>
      </c>
      <c r="U117">
        <f t="shared" si="127"/>
        <v>0.92659474687499976</v>
      </c>
      <c r="V117">
        <f t="shared" si="128"/>
        <v>0</v>
      </c>
      <c r="W117">
        <f t="shared" si="129"/>
        <v>0</v>
      </c>
      <c r="X117">
        <f t="shared" si="130"/>
        <v>165.24</v>
      </c>
      <c r="Y117">
        <f t="shared" si="131"/>
        <v>84.54</v>
      </c>
      <c r="AA117">
        <v>21012693</v>
      </c>
      <c r="AB117">
        <f t="shared" si="132"/>
        <v>69.893550000000005</v>
      </c>
      <c r="AC117">
        <f t="shared" si="133"/>
        <v>0</v>
      </c>
      <c r="AD117">
        <f>ROUND((((ET117*1.15)*1.25)),6)</f>
        <v>1.1499999999999999</v>
      </c>
      <c r="AE117">
        <f>ROUND((((EU117*1.15)*1.25)),6)</f>
        <v>0.25874999999999998</v>
      </c>
      <c r="AF117">
        <f>ROUND((((EV117*1.15)*1.15)),6)</f>
        <v>68.743549999999999</v>
      </c>
      <c r="AG117">
        <f t="shared" si="135"/>
        <v>0</v>
      </c>
      <c r="AH117">
        <f>(((EW117*1.15)*1.15))</f>
        <v>6.1496249999999995</v>
      </c>
      <c r="AI117">
        <f>(((EX117*1.15)*1.25))</f>
        <v>0</v>
      </c>
      <c r="AJ117">
        <f t="shared" si="136"/>
        <v>0</v>
      </c>
      <c r="AK117">
        <v>52.78</v>
      </c>
      <c r="AL117">
        <v>0</v>
      </c>
      <c r="AM117">
        <v>0.8</v>
      </c>
      <c r="AN117">
        <v>0.18</v>
      </c>
      <c r="AO117">
        <v>51.98</v>
      </c>
      <c r="AP117">
        <v>0</v>
      </c>
      <c r="AQ117">
        <v>4.6500000000000004</v>
      </c>
      <c r="AR117">
        <v>0</v>
      </c>
      <c r="AS117">
        <v>0</v>
      </c>
      <c r="AT117">
        <v>86</v>
      </c>
      <c r="AU117">
        <v>44</v>
      </c>
      <c r="AV117">
        <v>1.0249999999999999</v>
      </c>
      <c r="AW117">
        <v>1</v>
      </c>
      <c r="AZ117">
        <v>1</v>
      </c>
      <c r="BA117">
        <v>18.55</v>
      </c>
      <c r="BB117">
        <v>7.41</v>
      </c>
      <c r="BC117">
        <v>1</v>
      </c>
      <c r="BD117" t="s">
        <v>3</v>
      </c>
      <c r="BE117" t="s">
        <v>3</v>
      </c>
      <c r="BF117" t="s">
        <v>3</v>
      </c>
      <c r="BG117" t="s">
        <v>3</v>
      </c>
      <c r="BH117">
        <v>0</v>
      </c>
      <c r="BI117">
        <v>1</v>
      </c>
      <c r="BJ117" t="s">
        <v>247</v>
      </c>
      <c r="BM117">
        <v>1523</v>
      </c>
      <c r="BN117">
        <v>0</v>
      </c>
      <c r="BO117" t="s">
        <v>245</v>
      </c>
      <c r="BP117">
        <v>1</v>
      </c>
      <c r="BQ117">
        <v>30</v>
      </c>
      <c r="BR117">
        <v>0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86</v>
      </c>
      <c r="CA117">
        <v>44</v>
      </c>
      <c r="CF117">
        <v>0</v>
      </c>
      <c r="CG117">
        <v>0</v>
      </c>
      <c r="CM117">
        <v>0</v>
      </c>
      <c r="CN117" t="s">
        <v>3</v>
      </c>
      <c r="CO117">
        <v>0</v>
      </c>
      <c r="CP117">
        <f t="shared" si="137"/>
        <v>193.42</v>
      </c>
      <c r="CQ117">
        <f t="shared" si="138"/>
        <v>0</v>
      </c>
      <c r="CR117">
        <f t="shared" si="139"/>
        <v>8.7345374999999983</v>
      </c>
      <c r="CS117">
        <f t="shared" si="140"/>
        <v>0.26521874999999995</v>
      </c>
      <c r="CT117">
        <f t="shared" si="141"/>
        <v>1307.0726738124999</v>
      </c>
      <c r="CU117">
        <f t="shared" si="142"/>
        <v>0</v>
      </c>
      <c r="CV117">
        <f t="shared" si="143"/>
        <v>6.3033656249999988</v>
      </c>
      <c r="CW117">
        <f t="shared" si="144"/>
        <v>0</v>
      </c>
      <c r="CX117">
        <f t="shared" si="145"/>
        <v>0</v>
      </c>
      <c r="CY117">
        <f t="shared" si="146"/>
        <v>165.24039999999999</v>
      </c>
      <c r="CZ117">
        <f t="shared" si="147"/>
        <v>84.541599999999988</v>
      </c>
      <c r="DC117" t="s">
        <v>3</v>
      </c>
      <c r="DD117" t="s">
        <v>3</v>
      </c>
      <c r="DE117" t="s">
        <v>62</v>
      </c>
      <c r="DF117" t="s">
        <v>62</v>
      </c>
      <c r="DG117" t="s">
        <v>63</v>
      </c>
      <c r="DH117" t="s">
        <v>3</v>
      </c>
      <c r="DI117" t="s">
        <v>63</v>
      </c>
      <c r="DJ117" t="s">
        <v>62</v>
      </c>
      <c r="DK117" t="s">
        <v>3</v>
      </c>
      <c r="DL117" t="s">
        <v>3</v>
      </c>
      <c r="DM117" t="s">
        <v>3</v>
      </c>
      <c r="DN117">
        <v>100</v>
      </c>
      <c r="DO117">
        <v>64</v>
      </c>
      <c r="DP117">
        <v>1.0249999999999999</v>
      </c>
      <c r="DQ117">
        <v>1</v>
      </c>
      <c r="DU117">
        <v>1005</v>
      </c>
      <c r="DV117" t="s">
        <v>35</v>
      </c>
      <c r="DW117" t="s">
        <v>35</v>
      </c>
      <c r="DX117">
        <v>100</v>
      </c>
      <c r="EE117">
        <v>20614415</v>
      </c>
      <c r="EF117">
        <v>30</v>
      </c>
      <c r="EG117" t="s">
        <v>54</v>
      </c>
      <c r="EH117">
        <v>0</v>
      </c>
      <c r="EI117" t="s">
        <v>3</v>
      </c>
      <c r="EJ117">
        <v>1</v>
      </c>
      <c r="EK117">
        <v>1523</v>
      </c>
      <c r="EL117" t="s">
        <v>200</v>
      </c>
      <c r="EM117" t="s">
        <v>201</v>
      </c>
      <c r="EO117" t="s">
        <v>3</v>
      </c>
      <c r="EQ117">
        <v>0</v>
      </c>
      <c r="ER117">
        <v>52.78</v>
      </c>
      <c r="ES117">
        <v>0</v>
      </c>
      <c r="ET117">
        <v>0.8</v>
      </c>
      <c r="EU117">
        <v>0.18</v>
      </c>
      <c r="EV117">
        <v>51.98</v>
      </c>
      <c r="EW117">
        <v>4.6500000000000004</v>
      </c>
      <c r="EX117">
        <v>0</v>
      </c>
      <c r="EY117">
        <v>0</v>
      </c>
      <c r="FQ117">
        <v>0</v>
      </c>
      <c r="FR117">
        <f t="shared" si="148"/>
        <v>0</v>
      </c>
      <c r="FS117">
        <v>0</v>
      </c>
      <c r="FX117">
        <v>100</v>
      </c>
      <c r="FY117">
        <v>64</v>
      </c>
      <c r="GA117" t="s">
        <v>3</v>
      </c>
      <c r="GD117">
        <v>0</v>
      </c>
      <c r="GF117">
        <v>1785948054</v>
      </c>
      <c r="GG117">
        <v>2</v>
      </c>
      <c r="GH117">
        <v>-2</v>
      </c>
      <c r="GI117">
        <v>2</v>
      </c>
      <c r="GJ117">
        <v>0</v>
      </c>
      <c r="GK117">
        <f>ROUND(R117*(S12)/100,2)</f>
        <v>7.0000000000000007E-2</v>
      </c>
      <c r="GL117">
        <f t="shared" si="149"/>
        <v>0</v>
      </c>
      <c r="GM117">
        <f t="shared" si="150"/>
        <v>443.27</v>
      </c>
      <c r="GN117">
        <f t="shared" si="151"/>
        <v>443.27</v>
      </c>
      <c r="GO117">
        <f t="shared" si="152"/>
        <v>0</v>
      </c>
      <c r="GP117">
        <f t="shared" si="153"/>
        <v>0</v>
      </c>
      <c r="GR117">
        <v>0</v>
      </c>
      <c r="GS117">
        <v>0</v>
      </c>
      <c r="GT117">
        <v>0</v>
      </c>
      <c r="GU117" t="s">
        <v>3</v>
      </c>
      <c r="GV117">
        <f t="shared" si="154"/>
        <v>0</v>
      </c>
      <c r="GW117">
        <v>1</v>
      </c>
      <c r="GX117">
        <f t="shared" si="155"/>
        <v>0</v>
      </c>
      <c r="HA117">
        <v>0</v>
      </c>
      <c r="HB117">
        <v>0</v>
      </c>
      <c r="IK117">
        <v>0</v>
      </c>
    </row>
    <row r="118" spans="1:255" x14ac:dyDescent="0.2">
      <c r="A118" s="2">
        <v>18</v>
      </c>
      <c r="B118" s="2">
        <v>1</v>
      </c>
      <c r="C118" s="2">
        <v>182</v>
      </c>
      <c r="D118" s="2"/>
      <c r="E118" s="2" t="s">
        <v>248</v>
      </c>
      <c r="F118" s="2" t="s">
        <v>249</v>
      </c>
      <c r="G118" s="2" t="s">
        <v>250</v>
      </c>
      <c r="H118" s="2" t="s">
        <v>173</v>
      </c>
      <c r="I118" s="2">
        <f>I116*J118</f>
        <v>2.0417000000000001E-2</v>
      </c>
      <c r="J118" s="2">
        <v>0.13889115646258504</v>
      </c>
      <c r="K118" s="2"/>
      <c r="L118" s="2"/>
      <c r="M118" s="2"/>
      <c r="N118" s="2"/>
      <c r="O118" s="2">
        <f t="shared" si="121"/>
        <v>1426.81</v>
      </c>
      <c r="P118" s="2">
        <f t="shared" si="122"/>
        <v>1426.81</v>
      </c>
      <c r="Q118" s="2">
        <f t="shared" si="123"/>
        <v>0</v>
      </c>
      <c r="R118" s="2">
        <f t="shared" si="124"/>
        <v>0</v>
      </c>
      <c r="S118" s="2">
        <f t="shared" si="125"/>
        <v>0</v>
      </c>
      <c r="T118" s="2">
        <f t="shared" si="126"/>
        <v>0</v>
      </c>
      <c r="U118" s="2">
        <f t="shared" si="127"/>
        <v>0</v>
      </c>
      <c r="V118" s="2">
        <f t="shared" si="128"/>
        <v>0</v>
      </c>
      <c r="W118" s="2">
        <f t="shared" si="129"/>
        <v>0</v>
      </c>
      <c r="X118" s="2">
        <f t="shared" si="130"/>
        <v>0</v>
      </c>
      <c r="Y118" s="2">
        <f t="shared" si="131"/>
        <v>0</v>
      </c>
      <c r="Z118" s="2"/>
      <c r="AA118" s="2">
        <v>21012691</v>
      </c>
      <c r="AB118" s="2">
        <f t="shared" si="132"/>
        <v>69883.649999999994</v>
      </c>
      <c r="AC118" s="2">
        <f t="shared" si="133"/>
        <v>69883.649999999994</v>
      </c>
      <c r="AD118" s="2">
        <f t="shared" ref="AD118:AF119" si="162">ROUND((ET118),6)</f>
        <v>0</v>
      </c>
      <c r="AE118" s="2">
        <f t="shared" si="162"/>
        <v>0</v>
      </c>
      <c r="AF118" s="2">
        <f t="shared" si="162"/>
        <v>0</v>
      </c>
      <c r="AG118" s="2">
        <f t="shared" si="135"/>
        <v>0</v>
      </c>
      <c r="AH118" s="2">
        <f>(EW118)</f>
        <v>0</v>
      </c>
      <c r="AI118" s="2">
        <f>(EX118)</f>
        <v>0</v>
      </c>
      <c r="AJ118" s="2">
        <f t="shared" si="136"/>
        <v>0</v>
      </c>
      <c r="AK118" s="2">
        <v>69883.649999999994</v>
      </c>
      <c r="AL118" s="2">
        <v>69883.649999999994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1</v>
      </c>
      <c r="AW118" s="2">
        <v>1</v>
      </c>
      <c r="AX118" s="2"/>
      <c r="AY118" s="2"/>
      <c r="AZ118" s="2">
        <v>1</v>
      </c>
      <c r="BA118" s="2">
        <v>1</v>
      </c>
      <c r="BB118" s="2">
        <v>1</v>
      </c>
      <c r="BC118" s="2">
        <v>1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3</v>
      </c>
      <c r="BI118" s="2">
        <v>1</v>
      </c>
      <c r="BJ118" s="2" t="s">
        <v>251</v>
      </c>
      <c r="BK118" s="2"/>
      <c r="BL118" s="2"/>
      <c r="BM118" s="2">
        <v>123</v>
      </c>
      <c r="BN118" s="2">
        <v>0</v>
      </c>
      <c r="BO118" s="2" t="s">
        <v>3</v>
      </c>
      <c r="BP118" s="2">
        <v>0</v>
      </c>
      <c r="BQ118" s="2">
        <v>30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0</v>
      </c>
      <c r="CA118" s="2">
        <v>0</v>
      </c>
      <c r="CB118" s="2"/>
      <c r="CC118" s="2"/>
      <c r="CD118" s="2"/>
      <c r="CE118" s="2"/>
      <c r="CF118" s="2">
        <v>0</v>
      </c>
      <c r="CG118" s="2">
        <v>0</v>
      </c>
      <c r="CH118" s="2"/>
      <c r="CI118" s="2"/>
      <c r="CJ118" s="2"/>
      <c r="CK118" s="2"/>
      <c r="CL118" s="2"/>
      <c r="CM118" s="2">
        <v>0</v>
      </c>
      <c r="CN118" s="2" t="s">
        <v>3</v>
      </c>
      <c r="CO118" s="2">
        <v>0</v>
      </c>
      <c r="CP118" s="2">
        <f t="shared" si="137"/>
        <v>1426.81</v>
      </c>
      <c r="CQ118" s="2">
        <f t="shared" si="138"/>
        <v>69883.649999999994</v>
      </c>
      <c r="CR118" s="2">
        <f t="shared" si="139"/>
        <v>0</v>
      </c>
      <c r="CS118" s="2">
        <f t="shared" si="140"/>
        <v>0</v>
      </c>
      <c r="CT118" s="2">
        <f t="shared" si="141"/>
        <v>0</v>
      </c>
      <c r="CU118" s="2">
        <f t="shared" si="142"/>
        <v>0</v>
      </c>
      <c r="CV118" s="2">
        <f t="shared" si="143"/>
        <v>0</v>
      </c>
      <c r="CW118" s="2">
        <f t="shared" si="144"/>
        <v>0</v>
      </c>
      <c r="CX118" s="2">
        <f t="shared" si="145"/>
        <v>0</v>
      </c>
      <c r="CY118" s="2">
        <f t="shared" si="146"/>
        <v>0</v>
      </c>
      <c r="CZ118" s="2">
        <f t="shared" si="147"/>
        <v>0</v>
      </c>
      <c r="DA118" s="2"/>
      <c r="DB118" s="2"/>
      <c r="DC118" s="2" t="s">
        <v>3</v>
      </c>
      <c r="DD118" s="2" t="s">
        <v>3</v>
      </c>
      <c r="DE118" s="2" t="s">
        <v>3</v>
      </c>
      <c r="DF118" s="2" t="s">
        <v>3</v>
      </c>
      <c r="DG118" s="2" t="s">
        <v>3</v>
      </c>
      <c r="DH118" s="2" t="s">
        <v>3</v>
      </c>
      <c r="DI118" s="2" t="s">
        <v>3</v>
      </c>
      <c r="DJ118" s="2" t="s">
        <v>3</v>
      </c>
      <c r="DK118" s="2" t="s">
        <v>3</v>
      </c>
      <c r="DL118" s="2" t="s">
        <v>3</v>
      </c>
      <c r="DM118" s="2" t="s">
        <v>3</v>
      </c>
      <c r="DN118" s="2">
        <v>100</v>
      </c>
      <c r="DO118" s="2">
        <v>64</v>
      </c>
      <c r="DP118" s="2">
        <v>1.0249999999999999</v>
      </c>
      <c r="DQ118" s="2">
        <v>1</v>
      </c>
      <c r="DR118" s="2"/>
      <c r="DS118" s="2"/>
      <c r="DT118" s="2"/>
      <c r="DU118" s="2">
        <v>1009</v>
      </c>
      <c r="DV118" s="2" t="s">
        <v>173</v>
      </c>
      <c r="DW118" s="2" t="s">
        <v>173</v>
      </c>
      <c r="DX118" s="2">
        <v>1000</v>
      </c>
      <c r="DY118" s="2"/>
      <c r="DZ118" s="2"/>
      <c r="EA118" s="2"/>
      <c r="EB118" s="2"/>
      <c r="EC118" s="2"/>
      <c r="ED118" s="2"/>
      <c r="EE118" s="2">
        <v>20613015</v>
      </c>
      <c r="EF118" s="2">
        <v>30</v>
      </c>
      <c r="EG118" s="2" t="s">
        <v>54</v>
      </c>
      <c r="EH118" s="2">
        <v>0</v>
      </c>
      <c r="EI118" s="2" t="s">
        <v>3</v>
      </c>
      <c r="EJ118" s="2">
        <v>1</v>
      </c>
      <c r="EK118" s="2">
        <v>123</v>
      </c>
      <c r="EL118" s="2" t="s">
        <v>252</v>
      </c>
      <c r="EM118" s="2" t="s">
        <v>253</v>
      </c>
      <c r="EN118" s="2"/>
      <c r="EO118" s="2" t="s">
        <v>3</v>
      </c>
      <c r="EP118" s="2"/>
      <c r="EQ118" s="2">
        <v>0</v>
      </c>
      <c r="ER118" s="2">
        <v>69883.649999999994</v>
      </c>
      <c r="ES118" s="2">
        <v>69883.649999999994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>
        <v>0</v>
      </c>
      <c r="FR118" s="2">
        <f t="shared" si="148"/>
        <v>0</v>
      </c>
      <c r="FS118" s="2">
        <v>0</v>
      </c>
      <c r="FT118" s="2"/>
      <c r="FU118" s="2"/>
      <c r="FV118" s="2"/>
      <c r="FW118" s="2"/>
      <c r="FX118" s="2">
        <v>100</v>
      </c>
      <c r="FY118" s="2">
        <v>64</v>
      </c>
      <c r="FZ118" s="2"/>
      <c r="GA118" s="2" t="s">
        <v>3</v>
      </c>
      <c r="GB118" s="2"/>
      <c r="GC118" s="2"/>
      <c r="GD118" s="2">
        <v>0</v>
      </c>
      <c r="GE118" s="2"/>
      <c r="GF118" s="2">
        <v>731716566</v>
      </c>
      <c r="GG118" s="2">
        <v>2</v>
      </c>
      <c r="GH118" s="2">
        <v>1</v>
      </c>
      <c r="GI118" s="2">
        <v>-2</v>
      </c>
      <c r="GJ118" s="2">
        <v>0</v>
      </c>
      <c r="GK118" s="2">
        <f>ROUND(R118*(R12)/100,2)</f>
        <v>0</v>
      </c>
      <c r="GL118" s="2">
        <f t="shared" si="149"/>
        <v>0</v>
      </c>
      <c r="GM118" s="2">
        <f t="shared" si="150"/>
        <v>1426.81</v>
      </c>
      <c r="GN118" s="2">
        <f t="shared" si="151"/>
        <v>1426.81</v>
      </c>
      <c r="GO118" s="2">
        <f t="shared" si="152"/>
        <v>0</v>
      </c>
      <c r="GP118" s="2">
        <f t="shared" si="153"/>
        <v>0</v>
      </c>
      <c r="GQ118" s="2"/>
      <c r="GR118" s="2">
        <v>0</v>
      </c>
      <c r="GS118" s="2">
        <v>3</v>
      </c>
      <c r="GT118" s="2">
        <v>0</v>
      </c>
      <c r="GU118" s="2" t="s">
        <v>3</v>
      </c>
      <c r="GV118" s="2">
        <f t="shared" si="154"/>
        <v>0</v>
      </c>
      <c r="GW118" s="2">
        <v>1</v>
      </c>
      <c r="GX118" s="2">
        <f t="shared" si="155"/>
        <v>0</v>
      </c>
      <c r="GY118" s="2"/>
      <c r="GZ118" s="2"/>
      <c r="HA118" s="2">
        <v>0</v>
      </c>
      <c r="HB118" s="2">
        <v>0</v>
      </c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>
        <v>0</v>
      </c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x14ac:dyDescent="0.2">
      <c r="A119">
        <v>18</v>
      </c>
      <c r="B119">
        <v>1</v>
      </c>
      <c r="C119">
        <v>186</v>
      </c>
      <c r="E119" t="s">
        <v>248</v>
      </c>
      <c r="F119" t="s">
        <v>249</v>
      </c>
      <c r="G119" t="s">
        <v>250</v>
      </c>
      <c r="H119" t="s">
        <v>173</v>
      </c>
      <c r="I119">
        <f>I117*J119</f>
        <v>2.0417000000000001E-2</v>
      </c>
      <c r="J119">
        <v>0.13889115646258504</v>
      </c>
      <c r="O119">
        <f t="shared" si="121"/>
        <v>2154.4899999999998</v>
      </c>
      <c r="P119">
        <f t="shared" si="122"/>
        <v>2154.4899999999998</v>
      </c>
      <c r="Q119">
        <f t="shared" si="123"/>
        <v>0</v>
      </c>
      <c r="R119">
        <f t="shared" si="124"/>
        <v>0</v>
      </c>
      <c r="S119">
        <f t="shared" si="125"/>
        <v>0</v>
      </c>
      <c r="T119">
        <f t="shared" si="126"/>
        <v>0</v>
      </c>
      <c r="U119">
        <f t="shared" si="127"/>
        <v>0</v>
      </c>
      <c r="V119">
        <f t="shared" si="128"/>
        <v>0</v>
      </c>
      <c r="W119">
        <f t="shared" si="129"/>
        <v>0</v>
      </c>
      <c r="X119">
        <f t="shared" si="130"/>
        <v>0</v>
      </c>
      <c r="Y119">
        <f t="shared" si="131"/>
        <v>0</v>
      </c>
      <c r="AA119">
        <v>21012693</v>
      </c>
      <c r="AB119">
        <f t="shared" si="132"/>
        <v>69883.649999999994</v>
      </c>
      <c r="AC119">
        <f t="shared" si="133"/>
        <v>69883.649999999994</v>
      </c>
      <c r="AD119">
        <f t="shared" si="162"/>
        <v>0</v>
      </c>
      <c r="AE119">
        <f t="shared" si="162"/>
        <v>0</v>
      </c>
      <c r="AF119">
        <f t="shared" si="162"/>
        <v>0</v>
      </c>
      <c r="AG119">
        <f t="shared" si="135"/>
        <v>0</v>
      </c>
      <c r="AH119">
        <f>(EW119)</f>
        <v>0</v>
      </c>
      <c r="AI119">
        <f>(EX119)</f>
        <v>0</v>
      </c>
      <c r="AJ119">
        <f t="shared" si="136"/>
        <v>0</v>
      </c>
      <c r="AK119">
        <v>69883.649999999994</v>
      </c>
      <c r="AL119">
        <v>69883.649999999994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1</v>
      </c>
      <c r="AW119">
        <v>1</v>
      </c>
      <c r="AZ119">
        <v>1</v>
      </c>
      <c r="BA119">
        <v>1</v>
      </c>
      <c r="BB119">
        <v>1</v>
      </c>
      <c r="BC119">
        <v>1.51</v>
      </c>
      <c r="BD119" t="s">
        <v>3</v>
      </c>
      <c r="BE119" t="s">
        <v>3</v>
      </c>
      <c r="BF119" t="s">
        <v>3</v>
      </c>
      <c r="BG119" t="s">
        <v>3</v>
      </c>
      <c r="BH119">
        <v>3</v>
      </c>
      <c r="BI119">
        <v>1</v>
      </c>
      <c r="BJ119" t="s">
        <v>251</v>
      </c>
      <c r="BM119">
        <v>123</v>
      </c>
      <c r="BN119">
        <v>0</v>
      </c>
      <c r="BO119" t="s">
        <v>249</v>
      </c>
      <c r="BP119">
        <v>1</v>
      </c>
      <c r="BQ119">
        <v>30</v>
      </c>
      <c r="BR119">
        <v>0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0</v>
      </c>
      <c r="CA119">
        <v>0</v>
      </c>
      <c r="CF119">
        <v>0</v>
      </c>
      <c r="CG119">
        <v>0</v>
      </c>
      <c r="CM119">
        <v>0</v>
      </c>
      <c r="CN119" t="s">
        <v>3</v>
      </c>
      <c r="CO119">
        <v>0</v>
      </c>
      <c r="CP119">
        <f t="shared" si="137"/>
        <v>2154.4899999999998</v>
      </c>
      <c r="CQ119">
        <f t="shared" si="138"/>
        <v>105524.3115</v>
      </c>
      <c r="CR119">
        <f t="shared" si="139"/>
        <v>0</v>
      </c>
      <c r="CS119">
        <f t="shared" si="140"/>
        <v>0</v>
      </c>
      <c r="CT119">
        <f t="shared" si="141"/>
        <v>0</v>
      </c>
      <c r="CU119">
        <f t="shared" si="142"/>
        <v>0</v>
      </c>
      <c r="CV119">
        <f t="shared" si="143"/>
        <v>0</v>
      </c>
      <c r="CW119">
        <f t="shared" si="144"/>
        <v>0</v>
      </c>
      <c r="CX119">
        <f t="shared" si="145"/>
        <v>0</v>
      </c>
      <c r="CY119">
        <f t="shared" si="146"/>
        <v>0</v>
      </c>
      <c r="CZ119">
        <f t="shared" si="147"/>
        <v>0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100</v>
      </c>
      <c r="DO119">
        <v>64</v>
      </c>
      <c r="DP119">
        <v>1.0249999999999999</v>
      </c>
      <c r="DQ119">
        <v>1</v>
      </c>
      <c r="DU119">
        <v>1009</v>
      </c>
      <c r="DV119" t="s">
        <v>173</v>
      </c>
      <c r="DW119" t="s">
        <v>173</v>
      </c>
      <c r="DX119">
        <v>1000</v>
      </c>
      <c r="EE119">
        <v>20613015</v>
      </c>
      <c r="EF119">
        <v>30</v>
      </c>
      <c r="EG119" t="s">
        <v>54</v>
      </c>
      <c r="EH119">
        <v>0</v>
      </c>
      <c r="EI119" t="s">
        <v>3</v>
      </c>
      <c r="EJ119">
        <v>1</v>
      </c>
      <c r="EK119">
        <v>123</v>
      </c>
      <c r="EL119" t="s">
        <v>252</v>
      </c>
      <c r="EM119" t="s">
        <v>253</v>
      </c>
      <c r="EO119" t="s">
        <v>3</v>
      </c>
      <c r="EQ119">
        <v>0</v>
      </c>
      <c r="ER119">
        <v>69883.649999999994</v>
      </c>
      <c r="ES119">
        <v>69883.649999999994</v>
      </c>
      <c r="ET119">
        <v>0</v>
      </c>
      <c r="EU119">
        <v>0</v>
      </c>
      <c r="EV119">
        <v>0</v>
      </c>
      <c r="EW119">
        <v>0</v>
      </c>
      <c r="EX119">
        <v>0</v>
      </c>
      <c r="FQ119">
        <v>0</v>
      </c>
      <c r="FR119">
        <f t="shared" si="148"/>
        <v>0</v>
      </c>
      <c r="FS119">
        <v>0</v>
      </c>
      <c r="FX119">
        <v>100</v>
      </c>
      <c r="FY119">
        <v>64</v>
      </c>
      <c r="GA119" t="s">
        <v>3</v>
      </c>
      <c r="GD119">
        <v>0</v>
      </c>
      <c r="GF119">
        <v>731716566</v>
      </c>
      <c r="GG119">
        <v>2</v>
      </c>
      <c r="GH119">
        <v>1</v>
      </c>
      <c r="GI119">
        <v>2</v>
      </c>
      <c r="GJ119">
        <v>0</v>
      </c>
      <c r="GK119">
        <f>ROUND(R119*(S12)/100,2)</f>
        <v>0</v>
      </c>
      <c r="GL119">
        <f t="shared" si="149"/>
        <v>0</v>
      </c>
      <c r="GM119">
        <f t="shared" si="150"/>
        <v>2154.4899999999998</v>
      </c>
      <c r="GN119">
        <f t="shared" si="151"/>
        <v>2154.4899999999998</v>
      </c>
      <c r="GO119">
        <f t="shared" si="152"/>
        <v>0</v>
      </c>
      <c r="GP119">
        <f t="shared" si="153"/>
        <v>0</v>
      </c>
      <c r="GR119">
        <v>0</v>
      </c>
      <c r="GS119">
        <v>3</v>
      </c>
      <c r="GT119">
        <v>0</v>
      </c>
      <c r="GU119" t="s">
        <v>3</v>
      </c>
      <c r="GV119">
        <f t="shared" si="154"/>
        <v>0</v>
      </c>
      <c r="GW119">
        <v>1</v>
      </c>
      <c r="GX119">
        <f t="shared" si="155"/>
        <v>0</v>
      </c>
      <c r="HA119">
        <v>0</v>
      </c>
      <c r="HB119">
        <v>0</v>
      </c>
      <c r="IK119">
        <v>0</v>
      </c>
    </row>
    <row r="120" spans="1:255" x14ac:dyDescent="0.2">
      <c r="A120" s="2">
        <v>17</v>
      </c>
      <c r="B120" s="2">
        <v>1</v>
      </c>
      <c r="C120" s="2">
        <f>ROW(SmtRes!A190)</f>
        <v>190</v>
      </c>
      <c r="D120" s="2">
        <f>ROW(EtalonRes!A194)</f>
        <v>194</v>
      </c>
      <c r="E120" s="2" t="s">
        <v>254</v>
      </c>
      <c r="F120" s="2" t="s">
        <v>255</v>
      </c>
      <c r="G120" s="2" t="s">
        <v>256</v>
      </c>
      <c r="H120" s="2" t="s">
        <v>35</v>
      </c>
      <c r="I120" s="2">
        <f>ROUND(14.7/100,6)</f>
        <v>0.14699999999999999</v>
      </c>
      <c r="J120" s="2">
        <v>0</v>
      </c>
      <c r="K120" s="2"/>
      <c r="L120" s="2"/>
      <c r="M120" s="2"/>
      <c r="N120" s="2"/>
      <c r="O120" s="2">
        <f t="shared" si="121"/>
        <v>146.77000000000001</v>
      </c>
      <c r="P120" s="2">
        <f t="shared" si="122"/>
        <v>53.13</v>
      </c>
      <c r="Q120" s="2">
        <f t="shared" si="123"/>
        <v>0</v>
      </c>
      <c r="R120" s="2">
        <f t="shared" si="124"/>
        <v>0</v>
      </c>
      <c r="S120" s="2">
        <f t="shared" si="125"/>
        <v>93.64</v>
      </c>
      <c r="T120" s="2">
        <f t="shared" si="126"/>
        <v>0</v>
      </c>
      <c r="U120" s="2">
        <f t="shared" si="127"/>
        <v>8.5201199999999986</v>
      </c>
      <c r="V120" s="2">
        <f t="shared" si="128"/>
        <v>0</v>
      </c>
      <c r="W120" s="2">
        <f t="shared" si="129"/>
        <v>0</v>
      </c>
      <c r="X120" s="2">
        <f t="shared" si="130"/>
        <v>0</v>
      </c>
      <c r="Y120" s="2">
        <f t="shared" si="131"/>
        <v>0</v>
      </c>
      <c r="Z120" s="2"/>
      <c r="AA120" s="2">
        <v>21012691</v>
      </c>
      <c r="AB120" s="2">
        <f t="shared" si="132"/>
        <v>998.40499999999997</v>
      </c>
      <c r="AC120" s="2">
        <f t="shared" si="133"/>
        <v>361.42</v>
      </c>
      <c r="AD120" s="2">
        <f t="shared" ref="AD120:AF121" si="163">ROUND(((ET120*1.15)),6)</f>
        <v>0</v>
      </c>
      <c r="AE120" s="2">
        <f t="shared" si="163"/>
        <v>0</v>
      </c>
      <c r="AF120" s="2">
        <f t="shared" si="163"/>
        <v>636.98500000000001</v>
      </c>
      <c r="AG120" s="2">
        <f t="shared" si="135"/>
        <v>0</v>
      </c>
      <c r="AH120" s="2">
        <f>((EW120*1.15))</f>
        <v>57.959999999999994</v>
      </c>
      <c r="AI120" s="2">
        <f>((EX120*1.15))</f>
        <v>0</v>
      </c>
      <c r="AJ120" s="2">
        <f t="shared" si="136"/>
        <v>0</v>
      </c>
      <c r="AK120" s="2">
        <v>915.32</v>
      </c>
      <c r="AL120" s="2">
        <v>361.42</v>
      </c>
      <c r="AM120" s="2">
        <v>0</v>
      </c>
      <c r="AN120" s="2">
        <v>0</v>
      </c>
      <c r="AO120" s="2">
        <v>553.9</v>
      </c>
      <c r="AP120" s="2">
        <v>0</v>
      </c>
      <c r="AQ120" s="2">
        <v>50.4</v>
      </c>
      <c r="AR120" s="2">
        <v>0</v>
      </c>
      <c r="AS120" s="2">
        <v>0</v>
      </c>
      <c r="AT120" s="2">
        <v>0</v>
      </c>
      <c r="AU120" s="2">
        <v>0</v>
      </c>
      <c r="AV120" s="2">
        <v>1</v>
      </c>
      <c r="AW120" s="2">
        <v>1</v>
      </c>
      <c r="AX120" s="2"/>
      <c r="AY120" s="2"/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0</v>
      </c>
      <c r="BI120" s="2">
        <v>1</v>
      </c>
      <c r="BJ120" s="2" t="s">
        <v>257</v>
      </c>
      <c r="BK120" s="2"/>
      <c r="BL120" s="2"/>
      <c r="BM120" s="2">
        <v>454</v>
      </c>
      <c r="BN120" s="2">
        <v>0</v>
      </c>
      <c r="BO120" s="2" t="s">
        <v>3</v>
      </c>
      <c r="BP120" s="2">
        <v>0</v>
      </c>
      <c r="BQ120" s="2">
        <v>60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0</v>
      </c>
      <c r="CA120" s="2">
        <v>0</v>
      </c>
      <c r="CB120" s="2"/>
      <c r="CC120" s="2"/>
      <c r="CD120" s="2"/>
      <c r="CE120" s="2"/>
      <c r="CF120" s="2">
        <v>0</v>
      </c>
      <c r="CG120" s="2">
        <v>0</v>
      </c>
      <c r="CH120" s="2"/>
      <c r="CI120" s="2"/>
      <c r="CJ120" s="2"/>
      <c r="CK120" s="2"/>
      <c r="CL120" s="2"/>
      <c r="CM120" s="2">
        <v>0</v>
      </c>
      <c r="CN120" s="2" t="s">
        <v>936</v>
      </c>
      <c r="CO120" s="2">
        <v>0</v>
      </c>
      <c r="CP120" s="2">
        <f t="shared" si="137"/>
        <v>146.77000000000001</v>
      </c>
      <c r="CQ120" s="2">
        <f t="shared" si="138"/>
        <v>361.42</v>
      </c>
      <c r="CR120" s="2">
        <f t="shared" si="139"/>
        <v>0</v>
      </c>
      <c r="CS120" s="2">
        <f t="shared" si="140"/>
        <v>0</v>
      </c>
      <c r="CT120" s="2">
        <f t="shared" si="141"/>
        <v>636.98500000000001</v>
      </c>
      <c r="CU120" s="2">
        <f t="shared" si="142"/>
        <v>0</v>
      </c>
      <c r="CV120" s="2">
        <f t="shared" si="143"/>
        <v>57.959999999999994</v>
      </c>
      <c r="CW120" s="2">
        <f t="shared" si="144"/>
        <v>0</v>
      </c>
      <c r="CX120" s="2">
        <f t="shared" si="145"/>
        <v>0</v>
      </c>
      <c r="CY120" s="2">
        <f t="shared" si="146"/>
        <v>0</v>
      </c>
      <c r="CZ120" s="2">
        <f t="shared" si="147"/>
        <v>0</v>
      </c>
      <c r="DA120" s="2"/>
      <c r="DB120" s="2"/>
      <c r="DC120" s="2" t="s">
        <v>3</v>
      </c>
      <c r="DD120" s="2" t="s">
        <v>3</v>
      </c>
      <c r="DE120" s="2" t="s">
        <v>28</v>
      </c>
      <c r="DF120" s="2" t="s">
        <v>28</v>
      </c>
      <c r="DG120" s="2" t="s">
        <v>28</v>
      </c>
      <c r="DH120" s="2" t="s">
        <v>3</v>
      </c>
      <c r="DI120" s="2" t="s">
        <v>28</v>
      </c>
      <c r="DJ120" s="2" t="s">
        <v>28</v>
      </c>
      <c r="DK120" s="2" t="s">
        <v>3</v>
      </c>
      <c r="DL120" s="2" t="s">
        <v>3</v>
      </c>
      <c r="DM120" s="2" t="s">
        <v>3</v>
      </c>
      <c r="DN120" s="2">
        <v>100</v>
      </c>
      <c r="DO120" s="2">
        <v>64</v>
      </c>
      <c r="DP120" s="2">
        <v>1.0249999999999999</v>
      </c>
      <c r="DQ120" s="2">
        <v>1</v>
      </c>
      <c r="DR120" s="2"/>
      <c r="DS120" s="2"/>
      <c r="DT120" s="2"/>
      <c r="DU120" s="2">
        <v>1005</v>
      </c>
      <c r="DV120" s="2" t="s">
        <v>35</v>
      </c>
      <c r="DW120" s="2" t="s">
        <v>35</v>
      </c>
      <c r="DX120" s="2">
        <v>100</v>
      </c>
      <c r="DY120" s="2"/>
      <c r="DZ120" s="2"/>
      <c r="EA120" s="2"/>
      <c r="EB120" s="2"/>
      <c r="EC120" s="2"/>
      <c r="ED120" s="2"/>
      <c r="EE120" s="2">
        <v>20613346</v>
      </c>
      <c r="EF120" s="2">
        <v>60</v>
      </c>
      <c r="EG120" s="2" t="s">
        <v>29</v>
      </c>
      <c r="EH120" s="2">
        <v>0</v>
      </c>
      <c r="EI120" s="2" t="s">
        <v>3</v>
      </c>
      <c r="EJ120" s="2">
        <v>1</v>
      </c>
      <c r="EK120" s="2">
        <v>454</v>
      </c>
      <c r="EL120" s="2" t="s">
        <v>179</v>
      </c>
      <c r="EM120" s="2" t="s">
        <v>180</v>
      </c>
      <c r="EN120" s="2"/>
      <c r="EO120" s="2" t="s">
        <v>102</v>
      </c>
      <c r="EP120" s="2"/>
      <c r="EQ120" s="2">
        <v>0</v>
      </c>
      <c r="ER120" s="2">
        <v>915.32</v>
      </c>
      <c r="ES120" s="2">
        <v>361.42</v>
      </c>
      <c r="ET120" s="2">
        <v>0</v>
      </c>
      <c r="EU120" s="2">
        <v>0</v>
      </c>
      <c r="EV120" s="2">
        <v>553.9</v>
      </c>
      <c r="EW120" s="2">
        <v>50.4</v>
      </c>
      <c r="EX120" s="2">
        <v>0</v>
      </c>
      <c r="EY120" s="2">
        <v>0</v>
      </c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>
        <v>0</v>
      </c>
      <c r="FR120" s="2">
        <f t="shared" si="148"/>
        <v>0</v>
      </c>
      <c r="FS120" s="2">
        <v>0</v>
      </c>
      <c r="FT120" s="2"/>
      <c r="FU120" s="2"/>
      <c r="FV120" s="2"/>
      <c r="FW120" s="2"/>
      <c r="FX120" s="2">
        <v>100</v>
      </c>
      <c r="FY120" s="2">
        <v>64</v>
      </c>
      <c r="FZ120" s="2"/>
      <c r="GA120" s="2" t="s">
        <v>3</v>
      </c>
      <c r="GB120" s="2"/>
      <c r="GC120" s="2"/>
      <c r="GD120" s="2">
        <v>0</v>
      </c>
      <c r="GE120" s="2"/>
      <c r="GF120" s="2">
        <v>806352465</v>
      </c>
      <c r="GG120" s="2">
        <v>2</v>
      </c>
      <c r="GH120" s="2">
        <v>1</v>
      </c>
      <c r="GI120" s="2">
        <v>-2</v>
      </c>
      <c r="GJ120" s="2">
        <v>0</v>
      </c>
      <c r="GK120" s="2">
        <f>ROUND(R120*(R12)/100,2)</f>
        <v>0</v>
      </c>
      <c r="GL120" s="2">
        <f t="shared" si="149"/>
        <v>0</v>
      </c>
      <c r="GM120" s="2">
        <f t="shared" si="150"/>
        <v>146.77000000000001</v>
      </c>
      <c r="GN120" s="2">
        <f t="shared" si="151"/>
        <v>146.77000000000001</v>
      </c>
      <c r="GO120" s="2">
        <f t="shared" si="152"/>
        <v>0</v>
      </c>
      <c r="GP120" s="2">
        <f t="shared" si="153"/>
        <v>0</v>
      </c>
      <c r="GQ120" s="2"/>
      <c r="GR120" s="2">
        <v>0</v>
      </c>
      <c r="GS120" s="2">
        <v>3</v>
      </c>
      <c r="GT120" s="2">
        <v>0</v>
      </c>
      <c r="GU120" s="2" t="s">
        <v>3</v>
      </c>
      <c r="GV120" s="2">
        <f t="shared" si="154"/>
        <v>0</v>
      </c>
      <c r="GW120" s="2">
        <v>1</v>
      </c>
      <c r="GX120" s="2">
        <f t="shared" si="155"/>
        <v>0</v>
      </c>
      <c r="GY120" s="2"/>
      <c r="GZ120" s="2"/>
      <c r="HA120" s="2">
        <v>0</v>
      </c>
      <c r="HB120" s="2">
        <v>0</v>
      </c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>
        <v>0</v>
      </c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x14ac:dyDescent="0.2">
      <c r="A121">
        <v>17</v>
      </c>
      <c r="B121">
        <v>1</v>
      </c>
      <c r="C121">
        <f>ROW(SmtRes!A194)</f>
        <v>194</v>
      </c>
      <c r="D121">
        <f>ROW(EtalonRes!A198)</f>
        <v>198</v>
      </c>
      <c r="E121" t="s">
        <v>254</v>
      </c>
      <c r="F121" t="s">
        <v>255</v>
      </c>
      <c r="G121" t="s">
        <v>256</v>
      </c>
      <c r="H121" t="s">
        <v>35</v>
      </c>
      <c r="I121">
        <f>ROUND(14.7/100,6)</f>
        <v>0.14699999999999999</v>
      </c>
      <c r="J121">
        <v>0</v>
      </c>
      <c r="O121">
        <f t="shared" si="121"/>
        <v>1865.93</v>
      </c>
      <c r="P121">
        <f t="shared" si="122"/>
        <v>85.54</v>
      </c>
      <c r="Q121">
        <f t="shared" si="123"/>
        <v>0</v>
      </c>
      <c r="R121">
        <f t="shared" si="124"/>
        <v>0</v>
      </c>
      <c r="S121">
        <f t="shared" si="125"/>
        <v>1780.39</v>
      </c>
      <c r="T121">
        <f t="shared" si="126"/>
        <v>0</v>
      </c>
      <c r="U121">
        <f t="shared" si="127"/>
        <v>8.7331229999999991</v>
      </c>
      <c r="V121">
        <f t="shared" si="128"/>
        <v>0</v>
      </c>
      <c r="W121">
        <f t="shared" si="129"/>
        <v>0</v>
      </c>
      <c r="X121">
        <f t="shared" si="130"/>
        <v>1531.14</v>
      </c>
      <c r="Y121">
        <f t="shared" si="131"/>
        <v>783.37</v>
      </c>
      <c r="AA121">
        <v>21012693</v>
      </c>
      <c r="AB121">
        <f t="shared" si="132"/>
        <v>998.40499999999997</v>
      </c>
      <c r="AC121">
        <f t="shared" si="133"/>
        <v>361.42</v>
      </c>
      <c r="AD121">
        <f t="shared" si="163"/>
        <v>0</v>
      </c>
      <c r="AE121">
        <f t="shared" si="163"/>
        <v>0</v>
      </c>
      <c r="AF121">
        <f t="shared" si="163"/>
        <v>636.98500000000001</v>
      </c>
      <c r="AG121">
        <f t="shared" si="135"/>
        <v>0</v>
      </c>
      <c r="AH121">
        <f>((EW121*1.15))</f>
        <v>57.959999999999994</v>
      </c>
      <c r="AI121">
        <f>((EX121*1.15))</f>
        <v>0</v>
      </c>
      <c r="AJ121">
        <f t="shared" si="136"/>
        <v>0</v>
      </c>
      <c r="AK121">
        <v>915.32</v>
      </c>
      <c r="AL121">
        <v>361.42</v>
      </c>
      <c r="AM121">
        <v>0</v>
      </c>
      <c r="AN121">
        <v>0</v>
      </c>
      <c r="AO121">
        <v>553.9</v>
      </c>
      <c r="AP121">
        <v>0</v>
      </c>
      <c r="AQ121">
        <v>50.4</v>
      </c>
      <c r="AR121">
        <v>0</v>
      </c>
      <c r="AS121">
        <v>0</v>
      </c>
      <c r="AT121">
        <v>86</v>
      </c>
      <c r="AU121">
        <v>44</v>
      </c>
      <c r="AV121">
        <v>1.0249999999999999</v>
      </c>
      <c r="AW121">
        <v>1</v>
      </c>
      <c r="AZ121">
        <v>1</v>
      </c>
      <c r="BA121">
        <v>18.55</v>
      </c>
      <c r="BB121">
        <v>1</v>
      </c>
      <c r="BC121">
        <v>1.61</v>
      </c>
      <c r="BD121" t="s">
        <v>3</v>
      </c>
      <c r="BE121" t="s">
        <v>3</v>
      </c>
      <c r="BF121" t="s">
        <v>3</v>
      </c>
      <c r="BG121" t="s">
        <v>3</v>
      </c>
      <c r="BH121">
        <v>0</v>
      </c>
      <c r="BI121">
        <v>1</v>
      </c>
      <c r="BJ121" t="s">
        <v>257</v>
      </c>
      <c r="BM121">
        <v>454</v>
      </c>
      <c r="BN121">
        <v>0</v>
      </c>
      <c r="BO121" t="s">
        <v>255</v>
      </c>
      <c r="BP121">
        <v>1</v>
      </c>
      <c r="BQ121">
        <v>60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86</v>
      </c>
      <c r="CA121">
        <v>44</v>
      </c>
      <c r="CF121">
        <v>0</v>
      </c>
      <c r="CG121">
        <v>0</v>
      </c>
      <c r="CM121">
        <v>0</v>
      </c>
      <c r="CN121" t="s">
        <v>936</v>
      </c>
      <c r="CO121">
        <v>0</v>
      </c>
      <c r="CP121">
        <f t="shared" si="137"/>
        <v>1865.93</v>
      </c>
      <c r="CQ121">
        <f t="shared" si="138"/>
        <v>581.88620000000003</v>
      </c>
      <c r="CR121">
        <f t="shared" si="139"/>
        <v>0</v>
      </c>
      <c r="CS121">
        <f t="shared" si="140"/>
        <v>0</v>
      </c>
      <c r="CT121">
        <f t="shared" si="141"/>
        <v>12111.47354375</v>
      </c>
      <c r="CU121">
        <f t="shared" si="142"/>
        <v>0</v>
      </c>
      <c r="CV121">
        <f t="shared" si="143"/>
        <v>59.408999999999992</v>
      </c>
      <c r="CW121">
        <f t="shared" si="144"/>
        <v>0</v>
      </c>
      <c r="CX121">
        <f t="shared" si="145"/>
        <v>0</v>
      </c>
      <c r="CY121">
        <f t="shared" si="146"/>
        <v>1531.1354000000001</v>
      </c>
      <c r="CZ121">
        <f t="shared" si="147"/>
        <v>783.37160000000006</v>
      </c>
      <c r="DC121" t="s">
        <v>3</v>
      </c>
      <c r="DD121" t="s">
        <v>3</v>
      </c>
      <c r="DE121" t="s">
        <v>28</v>
      </c>
      <c r="DF121" t="s">
        <v>28</v>
      </c>
      <c r="DG121" t="s">
        <v>28</v>
      </c>
      <c r="DH121" t="s">
        <v>3</v>
      </c>
      <c r="DI121" t="s">
        <v>28</v>
      </c>
      <c r="DJ121" t="s">
        <v>28</v>
      </c>
      <c r="DK121" t="s">
        <v>3</v>
      </c>
      <c r="DL121" t="s">
        <v>3</v>
      </c>
      <c r="DM121" t="s">
        <v>3</v>
      </c>
      <c r="DN121">
        <v>100</v>
      </c>
      <c r="DO121">
        <v>64</v>
      </c>
      <c r="DP121">
        <v>1.0249999999999999</v>
      </c>
      <c r="DQ121">
        <v>1</v>
      </c>
      <c r="DU121">
        <v>1005</v>
      </c>
      <c r="DV121" t="s">
        <v>35</v>
      </c>
      <c r="DW121" t="s">
        <v>35</v>
      </c>
      <c r="DX121">
        <v>100</v>
      </c>
      <c r="EE121">
        <v>20613346</v>
      </c>
      <c r="EF121">
        <v>60</v>
      </c>
      <c r="EG121" t="s">
        <v>29</v>
      </c>
      <c r="EH121">
        <v>0</v>
      </c>
      <c r="EI121" t="s">
        <v>3</v>
      </c>
      <c r="EJ121">
        <v>1</v>
      </c>
      <c r="EK121">
        <v>454</v>
      </c>
      <c r="EL121" t="s">
        <v>179</v>
      </c>
      <c r="EM121" t="s">
        <v>180</v>
      </c>
      <c r="EO121" t="s">
        <v>102</v>
      </c>
      <c r="EQ121">
        <v>0</v>
      </c>
      <c r="ER121">
        <v>915.32</v>
      </c>
      <c r="ES121">
        <v>361.42</v>
      </c>
      <c r="ET121">
        <v>0</v>
      </c>
      <c r="EU121">
        <v>0</v>
      </c>
      <c r="EV121">
        <v>553.9</v>
      </c>
      <c r="EW121">
        <v>50.4</v>
      </c>
      <c r="EX121">
        <v>0</v>
      </c>
      <c r="EY121">
        <v>0</v>
      </c>
      <c r="FQ121">
        <v>0</v>
      </c>
      <c r="FR121">
        <f t="shared" si="148"/>
        <v>0</v>
      </c>
      <c r="FS121">
        <v>0</v>
      </c>
      <c r="FX121">
        <v>100</v>
      </c>
      <c r="FY121">
        <v>64</v>
      </c>
      <c r="GA121" t="s">
        <v>3</v>
      </c>
      <c r="GD121">
        <v>0</v>
      </c>
      <c r="GF121">
        <v>806352465</v>
      </c>
      <c r="GG121">
        <v>2</v>
      </c>
      <c r="GH121">
        <v>1</v>
      </c>
      <c r="GI121">
        <v>2</v>
      </c>
      <c r="GJ121">
        <v>0</v>
      </c>
      <c r="GK121">
        <f>ROUND(R121*(S12)/100,2)</f>
        <v>0</v>
      </c>
      <c r="GL121">
        <f t="shared" si="149"/>
        <v>0</v>
      </c>
      <c r="GM121">
        <f t="shared" si="150"/>
        <v>4180.4399999999996</v>
      </c>
      <c r="GN121">
        <f t="shared" si="151"/>
        <v>4180.4399999999996</v>
      </c>
      <c r="GO121">
        <f t="shared" si="152"/>
        <v>0</v>
      </c>
      <c r="GP121">
        <f t="shared" si="153"/>
        <v>0</v>
      </c>
      <c r="GR121">
        <v>0</v>
      </c>
      <c r="GS121">
        <v>3</v>
      </c>
      <c r="GT121">
        <v>0</v>
      </c>
      <c r="GU121" t="s">
        <v>3</v>
      </c>
      <c r="GV121">
        <f t="shared" si="154"/>
        <v>0</v>
      </c>
      <c r="GW121">
        <v>1</v>
      </c>
      <c r="GX121">
        <f t="shared" si="155"/>
        <v>0</v>
      </c>
      <c r="HA121">
        <v>0</v>
      </c>
      <c r="HB121">
        <v>0</v>
      </c>
      <c r="IK121">
        <v>0</v>
      </c>
    </row>
    <row r="122" spans="1:255" x14ac:dyDescent="0.2">
      <c r="A122" s="2">
        <v>18</v>
      </c>
      <c r="B122" s="2">
        <v>1</v>
      </c>
      <c r="C122" s="2">
        <v>190</v>
      </c>
      <c r="D122" s="2"/>
      <c r="E122" s="2" t="s">
        <v>258</v>
      </c>
      <c r="F122" s="2" t="s">
        <v>259</v>
      </c>
      <c r="G122" s="2" t="s">
        <v>260</v>
      </c>
      <c r="H122" s="2" t="s">
        <v>173</v>
      </c>
      <c r="I122" s="2">
        <f>I120*J122</f>
        <v>0.257544</v>
      </c>
      <c r="J122" s="2">
        <v>1.752</v>
      </c>
      <c r="K122" s="2"/>
      <c r="L122" s="2"/>
      <c r="M122" s="2"/>
      <c r="N122" s="2"/>
      <c r="O122" s="2">
        <f t="shared" si="121"/>
        <v>866.77</v>
      </c>
      <c r="P122" s="2">
        <f t="shared" si="122"/>
        <v>866.77</v>
      </c>
      <c r="Q122" s="2">
        <f t="shared" si="123"/>
        <v>0</v>
      </c>
      <c r="R122" s="2">
        <f t="shared" si="124"/>
        <v>0</v>
      </c>
      <c r="S122" s="2">
        <f t="shared" si="125"/>
        <v>0</v>
      </c>
      <c r="T122" s="2">
        <f t="shared" si="126"/>
        <v>0</v>
      </c>
      <c r="U122" s="2">
        <f t="shared" si="127"/>
        <v>0</v>
      </c>
      <c r="V122" s="2">
        <f t="shared" si="128"/>
        <v>0</v>
      </c>
      <c r="W122" s="2">
        <f t="shared" si="129"/>
        <v>0</v>
      </c>
      <c r="X122" s="2">
        <f t="shared" si="130"/>
        <v>0</v>
      </c>
      <c r="Y122" s="2">
        <f t="shared" si="131"/>
        <v>0</v>
      </c>
      <c r="Z122" s="2"/>
      <c r="AA122" s="2">
        <v>21012691</v>
      </c>
      <c r="AB122" s="2">
        <f t="shared" si="132"/>
        <v>3365.52</v>
      </c>
      <c r="AC122" s="2">
        <f t="shared" si="133"/>
        <v>3365.52</v>
      </c>
      <c r="AD122" s="2">
        <f t="shared" ref="AD122:AF123" si="164">ROUND((ET122),6)</f>
        <v>0</v>
      </c>
      <c r="AE122" s="2">
        <f t="shared" si="164"/>
        <v>0</v>
      </c>
      <c r="AF122" s="2">
        <f t="shared" si="164"/>
        <v>0</v>
      </c>
      <c r="AG122" s="2">
        <f t="shared" si="135"/>
        <v>0</v>
      </c>
      <c r="AH122" s="2">
        <f>(EW122)</f>
        <v>0</v>
      </c>
      <c r="AI122" s="2">
        <f>(EX122)</f>
        <v>0</v>
      </c>
      <c r="AJ122" s="2">
        <f t="shared" si="136"/>
        <v>0</v>
      </c>
      <c r="AK122" s="2">
        <v>3365.52</v>
      </c>
      <c r="AL122" s="2">
        <v>3365.52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</v>
      </c>
      <c r="AW122" s="2">
        <v>1</v>
      </c>
      <c r="AX122" s="2"/>
      <c r="AY122" s="2"/>
      <c r="AZ122" s="2">
        <v>1</v>
      </c>
      <c r="BA122" s="2">
        <v>1</v>
      </c>
      <c r="BB122" s="2">
        <v>1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3</v>
      </c>
      <c r="BI122" s="2">
        <v>1</v>
      </c>
      <c r="BJ122" s="2" t="s">
        <v>261</v>
      </c>
      <c r="BK122" s="2"/>
      <c r="BL122" s="2"/>
      <c r="BM122" s="2">
        <v>454</v>
      </c>
      <c r="BN122" s="2">
        <v>0</v>
      </c>
      <c r="BO122" s="2" t="s">
        <v>3</v>
      </c>
      <c r="BP122" s="2">
        <v>0</v>
      </c>
      <c r="BQ122" s="2">
        <v>60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0</v>
      </c>
      <c r="CA122" s="2">
        <v>0</v>
      </c>
      <c r="CB122" s="2"/>
      <c r="CC122" s="2"/>
      <c r="CD122" s="2"/>
      <c r="CE122" s="2"/>
      <c r="CF122" s="2">
        <v>0</v>
      </c>
      <c r="CG122" s="2">
        <v>0</v>
      </c>
      <c r="CH122" s="2"/>
      <c r="CI122" s="2"/>
      <c r="CJ122" s="2"/>
      <c r="CK122" s="2"/>
      <c r="CL122" s="2"/>
      <c r="CM122" s="2">
        <v>0</v>
      </c>
      <c r="CN122" s="2" t="s">
        <v>3</v>
      </c>
      <c r="CO122" s="2">
        <v>0</v>
      </c>
      <c r="CP122" s="2">
        <f t="shared" si="137"/>
        <v>866.77</v>
      </c>
      <c r="CQ122" s="2">
        <f t="shared" si="138"/>
        <v>3365.52</v>
      </c>
      <c r="CR122" s="2">
        <f t="shared" si="139"/>
        <v>0</v>
      </c>
      <c r="CS122" s="2">
        <f t="shared" si="140"/>
        <v>0</v>
      </c>
      <c r="CT122" s="2">
        <f t="shared" si="141"/>
        <v>0</v>
      </c>
      <c r="CU122" s="2">
        <f t="shared" si="142"/>
        <v>0</v>
      </c>
      <c r="CV122" s="2">
        <f t="shared" si="143"/>
        <v>0</v>
      </c>
      <c r="CW122" s="2">
        <f t="shared" si="144"/>
        <v>0</v>
      </c>
      <c r="CX122" s="2">
        <f t="shared" si="145"/>
        <v>0</v>
      </c>
      <c r="CY122" s="2">
        <f t="shared" si="146"/>
        <v>0</v>
      </c>
      <c r="CZ122" s="2">
        <f t="shared" si="147"/>
        <v>0</v>
      </c>
      <c r="DA122" s="2"/>
      <c r="DB122" s="2"/>
      <c r="DC122" s="2" t="s">
        <v>3</v>
      </c>
      <c r="DD122" s="2" t="s">
        <v>3</v>
      </c>
      <c r="DE122" s="2" t="s">
        <v>3</v>
      </c>
      <c r="DF122" s="2" t="s">
        <v>3</v>
      </c>
      <c r="DG122" s="2" t="s">
        <v>3</v>
      </c>
      <c r="DH122" s="2" t="s">
        <v>3</v>
      </c>
      <c r="DI122" s="2" t="s">
        <v>3</v>
      </c>
      <c r="DJ122" s="2" t="s">
        <v>3</v>
      </c>
      <c r="DK122" s="2" t="s">
        <v>3</v>
      </c>
      <c r="DL122" s="2" t="s">
        <v>3</v>
      </c>
      <c r="DM122" s="2" t="s">
        <v>3</v>
      </c>
      <c r="DN122" s="2">
        <v>100</v>
      </c>
      <c r="DO122" s="2">
        <v>64</v>
      </c>
      <c r="DP122" s="2">
        <v>1.0249999999999999</v>
      </c>
      <c r="DQ122" s="2">
        <v>1</v>
      </c>
      <c r="DR122" s="2"/>
      <c r="DS122" s="2"/>
      <c r="DT122" s="2"/>
      <c r="DU122" s="2">
        <v>1009</v>
      </c>
      <c r="DV122" s="2" t="s">
        <v>173</v>
      </c>
      <c r="DW122" s="2" t="s">
        <v>173</v>
      </c>
      <c r="DX122" s="2">
        <v>1000</v>
      </c>
      <c r="DY122" s="2"/>
      <c r="DZ122" s="2"/>
      <c r="EA122" s="2"/>
      <c r="EB122" s="2"/>
      <c r="EC122" s="2"/>
      <c r="ED122" s="2"/>
      <c r="EE122" s="2">
        <v>20613346</v>
      </c>
      <c r="EF122" s="2">
        <v>60</v>
      </c>
      <c r="EG122" s="2" t="s">
        <v>29</v>
      </c>
      <c r="EH122" s="2">
        <v>0</v>
      </c>
      <c r="EI122" s="2" t="s">
        <v>3</v>
      </c>
      <c r="EJ122" s="2">
        <v>1</v>
      </c>
      <c r="EK122" s="2">
        <v>454</v>
      </c>
      <c r="EL122" s="2" t="s">
        <v>179</v>
      </c>
      <c r="EM122" s="2" t="s">
        <v>180</v>
      </c>
      <c r="EN122" s="2"/>
      <c r="EO122" s="2" t="s">
        <v>3</v>
      </c>
      <c r="EP122" s="2"/>
      <c r="EQ122" s="2">
        <v>0</v>
      </c>
      <c r="ER122" s="2">
        <v>3365.52</v>
      </c>
      <c r="ES122" s="2">
        <v>3365.52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>
        <v>0</v>
      </c>
      <c r="FR122" s="2">
        <f t="shared" si="148"/>
        <v>0</v>
      </c>
      <c r="FS122" s="2">
        <v>0</v>
      </c>
      <c r="FT122" s="2"/>
      <c r="FU122" s="2"/>
      <c r="FV122" s="2"/>
      <c r="FW122" s="2"/>
      <c r="FX122" s="2">
        <v>100</v>
      </c>
      <c r="FY122" s="2">
        <v>64</v>
      </c>
      <c r="FZ122" s="2"/>
      <c r="GA122" s="2" t="s">
        <v>3</v>
      </c>
      <c r="GB122" s="2"/>
      <c r="GC122" s="2"/>
      <c r="GD122" s="2">
        <v>0</v>
      </c>
      <c r="GE122" s="2"/>
      <c r="GF122" s="2">
        <v>-1628001106</v>
      </c>
      <c r="GG122" s="2">
        <v>2</v>
      </c>
      <c r="GH122" s="2">
        <v>1</v>
      </c>
      <c r="GI122" s="2">
        <v>-2</v>
      </c>
      <c r="GJ122" s="2">
        <v>0</v>
      </c>
      <c r="GK122" s="2">
        <f>ROUND(R122*(R12)/100,2)</f>
        <v>0</v>
      </c>
      <c r="GL122" s="2">
        <f t="shared" si="149"/>
        <v>0</v>
      </c>
      <c r="GM122" s="2">
        <f t="shared" si="150"/>
        <v>866.77</v>
      </c>
      <c r="GN122" s="2">
        <f t="shared" si="151"/>
        <v>866.77</v>
      </c>
      <c r="GO122" s="2">
        <f t="shared" si="152"/>
        <v>0</v>
      </c>
      <c r="GP122" s="2">
        <f t="shared" si="153"/>
        <v>0</v>
      </c>
      <c r="GQ122" s="2"/>
      <c r="GR122" s="2">
        <v>0</v>
      </c>
      <c r="GS122" s="2">
        <v>3</v>
      </c>
      <c r="GT122" s="2">
        <v>0</v>
      </c>
      <c r="GU122" s="2" t="s">
        <v>3</v>
      </c>
      <c r="GV122" s="2">
        <f t="shared" si="154"/>
        <v>0</v>
      </c>
      <c r="GW122" s="2">
        <v>1</v>
      </c>
      <c r="GX122" s="2">
        <f t="shared" si="155"/>
        <v>0</v>
      </c>
      <c r="GY122" s="2"/>
      <c r="GZ122" s="2"/>
      <c r="HA122" s="2">
        <v>0</v>
      </c>
      <c r="HB122" s="2">
        <v>0</v>
      </c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>
        <v>0</v>
      </c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x14ac:dyDescent="0.2">
      <c r="A123">
        <v>18</v>
      </c>
      <c r="B123">
        <v>1</v>
      </c>
      <c r="C123">
        <v>194</v>
      </c>
      <c r="E123" t="s">
        <v>258</v>
      </c>
      <c r="F123" t="s">
        <v>259</v>
      </c>
      <c r="G123" t="s">
        <v>260</v>
      </c>
      <c r="H123" t="s">
        <v>173</v>
      </c>
      <c r="I123">
        <f>I121*J123</f>
        <v>0.257544</v>
      </c>
      <c r="J123">
        <v>1.752</v>
      </c>
      <c r="O123">
        <f t="shared" si="121"/>
        <v>1646.86</v>
      </c>
      <c r="P123">
        <f t="shared" si="122"/>
        <v>1646.86</v>
      </c>
      <c r="Q123">
        <f t="shared" si="123"/>
        <v>0</v>
      </c>
      <c r="R123">
        <f t="shared" si="124"/>
        <v>0</v>
      </c>
      <c r="S123">
        <f t="shared" si="125"/>
        <v>0</v>
      </c>
      <c r="T123">
        <f t="shared" si="126"/>
        <v>0</v>
      </c>
      <c r="U123">
        <f t="shared" si="127"/>
        <v>0</v>
      </c>
      <c r="V123">
        <f t="shared" si="128"/>
        <v>0</v>
      </c>
      <c r="W123">
        <f t="shared" si="129"/>
        <v>0</v>
      </c>
      <c r="X123">
        <f t="shared" si="130"/>
        <v>0</v>
      </c>
      <c r="Y123">
        <f t="shared" si="131"/>
        <v>0</v>
      </c>
      <c r="AA123">
        <v>21012693</v>
      </c>
      <c r="AB123">
        <f t="shared" si="132"/>
        <v>3365.52</v>
      </c>
      <c r="AC123">
        <f t="shared" si="133"/>
        <v>3365.52</v>
      </c>
      <c r="AD123">
        <f t="shared" si="164"/>
        <v>0</v>
      </c>
      <c r="AE123">
        <f t="shared" si="164"/>
        <v>0</v>
      </c>
      <c r="AF123">
        <f t="shared" si="164"/>
        <v>0</v>
      </c>
      <c r="AG123">
        <f t="shared" si="135"/>
        <v>0</v>
      </c>
      <c r="AH123">
        <f>(EW123)</f>
        <v>0</v>
      </c>
      <c r="AI123">
        <f>(EX123)</f>
        <v>0</v>
      </c>
      <c r="AJ123">
        <f t="shared" si="136"/>
        <v>0</v>
      </c>
      <c r="AK123">
        <v>3365.52</v>
      </c>
      <c r="AL123">
        <v>3365.52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1.9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261</v>
      </c>
      <c r="BM123">
        <v>454</v>
      </c>
      <c r="BN123">
        <v>0</v>
      </c>
      <c r="BO123" t="s">
        <v>259</v>
      </c>
      <c r="BP123">
        <v>1</v>
      </c>
      <c r="BQ123">
        <v>60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0</v>
      </c>
      <c r="CA123">
        <v>0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>
        <f t="shared" si="137"/>
        <v>1646.86</v>
      </c>
      <c r="CQ123">
        <f t="shared" si="138"/>
        <v>6394.4879999999994</v>
      </c>
      <c r="CR123">
        <f t="shared" si="139"/>
        <v>0</v>
      </c>
      <c r="CS123">
        <f t="shared" si="140"/>
        <v>0</v>
      </c>
      <c r="CT123">
        <f t="shared" si="141"/>
        <v>0</v>
      </c>
      <c r="CU123">
        <f t="shared" si="142"/>
        <v>0</v>
      </c>
      <c r="CV123">
        <f t="shared" si="143"/>
        <v>0</v>
      </c>
      <c r="CW123">
        <f t="shared" si="144"/>
        <v>0</v>
      </c>
      <c r="CX123">
        <f t="shared" si="145"/>
        <v>0</v>
      </c>
      <c r="CY123">
        <f t="shared" si="146"/>
        <v>0</v>
      </c>
      <c r="CZ123">
        <f t="shared" si="147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100</v>
      </c>
      <c r="DO123">
        <v>64</v>
      </c>
      <c r="DP123">
        <v>1.0249999999999999</v>
      </c>
      <c r="DQ123">
        <v>1</v>
      </c>
      <c r="DU123">
        <v>1009</v>
      </c>
      <c r="DV123" t="s">
        <v>173</v>
      </c>
      <c r="DW123" t="s">
        <v>173</v>
      </c>
      <c r="DX123">
        <v>1000</v>
      </c>
      <c r="EE123">
        <v>20613346</v>
      </c>
      <c r="EF123">
        <v>60</v>
      </c>
      <c r="EG123" t="s">
        <v>29</v>
      </c>
      <c r="EH123">
        <v>0</v>
      </c>
      <c r="EI123" t="s">
        <v>3</v>
      </c>
      <c r="EJ123">
        <v>1</v>
      </c>
      <c r="EK123">
        <v>454</v>
      </c>
      <c r="EL123" t="s">
        <v>179</v>
      </c>
      <c r="EM123" t="s">
        <v>180</v>
      </c>
      <c r="EO123" t="s">
        <v>3</v>
      </c>
      <c r="EQ123">
        <v>0</v>
      </c>
      <c r="ER123">
        <v>3365.52</v>
      </c>
      <c r="ES123">
        <v>3365.52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48"/>
        <v>0</v>
      </c>
      <c r="FS123">
        <v>0</v>
      </c>
      <c r="FX123">
        <v>100</v>
      </c>
      <c r="FY123">
        <v>64</v>
      </c>
      <c r="GA123" t="s">
        <v>3</v>
      </c>
      <c r="GD123">
        <v>0</v>
      </c>
      <c r="GF123">
        <v>-1628001106</v>
      </c>
      <c r="GG123">
        <v>2</v>
      </c>
      <c r="GH123">
        <v>1</v>
      </c>
      <c r="GI123">
        <v>2</v>
      </c>
      <c r="GJ123">
        <v>0</v>
      </c>
      <c r="GK123">
        <f>ROUND(R123*(S12)/100,2)</f>
        <v>0</v>
      </c>
      <c r="GL123">
        <f t="shared" si="149"/>
        <v>0</v>
      </c>
      <c r="GM123">
        <f t="shared" si="150"/>
        <v>1646.86</v>
      </c>
      <c r="GN123">
        <f t="shared" si="151"/>
        <v>1646.86</v>
      </c>
      <c r="GO123">
        <f t="shared" si="152"/>
        <v>0</v>
      </c>
      <c r="GP123">
        <f t="shared" si="153"/>
        <v>0</v>
      </c>
      <c r="GR123">
        <v>0</v>
      </c>
      <c r="GS123">
        <v>3</v>
      </c>
      <c r="GT123">
        <v>0</v>
      </c>
      <c r="GU123" t="s">
        <v>3</v>
      </c>
      <c r="GV123">
        <f t="shared" si="154"/>
        <v>0</v>
      </c>
      <c r="GW123">
        <v>1</v>
      </c>
      <c r="GX123">
        <f t="shared" si="155"/>
        <v>0</v>
      </c>
      <c r="HA123">
        <v>0</v>
      </c>
      <c r="HB123">
        <v>0</v>
      </c>
      <c r="IK123">
        <v>0</v>
      </c>
    </row>
    <row r="124" spans="1:255" x14ac:dyDescent="0.2">
      <c r="A124" s="2">
        <v>17</v>
      </c>
      <c r="B124" s="2">
        <v>1</v>
      </c>
      <c r="C124" s="2">
        <f>ROW(SmtRes!A202)</f>
        <v>202</v>
      </c>
      <c r="D124" s="2">
        <f>ROW(EtalonRes!A205)</f>
        <v>205</v>
      </c>
      <c r="E124" s="2" t="s">
        <v>262</v>
      </c>
      <c r="F124" s="2" t="s">
        <v>263</v>
      </c>
      <c r="G124" s="2" t="s">
        <v>264</v>
      </c>
      <c r="H124" s="2" t="s">
        <v>35</v>
      </c>
      <c r="I124" s="2">
        <f>ROUND(14.7/100,6)</f>
        <v>0.14699999999999999</v>
      </c>
      <c r="J124" s="2">
        <v>0</v>
      </c>
      <c r="K124" s="2"/>
      <c r="L124" s="2"/>
      <c r="M124" s="2"/>
      <c r="N124" s="2"/>
      <c r="O124" s="2">
        <f t="shared" si="121"/>
        <v>565.75</v>
      </c>
      <c r="P124" s="2">
        <f t="shared" si="122"/>
        <v>101.54</v>
      </c>
      <c r="Q124" s="2">
        <f t="shared" si="123"/>
        <v>6.13</v>
      </c>
      <c r="R124" s="2">
        <f t="shared" si="124"/>
        <v>1.45</v>
      </c>
      <c r="S124" s="2">
        <f t="shared" si="125"/>
        <v>458.08</v>
      </c>
      <c r="T124" s="2">
        <f t="shared" si="126"/>
        <v>0</v>
      </c>
      <c r="U124" s="2">
        <f t="shared" si="127"/>
        <v>38.963151149999987</v>
      </c>
      <c r="V124" s="2">
        <f t="shared" si="128"/>
        <v>0</v>
      </c>
      <c r="W124" s="2">
        <f t="shared" si="129"/>
        <v>0</v>
      </c>
      <c r="X124" s="2">
        <f t="shared" si="130"/>
        <v>0</v>
      </c>
      <c r="Y124" s="2">
        <f t="shared" si="131"/>
        <v>0</v>
      </c>
      <c r="Z124" s="2"/>
      <c r="AA124" s="2">
        <v>21012691</v>
      </c>
      <c r="AB124" s="2">
        <f t="shared" si="132"/>
        <v>3848.70415</v>
      </c>
      <c r="AC124" s="2">
        <f t="shared" si="133"/>
        <v>690.78</v>
      </c>
      <c r="AD124" s="2">
        <f>ROUND((((ET124*1.15)*1.25)),6)</f>
        <v>41.730625000000003</v>
      </c>
      <c r="AE124" s="2">
        <f>ROUND((((EU124*1.15)*1.25)),6)</f>
        <v>9.8612500000000001</v>
      </c>
      <c r="AF124" s="2">
        <f>ROUND((((EV124*1.15)*1.15)),6)</f>
        <v>3116.1935250000001</v>
      </c>
      <c r="AG124" s="2">
        <f t="shared" si="135"/>
        <v>0</v>
      </c>
      <c r="AH124" s="2">
        <f>(((EW124*1.15)*1.15))</f>
        <v>265.05544999999995</v>
      </c>
      <c r="AI124" s="2">
        <f>(((EX124*1.15)*1.25))</f>
        <v>0</v>
      </c>
      <c r="AJ124" s="2">
        <f t="shared" si="136"/>
        <v>0</v>
      </c>
      <c r="AK124" s="2">
        <v>3076.1</v>
      </c>
      <c r="AL124" s="2">
        <v>690.78</v>
      </c>
      <c r="AM124" s="2">
        <v>29.03</v>
      </c>
      <c r="AN124" s="2">
        <v>6.86</v>
      </c>
      <c r="AO124" s="2">
        <v>2356.29</v>
      </c>
      <c r="AP124" s="2">
        <v>0</v>
      </c>
      <c r="AQ124" s="2">
        <v>200.42</v>
      </c>
      <c r="AR124" s="2">
        <v>0</v>
      </c>
      <c r="AS124" s="2">
        <v>0</v>
      </c>
      <c r="AT124" s="2">
        <v>0</v>
      </c>
      <c r="AU124" s="2">
        <v>0</v>
      </c>
      <c r="AV124" s="2">
        <v>1</v>
      </c>
      <c r="AW124" s="2">
        <v>1</v>
      </c>
      <c r="AX124" s="2"/>
      <c r="AY124" s="2"/>
      <c r="AZ124" s="2">
        <v>1</v>
      </c>
      <c r="BA124" s="2">
        <v>1</v>
      </c>
      <c r="BB124" s="2">
        <v>1</v>
      </c>
      <c r="BC124" s="2">
        <v>1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0</v>
      </c>
      <c r="BI124" s="2">
        <v>1</v>
      </c>
      <c r="BJ124" s="2" t="s">
        <v>265</v>
      </c>
      <c r="BK124" s="2"/>
      <c r="BL124" s="2"/>
      <c r="BM124" s="2">
        <v>123</v>
      </c>
      <c r="BN124" s="2">
        <v>0</v>
      </c>
      <c r="BO124" s="2" t="s">
        <v>3</v>
      </c>
      <c r="BP124" s="2">
        <v>0</v>
      </c>
      <c r="BQ124" s="2">
        <v>30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0</v>
      </c>
      <c r="CA124" s="2">
        <v>0</v>
      </c>
      <c r="CB124" s="2"/>
      <c r="CC124" s="2"/>
      <c r="CD124" s="2"/>
      <c r="CE124" s="2"/>
      <c r="CF124" s="2">
        <v>0</v>
      </c>
      <c r="CG124" s="2">
        <v>0</v>
      </c>
      <c r="CH124" s="2"/>
      <c r="CI124" s="2"/>
      <c r="CJ124" s="2"/>
      <c r="CK124" s="2"/>
      <c r="CL124" s="2"/>
      <c r="CM124" s="2">
        <v>0</v>
      </c>
      <c r="CN124" s="2" t="s">
        <v>3</v>
      </c>
      <c r="CO124" s="2">
        <v>0</v>
      </c>
      <c r="CP124" s="2">
        <f t="shared" si="137"/>
        <v>565.75</v>
      </c>
      <c r="CQ124" s="2">
        <f t="shared" si="138"/>
        <v>690.78</v>
      </c>
      <c r="CR124" s="2">
        <f t="shared" si="139"/>
        <v>41.730625000000003</v>
      </c>
      <c r="CS124" s="2">
        <f t="shared" si="140"/>
        <v>9.8612500000000001</v>
      </c>
      <c r="CT124" s="2">
        <f t="shared" si="141"/>
        <v>3116.1935250000001</v>
      </c>
      <c r="CU124" s="2">
        <f t="shared" si="142"/>
        <v>0</v>
      </c>
      <c r="CV124" s="2">
        <f t="shared" si="143"/>
        <v>265.05544999999995</v>
      </c>
      <c r="CW124" s="2">
        <f t="shared" si="144"/>
        <v>0</v>
      </c>
      <c r="CX124" s="2">
        <f t="shared" si="145"/>
        <v>0</v>
      </c>
      <c r="CY124" s="2">
        <f t="shared" si="146"/>
        <v>0</v>
      </c>
      <c r="CZ124" s="2">
        <f t="shared" si="147"/>
        <v>0</v>
      </c>
      <c r="DA124" s="2"/>
      <c r="DB124" s="2"/>
      <c r="DC124" s="2" t="s">
        <v>3</v>
      </c>
      <c r="DD124" s="2" t="s">
        <v>3</v>
      </c>
      <c r="DE124" s="2" t="s">
        <v>62</v>
      </c>
      <c r="DF124" s="2" t="s">
        <v>62</v>
      </c>
      <c r="DG124" s="2" t="s">
        <v>63</v>
      </c>
      <c r="DH124" s="2" t="s">
        <v>3</v>
      </c>
      <c r="DI124" s="2" t="s">
        <v>63</v>
      </c>
      <c r="DJ124" s="2" t="s">
        <v>62</v>
      </c>
      <c r="DK124" s="2" t="s">
        <v>3</v>
      </c>
      <c r="DL124" s="2" t="s">
        <v>3</v>
      </c>
      <c r="DM124" s="2" t="s">
        <v>3</v>
      </c>
      <c r="DN124" s="2">
        <v>100</v>
      </c>
      <c r="DO124" s="2">
        <v>64</v>
      </c>
      <c r="DP124" s="2">
        <v>1.0249999999999999</v>
      </c>
      <c r="DQ124" s="2">
        <v>1</v>
      </c>
      <c r="DR124" s="2"/>
      <c r="DS124" s="2"/>
      <c r="DT124" s="2"/>
      <c r="DU124" s="2">
        <v>1005</v>
      </c>
      <c r="DV124" s="2" t="s">
        <v>35</v>
      </c>
      <c r="DW124" s="2" t="s">
        <v>35</v>
      </c>
      <c r="DX124" s="2">
        <v>100</v>
      </c>
      <c r="DY124" s="2"/>
      <c r="DZ124" s="2"/>
      <c r="EA124" s="2"/>
      <c r="EB124" s="2"/>
      <c r="EC124" s="2"/>
      <c r="ED124" s="2"/>
      <c r="EE124" s="2">
        <v>20613015</v>
      </c>
      <c r="EF124" s="2">
        <v>30</v>
      </c>
      <c r="EG124" s="2" t="s">
        <v>54</v>
      </c>
      <c r="EH124" s="2">
        <v>0</v>
      </c>
      <c r="EI124" s="2" t="s">
        <v>3</v>
      </c>
      <c r="EJ124" s="2">
        <v>1</v>
      </c>
      <c r="EK124" s="2">
        <v>123</v>
      </c>
      <c r="EL124" s="2" t="s">
        <v>252</v>
      </c>
      <c r="EM124" s="2" t="s">
        <v>253</v>
      </c>
      <c r="EN124" s="2"/>
      <c r="EO124" s="2" t="s">
        <v>3</v>
      </c>
      <c r="EP124" s="2"/>
      <c r="EQ124" s="2">
        <v>0</v>
      </c>
      <c r="ER124" s="2">
        <v>3076.1</v>
      </c>
      <c r="ES124" s="2">
        <v>690.78</v>
      </c>
      <c r="ET124" s="2">
        <v>29.03</v>
      </c>
      <c r="EU124" s="2">
        <v>6.86</v>
      </c>
      <c r="EV124" s="2">
        <v>2356.29</v>
      </c>
      <c r="EW124" s="2">
        <v>200.42</v>
      </c>
      <c r="EX124" s="2">
        <v>0</v>
      </c>
      <c r="EY124" s="2">
        <v>0</v>
      </c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>
        <v>0</v>
      </c>
      <c r="FR124" s="2">
        <f t="shared" si="148"/>
        <v>0</v>
      </c>
      <c r="FS124" s="2">
        <v>0</v>
      </c>
      <c r="FT124" s="2"/>
      <c r="FU124" s="2"/>
      <c r="FV124" s="2"/>
      <c r="FW124" s="2"/>
      <c r="FX124" s="2">
        <v>100</v>
      </c>
      <c r="FY124" s="2">
        <v>64</v>
      </c>
      <c r="FZ124" s="2"/>
      <c r="GA124" s="2" t="s">
        <v>3</v>
      </c>
      <c r="GB124" s="2"/>
      <c r="GC124" s="2"/>
      <c r="GD124" s="2">
        <v>0</v>
      </c>
      <c r="GE124" s="2"/>
      <c r="GF124" s="2">
        <v>1762050610</v>
      </c>
      <c r="GG124" s="2">
        <v>2</v>
      </c>
      <c r="GH124" s="2">
        <v>-2</v>
      </c>
      <c r="GI124" s="2">
        <v>-2</v>
      </c>
      <c r="GJ124" s="2">
        <v>0</v>
      </c>
      <c r="GK124" s="2">
        <f>ROUND(R124*(R12)/100,2)</f>
        <v>2.42</v>
      </c>
      <c r="GL124" s="2">
        <f t="shared" si="149"/>
        <v>0</v>
      </c>
      <c r="GM124" s="2">
        <f t="shared" si="150"/>
        <v>568.16999999999996</v>
      </c>
      <c r="GN124" s="2">
        <f t="shared" si="151"/>
        <v>568.16999999999996</v>
      </c>
      <c r="GO124" s="2">
        <f t="shared" si="152"/>
        <v>0</v>
      </c>
      <c r="GP124" s="2">
        <f t="shared" si="153"/>
        <v>0</v>
      </c>
      <c r="GQ124" s="2"/>
      <c r="GR124" s="2">
        <v>0</v>
      </c>
      <c r="GS124" s="2">
        <v>3</v>
      </c>
      <c r="GT124" s="2">
        <v>0</v>
      </c>
      <c r="GU124" s="2" t="s">
        <v>3</v>
      </c>
      <c r="GV124" s="2">
        <f t="shared" si="154"/>
        <v>0</v>
      </c>
      <c r="GW124" s="2">
        <v>1</v>
      </c>
      <c r="GX124" s="2">
        <f t="shared" si="155"/>
        <v>0</v>
      </c>
      <c r="GY124" s="2"/>
      <c r="GZ124" s="2"/>
      <c r="HA124" s="2">
        <v>0</v>
      </c>
      <c r="HB124" s="2">
        <v>0</v>
      </c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>
        <v>0</v>
      </c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x14ac:dyDescent="0.2">
      <c r="A125">
        <v>17</v>
      </c>
      <c r="B125">
        <v>1</v>
      </c>
      <c r="C125">
        <f>ROW(SmtRes!A210)</f>
        <v>210</v>
      </c>
      <c r="D125">
        <f>ROW(EtalonRes!A212)</f>
        <v>212</v>
      </c>
      <c r="E125" t="s">
        <v>262</v>
      </c>
      <c r="F125" t="s">
        <v>263</v>
      </c>
      <c r="G125" t="s">
        <v>264</v>
      </c>
      <c r="H125" t="s">
        <v>35</v>
      </c>
      <c r="I125">
        <f>ROUND(14.7/100,6)</f>
        <v>0.14699999999999999</v>
      </c>
      <c r="J125">
        <v>0</v>
      </c>
      <c r="O125">
        <f t="shared" si="121"/>
        <v>9425.41</v>
      </c>
      <c r="P125">
        <f t="shared" si="122"/>
        <v>662.07</v>
      </c>
      <c r="Q125">
        <f t="shared" si="123"/>
        <v>53.51</v>
      </c>
      <c r="R125">
        <f t="shared" si="124"/>
        <v>1.49</v>
      </c>
      <c r="S125">
        <f t="shared" si="125"/>
        <v>8709.83</v>
      </c>
      <c r="T125">
        <f t="shared" si="126"/>
        <v>0</v>
      </c>
      <c r="U125">
        <f t="shared" si="127"/>
        <v>39.937229928749993</v>
      </c>
      <c r="V125">
        <f t="shared" si="128"/>
        <v>0</v>
      </c>
      <c r="W125">
        <f t="shared" si="129"/>
        <v>0</v>
      </c>
      <c r="X125">
        <f t="shared" si="130"/>
        <v>7490.45</v>
      </c>
      <c r="Y125">
        <f t="shared" si="131"/>
        <v>3832.33</v>
      </c>
      <c r="AA125">
        <v>21012693</v>
      </c>
      <c r="AB125">
        <f t="shared" si="132"/>
        <v>3848.70415</v>
      </c>
      <c r="AC125">
        <f t="shared" si="133"/>
        <v>690.78</v>
      </c>
      <c r="AD125">
        <f>ROUND((((ET125*1.15)*1.25)),6)</f>
        <v>41.730625000000003</v>
      </c>
      <c r="AE125">
        <f>ROUND((((EU125*1.15)*1.25)),6)</f>
        <v>9.8612500000000001</v>
      </c>
      <c r="AF125">
        <f>ROUND((((EV125*1.15)*1.15)),6)</f>
        <v>3116.1935250000001</v>
      </c>
      <c r="AG125">
        <f t="shared" si="135"/>
        <v>0</v>
      </c>
      <c r="AH125">
        <f>(((EW125*1.15)*1.15))</f>
        <v>265.05544999999995</v>
      </c>
      <c r="AI125">
        <f>(((EX125*1.15)*1.25))</f>
        <v>0</v>
      </c>
      <c r="AJ125">
        <f t="shared" si="136"/>
        <v>0</v>
      </c>
      <c r="AK125">
        <v>3076.1</v>
      </c>
      <c r="AL125">
        <v>690.78</v>
      </c>
      <c r="AM125">
        <v>29.03</v>
      </c>
      <c r="AN125">
        <v>6.86</v>
      </c>
      <c r="AO125">
        <v>2356.29</v>
      </c>
      <c r="AP125">
        <v>0</v>
      </c>
      <c r="AQ125">
        <v>200.42</v>
      </c>
      <c r="AR125">
        <v>0</v>
      </c>
      <c r="AS125">
        <v>0</v>
      </c>
      <c r="AT125">
        <v>86</v>
      </c>
      <c r="AU125">
        <v>44</v>
      </c>
      <c r="AV125">
        <v>1.0249999999999999</v>
      </c>
      <c r="AW125">
        <v>1</v>
      </c>
      <c r="AZ125">
        <v>1</v>
      </c>
      <c r="BA125">
        <v>18.55</v>
      </c>
      <c r="BB125">
        <v>8.51</v>
      </c>
      <c r="BC125">
        <v>6.52</v>
      </c>
      <c r="BD125" t="s">
        <v>3</v>
      </c>
      <c r="BE125" t="s">
        <v>3</v>
      </c>
      <c r="BF125" t="s">
        <v>3</v>
      </c>
      <c r="BG125" t="s">
        <v>3</v>
      </c>
      <c r="BH125">
        <v>0</v>
      </c>
      <c r="BI125">
        <v>1</v>
      </c>
      <c r="BJ125" t="s">
        <v>265</v>
      </c>
      <c r="BM125">
        <v>123</v>
      </c>
      <c r="BN125">
        <v>0</v>
      </c>
      <c r="BO125" t="s">
        <v>263</v>
      </c>
      <c r="BP125">
        <v>1</v>
      </c>
      <c r="BQ125">
        <v>30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86</v>
      </c>
      <c r="CA125">
        <v>44</v>
      </c>
      <c r="CF125">
        <v>0</v>
      </c>
      <c r="CG125">
        <v>0</v>
      </c>
      <c r="CM125">
        <v>0</v>
      </c>
      <c r="CN125" t="s">
        <v>3</v>
      </c>
      <c r="CO125">
        <v>0</v>
      </c>
      <c r="CP125">
        <f t="shared" si="137"/>
        <v>9425.41</v>
      </c>
      <c r="CQ125">
        <f t="shared" si="138"/>
        <v>4503.8855999999996</v>
      </c>
      <c r="CR125">
        <f t="shared" si="139"/>
        <v>364.00580921874996</v>
      </c>
      <c r="CS125">
        <f t="shared" si="140"/>
        <v>10.107781249999999</v>
      </c>
      <c r="CT125">
        <f t="shared" si="141"/>
        <v>59250.524635968752</v>
      </c>
      <c r="CU125">
        <f t="shared" si="142"/>
        <v>0</v>
      </c>
      <c r="CV125">
        <f t="shared" si="143"/>
        <v>271.68183624999995</v>
      </c>
      <c r="CW125">
        <f t="shared" si="144"/>
        <v>0</v>
      </c>
      <c r="CX125">
        <f t="shared" si="145"/>
        <v>0</v>
      </c>
      <c r="CY125">
        <f t="shared" si="146"/>
        <v>7490.4538000000002</v>
      </c>
      <c r="CZ125">
        <f t="shared" si="147"/>
        <v>3832.3251999999998</v>
      </c>
      <c r="DC125" t="s">
        <v>3</v>
      </c>
      <c r="DD125" t="s">
        <v>3</v>
      </c>
      <c r="DE125" t="s">
        <v>62</v>
      </c>
      <c r="DF125" t="s">
        <v>62</v>
      </c>
      <c r="DG125" t="s">
        <v>63</v>
      </c>
      <c r="DH125" t="s">
        <v>3</v>
      </c>
      <c r="DI125" t="s">
        <v>63</v>
      </c>
      <c r="DJ125" t="s">
        <v>62</v>
      </c>
      <c r="DK125" t="s">
        <v>3</v>
      </c>
      <c r="DL125" t="s">
        <v>3</v>
      </c>
      <c r="DM125" t="s">
        <v>3</v>
      </c>
      <c r="DN125">
        <v>100</v>
      </c>
      <c r="DO125">
        <v>64</v>
      </c>
      <c r="DP125">
        <v>1.0249999999999999</v>
      </c>
      <c r="DQ125">
        <v>1</v>
      </c>
      <c r="DU125">
        <v>1005</v>
      </c>
      <c r="DV125" t="s">
        <v>35</v>
      </c>
      <c r="DW125" t="s">
        <v>35</v>
      </c>
      <c r="DX125">
        <v>100</v>
      </c>
      <c r="EE125">
        <v>20613015</v>
      </c>
      <c r="EF125">
        <v>30</v>
      </c>
      <c r="EG125" t="s">
        <v>54</v>
      </c>
      <c r="EH125">
        <v>0</v>
      </c>
      <c r="EI125" t="s">
        <v>3</v>
      </c>
      <c r="EJ125">
        <v>1</v>
      </c>
      <c r="EK125">
        <v>123</v>
      </c>
      <c r="EL125" t="s">
        <v>252</v>
      </c>
      <c r="EM125" t="s">
        <v>253</v>
      </c>
      <c r="EO125" t="s">
        <v>3</v>
      </c>
      <c r="EQ125">
        <v>0</v>
      </c>
      <c r="ER125">
        <v>3076.1</v>
      </c>
      <c r="ES125">
        <v>690.78</v>
      </c>
      <c r="ET125">
        <v>29.03</v>
      </c>
      <c r="EU125">
        <v>6.86</v>
      </c>
      <c r="EV125">
        <v>2356.29</v>
      </c>
      <c r="EW125">
        <v>200.42</v>
      </c>
      <c r="EX125">
        <v>0</v>
      </c>
      <c r="EY125">
        <v>0</v>
      </c>
      <c r="FQ125">
        <v>0</v>
      </c>
      <c r="FR125">
        <f t="shared" si="148"/>
        <v>0</v>
      </c>
      <c r="FS125">
        <v>0</v>
      </c>
      <c r="FX125">
        <v>100</v>
      </c>
      <c r="FY125">
        <v>64</v>
      </c>
      <c r="GA125" t="s">
        <v>3</v>
      </c>
      <c r="GD125">
        <v>0</v>
      </c>
      <c r="GF125">
        <v>1762050610</v>
      </c>
      <c r="GG125">
        <v>2</v>
      </c>
      <c r="GH125">
        <v>-2</v>
      </c>
      <c r="GI125">
        <v>2</v>
      </c>
      <c r="GJ125">
        <v>0</v>
      </c>
      <c r="GK125">
        <f>ROUND(R125*(S12)/100,2)</f>
        <v>2.5</v>
      </c>
      <c r="GL125">
        <f t="shared" si="149"/>
        <v>0</v>
      </c>
      <c r="GM125">
        <f t="shared" si="150"/>
        <v>20750.689999999999</v>
      </c>
      <c r="GN125">
        <f t="shared" si="151"/>
        <v>20750.689999999999</v>
      </c>
      <c r="GO125">
        <f t="shared" si="152"/>
        <v>0</v>
      </c>
      <c r="GP125">
        <f t="shared" si="153"/>
        <v>0</v>
      </c>
      <c r="GR125">
        <v>0</v>
      </c>
      <c r="GS125">
        <v>3</v>
      </c>
      <c r="GT125">
        <v>0</v>
      </c>
      <c r="GU125" t="s">
        <v>3</v>
      </c>
      <c r="GV125">
        <f t="shared" si="154"/>
        <v>0</v>
      </c>
      <c r="GW125">
        <v>1</v>
      </c>
      <c r="GX125">
        <f t="shared" si="155"/>
        <v>0</v>
      </c>
      <c r="HA125">
        <v>0</v>
      </c>
      <c r="HB125">
        <v>0</v>
      </c>
      <c r="IK125">
        <v>0</v>
      </c>
    </row>
    <row r="126" spans="1:255" x14ac:dyDescent="0.2">
      <c r="A126" s="2">
        <v>18</v>
      </c>
      <c r="B126" s="2">
        <v>1</v>
      </c>
      <c r="C126" s="2">
        <v>201</v>
      </c>
      <c r="D126" s="2"/>
      <c r="E126" s="2" t="s">
        <v>266</v>
      </c>
      <c r="F126" s="2" t="s">
        <v>267</v>
      </c>
      <c r="G126" s="2" t="s">
        <v>268</v>
      </c>
      <c r="H126" s="2" t="s">
        <v>173</v>
      </c>
      <c r="I126" s="2">
        <f>I124*J126</f>
        <v>8.6979999999999991E-3</v>
      </c>
      <c r="J126" s="2">
        <v>5.9170068027210879E-2</v>
      </c>
      <c r="K126" s="2"/>
      <c r="L126" s="2"/>
      <c r="M126" s="2"/>
      <c r="N126" s="2"/>
      <c r="O126" s="2">
        <f t="shared" si="121"/>
        <v>52.07</v>
      </c>
      <c r="P126" s="2">
        <f t="shared" si="122"/>
        <v>52.07</v>
      </c>
      <c r="Q126" s="2">
        <f t="shared" si="123"/>
        <v>0</v>
      </c>
      <c r="R126" s="2">
        <f t="shared" si="124"/>
        <v>0</v>
      </c>
      <c r="S126" s="2">
        <f t="shared" si="125"/>
        <v>0</v>
      </c>
      <c r="T126" s="2">
        <f t="shared" si="126"/>
        <v>0</v>
      </c>
      <c r="U126" s="2">
        <f t="shared" si="127"/>
        <v>0</v>
      </c>
      <c r="V126" s="2">
        <f t="shared" si="128"/>
        <v>0</v>
      </c>
      <c r="W126" s="2">
        <f t="shared" si="129"/>
        <v>0</v>
      </c>
      <c r="X126" s="2">
        <f t="shared" si="130"/>
        <v>0</v>
      </c>
      <c r="Y126" s="2">
        <f t="shared" si="131"/>
        <v>0</v>
      </c>
      <c r="Z126" s="2"/>
      <c r="AA126" s="2">
        <v>21012691</v>
      </c>
      <c r="AB126" s="2">
        <f t="shared" si="132"/>
        <v>5986.03</v>
      </c>
      <c r="AC126" s="2">
        <f t="shared" si="133"/>
        <v>5986.03</v>
      </c>
      <c r="AD126" s="2">
        <f t="shared" ref="AD126:AF131" si="165">ROUND((ET126),6)</f>
        <v>0</v>
      </c>
      <c r="AE126" s="2">
        <f t="shared" si="165"/>
        <v>0</v>
      </c>
      <c r="AF126" s="2">
        <f t="shared" si="165"/>
        <v>0</v>
      </c>
      <c r="AG126" s="2">
        <f t="shared" si="135"/>
        <v>0</v>
      </c>
      <c r="AH126" s="2">
        <f t="shared" ref="AH126:AI131" si="166">(EW126)</f>
        <v>0</v>
      </c>
      <c r="AI126" s="2">
        <f t="shared" si="166"/>
        <v>0</v>
      </c>
      <c r="AJ126" s="2">
        <f t="shared" si="136"/>
        <v>0</v>
      </c>
      <c r="AK126" s="2">
        <v>5986.03</v>
      </c>
      <c r="AL126" s="2">
        <v>5986.03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1</v>
      </c>
      <c r="AW126" s="2">
        <v>1</v>
      </c>
      <c r="AX126" s="2"/>
      <c r="AY126" s="2"/>
      <c r="AZ126" s="2">
        <v>1</v>
      </c>
      <c r="BA126" s="2">
        <v>1</v>
      </c>
      <c r="BB126" s="2">
        <v>1</v>
      </c>
      <c r="BC126" s="2">
        <v>1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3</v>
      </c>
      <c r="BI126" s="2">
        <v>1</v>
      </c>
      <c r="BJ126" s="2" t="s">
        <v>269</v>
      </c>
      <c r="BK126" s="2"/>
      <c r="BL126" s="2"/>
      <c r="BM126" s="2">
        <v>123</v>
      </c>
      <c r="BN126" s="2">
        <v>0</v>
      </c>
      <c r="BO126" s="2" t="s">
        <v>3</v>
      </c>
      <c r="BP126" s="2">
        <v>0</v>
      </c>
      <c r="BQ126" s="2">
        <v>30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0</v>
      </c>
      <c r="CA126" s="2">
        <v>0</v>
      </c>
      <c r="CB126" s="2"/>
      <c r="CC126" s="2"/>
      <c r="CD126" s="2"/>
      <c r="CE126" s="2"/>
      <c r="CF126" s="2">
        <v>0</v>
      </c>
      <c r="CG126" s="2">
        <v>0</v>
      </c>
      <c r="CH126" s="2"/>
      <c r="CI126" s="2"/>
      <c r="CJ126" s="2"/>
      <c r="CK126" s="2"/>
      <c r="CL126" s="2"/>
      <c r="CM126" s="2">
        <v>0</v>
      </c>
      <c r="CN126" s="2" t="s">
        <v>3</v>
      </c>
      <c r="CO126" s="2">
        <v>0</v>
      </c>
      <c r="CP126" s="2">
        <f t="shared" si="137"/>
        <v>52.07</v>
      </c>
      <c r="CQ126" s="2">
        <f t="shared" si="138"/>
        <v>5986.03</v>
      </c>
      <c r="CR126" s="2">
        <f t="shared" si="139"/>
        <v>0</v>
      </c>
      <c r="CS126" s="2">
        <f t="shared" si="140"/>
        <v>0</v>
      </c>
      <c r="CT126" s="2">
        <f t="shared" si="141"/>
        <v>0</v>
      </c>
      <c r="CU126" s="2">
        <f t="shared" si="142"/>
        <v>0</v>
      </c>
      <c r="CV126" s="2">
        <f t="shared" si="143"/>
        <v>0</v>
      </c>
      <c r="CW126" s="2">
        <f t="shared" si="144"/>
        <v>0</v>
      </c>
      <c r="CX126" s="2">
        <f t="shared" si="145"/>
        <v>0</v>
      </c>
      <c r="CY126" s="2">
        <f t="shared" si="146"/>
        <v>0</v>
      </c>
      <c r="CZ126" s="2">
        <f t="shared" si="147"/>
        <v>0</v>
      </c>
      <c r="DA126" s="2"/>
      <c r="DB126" s="2"/>
      <c r="DC126" s="2" t="s">
        <v>3</v>
      </c>
      <c r="DD126" s="2" t="s">
        <v>3</v>
      </c>
      <c r="DE126" s="2" t="s">
        <v>3</v>
      </c>
      <c r="DF126" s="2" t="s">
        <v>3</v>
      </c>
      <c r="DG126" s="2" t="s">
        <v>3</v>
      </c>
      <c r="DH126" s="2" t="s">
        <v>3</v>
      </c>
      <c r="DI126" s="2" t="s">
        <v>3</v>
      </c>
      <c r="DJ126" s="2" t="s">
        <v>3</v>
      </c>
      <c r="DK126" s="2" t="s">
        <v>3</v>
      </c>
      <c r="DL126" s="2" t="s">
        <v>3</v>
      </c>
      <c r="DM126" s="2" t="s">
        <v>3</v>
      </c>
      <c r="DN126" s="2">
        <v>100</v>
      </c>
      <c r="DO126" s="2">
        <v>64</v>
      </c>
      <c r="DP126" s="2">
        <v>1.0249999999999999</v>
      </c>
      <c r="DQ126" s="2">
        <v>1</v>
      </c>
      <c r="DR126" s="2"/>
      <c r="DS126" s="2"/>
      <c r="DT126" s="2"/>
      <c r="DU126" s="2">
        <v>1009</v>
      </c>
      <c r="DV126" s="2" t="s">
        <v>173</v>
      </c>
      <c r="DW126" s="2" t="s">
        <v>173</v>
      </c>
      <c r="DX126" s="2">
        <v>1000</v>
      </c>
      <c r="DY126" s="2"/>
      <c r="DZ126" s="2"/>
      <c r="EA126" s="2"/>
      <c r="EB126" s="2"/>
      <c r="EC126" s="2"/>
      <c r="ED126" s="2"/>
      <c r="EE126" s="2">
        <v>20613015</v>
      </c>
      <c r="EF126" s="2">
        <v>30</v>
      </c>
      <c r="EG126" s="2" t="s">
        <v>54</v>
      </c>
      <c r="EH126" s="2">
        <v>0</v>
      </c>
      <c r="EI126" s="2" t="s">
        <v>3</v>
      </c>
      <c r="EJ126" s="2">
        <v>1</v>
      </c>
      <c r="EK126" s="2">
        <v>123</v>
      </c>
      <c r="EL126" s="2" t="s">
        <v>252</v>
      </c>
      <c r="EM126" s="2" t="s">
        <v>253</v>
      </c>
      <c r="EN126" s="2"/>
      <c r="EO126" s="2" t="s">
        <v>3</v>
      </c>
      <c r="EP126" s="2"/>
      <c r="EQ126" s="2">
        <v>0</v>
      </c>
      <c r="ER126" s="2">
        <v>5986.03</v>
      </c>
      <c r="ES126" s="2">
        <v>5986.03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>
        <v>0</v>
      </c>
      <c r="FR126" s="2">
        <f t="shared" si="148"/>
        <v>0</v>
      </c>
      <c r="FS126" s="2">
        <v>0</v>
      </c>
      <c r="FT126" s="2"/>
      <c r="FU126" s="2"/>
      <c r="FV126" s="2"/>
      <c r="FW126" s="2"/>
      <c r="FX126" s="2">
        <v>100</v>
      </c>
      <c r="FY126" s="2">
        <v>64</v>
      </c>
      <c r="FZ126" s="2"/>
      <c r="GA126" s="2" t="s">
        <v>3</v>
      </c>
      <c r="GB126" s="2"/>
      <c r="GC126" s="2"/>
      <c r="GD126" s="2">
        <v>0</v>
      </c>
      <c r="GE126" s="2"/>
      <c r="GF126" s="2">
        <v>2087422465</v>
      </c>
      <c r="GG126" s="2">
        <v>2</v>
      </c>
      <c r="GH126" s="2">
        <v>-2</v>
      </c>
      <c r="GI126" s="2">
        <v>-2</v>
      </c>
      <c r="GJ126" s="2">
        <v>0</v>
      </c>
      <c r="GK126" s="2">
        <f>ROUND(R126*(R12)/100,2)</f>
        <v>0</v>
      </c>
      <c r="GL126" s="2">
        <f t="shared" si="149"/>
        <v>0</v>
      </c>
      <c r="GM126" s="2">
        <f t="shared" si="150"/>
        <v>52.07</v>
      </c>
      <c r="GN126" s="2">
        <f t="shared" si="151"/>
        <v>52.07</v>
      </c>
      <c r="GO126" s="2">
        <f t="shared" si="152"/>
        <v>0</v>
      </c>
      <c r="GP126" s="2">
        <f t="shared" si="153"/>
        <v>0</v>
      </c>
      <c r="GQ126" s="2"/>
      <c r="GR126" s="2">
        <v>0</v>
      </c>
      <c r="GS126" s="2">
        <v>3</v>
      </c>
      <c r="GT126" s="2">
        <v>0</v>
      </c>
      <c r="GU126" s="2" t="s">
        <v>3</v>
      </c>
      <c r="GV126" s="2">
        <f t="shared" si="154"/>
        <v>0</v>
      </c>
      <c r="GW126" s="2">
        <v>1</v>
      </c>
      <c r="GX126" s="2">
        <f t="shared" si="155"/>
        <v>0</v>
      </c>
      <c r="GY126" s="2"/>
      <c r="GZ126" s="2"/>
      <c r="HA126" s="2">
        <v>0</v>
      </c>
      <c r="HB126" s="2">
        <v>0</v>
      </c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>
        <v>0</v>
      </c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x14ac:dyDescent="0.2">
      <c r="A127">
        <v>18</v>
      </c>
      <c r="B127">
        <v>1</v>
      </c>
      <c r="C127">
        <v>209</v>
      </c>
      <c r="E127" t="s">
        <v>266</v>
      </c>
      <c r="F127" t="s">
        <v>267</v>
      </c>
      <c r="G127" t="s">
        <v>268</v>
      </c>
      <c r="H127" t="s">
        <v>173</v>
      </c>
      <c r="I127">
        <f>I125*J127</f>
        <v>8.6979999999999991E-3</v>
      </c>
      <c r="J127">
        <v>5.9170068027210879E-2</v>
      </c>
      <c r="O127">
        <f t="shared" si="121"/>
        <v>230.13</v>
      </c>
      <c r="P127">
        <f t="shared" si="122"/>
        <v>230.13</v>
      </c>
      <c r="Q127">
        <f t="shared" si="123"/>
        <v>0</v>
      </c>
      <c r="R127">
        <f t="shared" si="124"/>
        <v>0</v>
      </c>
      <c r="S127">
        <f t="shared" si="125"/>
        <v>0</v>
      </c>
      <c r="T127">
        <f t="shared" si="126"/>
        <v>0</v>
      </c>
      <c r="U127">
        <f t="shared" si="127"/>
        <v>0</v>
      </c>
      <c r="V127">
        <f t="shared" si="128"/>
        <v>0</v>
      </c>
      <c r="W127">
        <f t="shared" si="129"/>
        <v>0</v>
      </c>
      <c r="X127">
        <f t="shared" si="130"/>
        <v>0</v>
      </c>
      <c r="Y127">
        <f t="shared" si="131"/>
        <v>0</v>
      </c>
      <c r="AA127">
        <v>21012693</v>
      </c>
      <c r="AB127">
        <f t="shared" si="132"/>
        <v>5986.03</v>
      </c>
      <c r="AC127">
        <f t="shared" si="133"/>
        <v>5986.03</v>
      </c>
      <c r="AD127">
        <f t="shared" si="165"/>
        <v>0</v>
      </c>
      <c r="AE127">
        <f t="shared" si="165"/>
        <v>0</v>
      </c>
      <c r="AF127">
        <f t="shared" si="165"/>
        <v>0</v>
      </c>
      <c r="AG127">
        <f t="shared" si="135"/>
        <v>0</v>
      </c>
      <c r="AH127">
        <f t="shared" si="166"/>
        <v>0</v>
      </c>
      <c r="AI127">
        <f t="shared" si="166"/>
        <v>0</v>
      </c>
      <c r="AJ127">
        <f t="shared" si="136"/>
        <v>0</v>
      </c>
      <c r="AK127">
        <v>5986.03</v>
      </c>
      <c r="AL127">
        <v>5986.03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4.42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1</v>
      </c>
      <c r="BJ127" t="s">
        <v>269</v>
      </c>
      <c r="BM127">
        <v>123</v>
      </c>
      <c r="BN127">
        <v>0</v>
      </c>
      <c r="BO127" t="s">
        <v>267</v>
      </c>
      <c r="BP127">
        <v>1</v>
      </c>
      <c r="BQ127">
        <v>30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0</v>
      </c>
      <c r="CA127">
        <v>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>
        <f t="shared" si="137"/>
        <v>230.13</v>
      </c>
      <c r="CQ127">
        <f t="shared" si="138"/>
        <v>26458.2526</v>
      </c>
      <c r="CR127">
        <f t="shared" si="139"/>
        <v>0</v>
      </c>
      <c r="CS127">
        <f t="shared" si="140"/>
        <v>0</v>
      </c>
      <c r="CT127">
        <f t="shared" si="141"/>
        <v>0</v>
      </c>
      <c r="CU127">
        <f t="shared" si="142"/>
        <v>0</v>
      </c>
      <c r="CV127">
        <f t="shared" si="143"/>
        <v>0</v>
      </c>
      <c r="CW127">
        <f t="shared" si="144"/>
        <v>0</v>
      </c>
      <c r="CX127">
        <f t="shared" si="145"/>
        <v>0</v>
      </c>
      <c r="CY127">
        <f t="shared" si="146"/>
        <v>0</v>
      </c>
      <c r="CZ127">
        <f t="shared" si="147"/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100</v>
      </c>
      <c r="DO127">
        <v>64</v>
      </c>
      <c r="DP127">
        <v>1.0249999999999999</v>
      </c>
      <c r="DQ127">
        <v>1</v>
      </c>
      <c r="DU127">
        <v>1009</v>
      </c>
      <c r="DV127" t="s">
        <v>173</v>
      </c>
      <c r="DW127" t="s">
        <v>173</v>
      </c>
      <c r="DX127">
        <v>1000</v>
      </c>
      <c r="EE127">
        <v>20613015</v>
      </c>
      <c r="EF127">
        <v>30</v>
      </c>
      <c r="EG127" t="s">
        <v>54</v>
      </c>
      <c r="EH127">
        <v>0</v>
      </c>
      <c r="EI127" t="s">
        <v>3</v>
      </c>
      <c r="EJ127">
        <v>1</v>
      </c>
      <c r="EK127">
        <v>123</v>
      </c>
      <c r="EL127" t="s">
        <v>252</v>
      </c>
      <c r="EM127" t="s">
        <v>253</v>
      </c>
      <c r="EO127" t="s">
        <v>3</v>
      </c>
      <c r="EQ127">
        <v>0</v>
      </c>
      <c r="ER127">
        <v>5986.03</v>
      </c>
      <c r="ES127">
        <v>5986.03</v>
      </c>
      <c r="ET127">
        <v>0</v>
      </c>
      <c r="EU127">
        <v>0</v>
      </c>
      <c r="EV127">
        <v>0</v>
      </c>
      <c r="EW127">
        <v>0</v>
      </c>
      <c r="EX127">
        <v>0</v>
      </c>
      <c r="FQ127">
        <v>0</v>
      </c>
      <c r="FR127">
        <f t="shared" si="148"/>
        <v>0</v>
      </c>
      <c r="FS127">
        <v>0</v>
      </c>
      <c r="FX127">
        <v>100</v>
      </c>
      <c r="FY127">
        <v>64</v>
      </c>
      <c r="GA127" t="s">
        <v>3</v>
      </c>
      <c r="GD127">
        <v>0</v>
      </c>
      <c r="GF127">
        <v>2087422465</v>
      </c>
      <c r="GG127">
        <v>2</v>
      </c>
      <c r="GH127">
        <v>-2</v>
      </c>
      <c r="GI127">
        <v>2</v>
      </c>
      <c r="GJ127">
        <v>0</v>
      </c>
      <c r="GK127">
        <f>ROUND(R127*(S12)/100,2)</f>
        <v>0</v>
      </c>
      <c r="GL127">
        <f t="shared" si="149"/>
        <v>0</v>
      </c>
      <c r="GM127">
        <f t="shared" si="150"/>
        <v>230.13</v>
      </c>
      <c r="GN127">
        <f t="shared" si="151"/>
        <v>230.13</v>
      </c>
      <c r="GO127">
        <f t="shared" si="152"/>
        <v>0</v>
      </c>
      <c r="GP127">
        <f t="shared" si="153"/>
        <v>0</v>
      </c>
      <c r="GR127">
        <v>0</v>
      </c>
      <c r="GS127">
        <v>3</v>
      </c>
      <c r="GT127">
        <v>0</v>
      </c>
      <c r="GU127" t="s">
        <v>3</v>
      </c>
      <c r="GV127">
        <f t="shared" si="154"/>
        <v>0</v>
      </c>
      <c r="GW127">
        <v>1</v>
      </c>
      <c r="GX127">
        <f t="shared" si="155"/>
        <v>0</v>
      </c>
      <c r="HA127">
        <v>0</v>
      </c>
      <c r="HB127">
        <v>0</v>
      </c>
      <c r="IK127">
        <v>0</v>
      </c>
    </row>
    <row r="128" spans="1:255" x14ac:dyDescent="0.2">
      <c r="A128" s="2">
        <v>18</v>
      </c>
      <c r="B128" s="2">
        <v>1</v>
      </c>
      <c r="C128" s="2">
        <v>199</v>
      </c>
      <c r="D128" s="2"/>
      <c r="E128" s="2" t="s">
        <v>270</v>
      </c>
      <c r="F128" s="2" t="s">
        <v>271</v>
      </c>
      <c r="G128" s="2" t="s">
        <v>272</v>
      </c>
      <c r="H128" s="2" t="s">
        <v>85</v>
      </c>
      <c r="I128" s="2">
        <f>I124*J128</f>
        <v>14.7</v>
      </c>
      <c r="J128" s="2">
        <v>100</v>
      </c>
      <c r="K128" s="2"/>
      <c r="L128" s="2"/>
      <c r="M128" s="2"/>
      <c r="N128" s="2"/>
      <c r="O128" s="2">
        <f t="shared" ref="O128:O159" si="167">ROUND(CP128,2)</f>
        <v>635.91999999999996</v>
      </c>
      <c r="P128" s="2">
        <f t="shared" ref="P128:P159" si="168">ROUND(CQ128*I128,2)</f>
        <v>635.91999999999996</v>
      </c>
      <c r="Q128" s="2">
        <f t="shared" ref="Q128:Q159" si="169">ROUND(CR128*I128,2)</f>
        <v>0</v>
      </c>
      <c r="R128" s="2">
        <f t="shared" ref="R128:R159" si="170">ROUND(CS128*I128,2)</f>
        <v>0</v>
      </c>
      <c r="S128" s="2">
        <f t="shared" ref="S128:S159" si="171">ROUND(CT128*I128,2)</f>
        <v>0</v>
      </c>
      <c r="T128" s="2">
        <f t="shared" ref="T128:T159" si="172">ROUND(CU128*I128,2)</f>
        <v>0</v>
      </c>
      <c r="U128" s="2">
        <f t="shared" ref="U128:U159" si="173">CV128*I128</f>
        <v>0</v>
      </c>
      <c r="V128" s="2">
        <f t="shared" ref="V128:V159" si="174">CW128*I128</f>
        <v>0</v>
      </c>
      <c r="W128" s="2">
        <f t="shared" ref="W128:W159" si="175">ROUND(CX128*I128,2)</f>
        <v>0</v>
      </c>
      <c r="X128" s="2">
        <f t="shared" ref="X128:X159" si="176">ROUND(CY128,2)</f>
        <v>0</v>
      </c>
      <c r="Y128" s="2">
        <f t="shared" ref="Y128:Y159" si="177">ROUND(CZ128,2)</f>
        <v>0</v>
      </c>
      <c r="Z128" s="2"/>
      <c r="AA128" s="2">
        <v>21012691</v>
      </c>
      <c r="AB128" s="2">
        <f t="shared" ref="AB128:AB159" si="178">ROUND((AC128+AD128+AF128),6)</f>
        <v>43.26</v>
      </c>
      <c r="AC128" s="2">
        <f t="shared" ref="AC128:AC159" si="179">ROUND((ES128),6)</f>
        <v>43.26</v>
      </c>
      <c r="AD128" s="2">
        <f t="shared" si="165"/>
        <v>0</v>
      </c>
      <c r="AE128" s="2">
        <f t="shared" si="165"/>
        <v>0</v>
      </c>
      <c r="AF128" s="2">
        <f t="shared" si="165"/>
        <v>0</v>
      </c>
      <c r="AG128" s="2">
        <f t="shared" ref="AG128:AG159" si="180">ROUND((AP128),6)</f>
        <v>0</v>
      </c>
      <c r="AH128" s="2">
        <f t="shared" si="166"/>
        <v>0</v>
      </c>
      <c r="AI128" s="2">
        <f t="shared" si="166"/>
        <v>0</v>
      </c>
      <c r="AJ128" s="2">
        <f t="shared" ref="AJ128:AJ159" si="181">ROUND((AS128),6)</f>
        <v>0</v>
      </c>
      <c r="AK128" s="2">
        <v>43.26</v>
      </c>
      <c r="AL128" s="2">
        <v>43.26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1</v>
      </c>
      <c r="AW128" s="2">
        <v>1</v>
      </c>
      <c r="AX128" s="2"/>
      <c r="AY128" s="2"/>
      <c r="AZ128" s="2">
        <v>1</v>
      </c>
      <c r="BA128" s="2">
        <v>1</v>
      </c>
      <c r="BB128" s="2">
        <v>1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3</v>
      </c>
      <c r="BI128" s="2">
        <v>1</v>
      </c>
      <c r="BJ128" s="2" t="s">
        <v>273</v>
      </c>
      <c r="BK128" s="2"/>
      <c r="BL128" s="2"/>
      <c r="BM128" s="2">
        <v>123</v>
      </c>
      <c r="BN128" s="2">
        <v>0</v>
      </c>
      <c r="BO128" s="2" t="s">
        <v>3</v>
      </c>
      <c r="BP128" s="2">
        <v>0</v>
      </c>
      <c r="BQ128" s="2">
        <v>30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0</v>
      </c>
      <c r="CA128" s="2">
        <v>0</v>
      </c>
      <c r="CB128" s="2"/>
      <c r="CC128" s="2"/>
      <c r="CD128" s="2"/>
      <c r="CE128" s="2"/>
      <c r="CF128" s="2">
        <v>0</v>
      </c>
      <c r="CG128" s="2">
        <v>0</v>
      </c>
      <c r="CH128" s="2"/>
      <c r="CI128" s="2"/>
      <c r="CJ128" s="2"/>
      <c r="CK128" s="2"/>
      <c r="CL128" s="2"/>
      <c r="CM128" s="2">
        <v>0</v>
      </c>
      <c r="CN128" s="2" t="s">
        <v>3</v>
      </c>
      <c r="CO128" s="2">
        <v>0</v>
      </c>
      <c r="CP128" s="2">
        <f t="shared" ref="CP128:CP159" si="182">(P128+Q128+S128)</f>
        <v>635.91999999999996</v>
      </c>
      <c r="CQ128" s="2">
        <f t="shared" ref="CQ128:CQ159" si="183">(AC128*BC128*AW128)</f>
        <v>43.26</v>
      </c>
      <c r="CR128" s="2">
        <f t="shared" ref="CR128:CR159" si="184">(AD128*BB128*AV128)</f>
        <v>0</v>
      </c>
      <c r="CS128" s="2">
        <f t="shared" ref="CS128:CS159" si="185">(AE128*BS128*AV128)</f>
        <v>0</v>
      </c>
      <c r="CT128" s="2">
        <f t="shared" ref="CT128:CT159" si="186">(AF128*BA128*AV128)</f>
        <v>0</v>
      </c>
      <c r="CU128" s="2">
        <f t="shared" ref="CU128:CU159" si="187">AG128</f>
        <v>0</v>
      </c>
      <c r="CV128" s="2">
        <f t="shared" ref="CV128:CV159" si="188">(AH128*AV128)</f>
        <v>0</v>
      </c>
      <c r="CW128" s="2">
        <f t="shared" ref="CW128:CW159" si="189">AI128</f>
        <v>0</v>
      </c>
      <c r="CX128" s="2">
        <f t="shared" ref="CX128:CX159" si="190">AJ128</f>
        <v>0</v>
      </c>
      <c r="CY128" s="2">
        <f t="shared" ref="CY128:CY159" si="191">S128*(BZ128/100)</f>
        <v>0</v>
      </c>
      <c r="CZ128" s="2">
        <f t="shared" ref="CZ128:CZ159" si="192">S128*(CA128/100)</f>
        <v>0</v>
      </c>
      <c r="DA128" s="2"/>
      <c r="DB128" s="2"/>
      <c r="DC128" s="2" t="s">
        <v>3</v>
      </c>
      <c r="DD128" s="2" t="s">
        <v>3</v>
      </c>
      <c r="DE128" s="2" t="s">
        <v>3</v>
      </c>
      <c r="DF128" s="2" t="s">
        <v>3</v>
      </c>
      <c r="DG128" s="2" t="s">
        <v>3</v>
      </c>
      <c r="DH128" s="2" t="s">
        <v>3</v>
      </c>
      <c r="DI128" s="2" t="s">
        <v>3</v>
      </c>
      <c r="DJ128" s="2" t="s">
        <v>3</v>
      </c>
      <c r="DK128" s="2" t="s">
        <v>3</v>
      </c>
      <c r="DL128" s="2" t="s">
        <v>3</v>
      </c>
      <c r="DM128" s="2" t="s">
        <v>3</v>
      </c>
      <c r="DN128" s="2">
        <v>100</v>
      </c>
      <c r="DO128" s="2">
        <v>64</v>
      </c>
      <c r="DP128" s="2">
        <v>1.0249999999999999</v>
      </c>
      <c r="DQ128" s="2">
        <v>1</v>
      </c>
      <c r="DR128" s="2"/>
      <c r="DS128" s="2"/>
      <c r="DT128" s="2"/>
      <c r="DU128" s="2">
        <v>1005</v>
      </c>
      <c r="DV128" s="2" t="s">
        <v>85</v>
      </c>
      <c r="DW128" s="2" t="s">
        <v>85</v>
      </c>
      <c r="DX128" s="2">
        <v>1</v>
      </c>
      <c r="DY128" s="2"/>
      <c r="DZ128" s="2"/>
      <c r="EA128" s="2"/>
      <c r="EB128" s="2"/>
      <c r="EC128" s="2"/>
      <c r="ED128" s="2"/>
      <c r="EE128" s="2">
        <v>20613015</v>
      </c>
      <c r="EF128" s="2">
        <v>30</v>
      </c>
      <c r="EG128" s="2" t="s">
        <v>54</v>
      </c>
      <c r="EH128" s="2">
        <v>0</v>
      </c>
      <c r="EI128" s="2" t="s">
        <v>3</v>
      </c>
      <c r="EJ128" s="2">
        <v>1</v>
      </c>
      <c r="EK128" s="2">
        <v>123</v>
      </c>
      <c r="EL128" s="2" t="s">
        <v>252</v>
      </c>
      <c r="EM128" s="2" t="s">
        <v>253</v>
      </c>
      <c r="EN128" s="2"/>
      <c r="EO128" s="2" t="s">
        <v>3</v>
      </c>
      <c r="EP128" s="2"/>
      <c r="EQ128" s="2">
        <v>0</v>
      </c>
      <c r="ER128" s="2">
        <v>43.26</v>
      </c>
      <c r="ES128" s="2">
        <v>43.26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>
        <v>0</v>
      </c>
      <c r="FR128" s="2">
        <f t="shared" ref="FR128:FR159" si="193">ROUND(IF(AND(BH128=3,BI128=3),P128,0),2)</f>
        <v>0</v>
      </c>
      <c r="FS128" s="2">
        <v>0</v>
      </c>
      <c r="FT128" s="2"/>
      <c r="FU128" s="2"/>
      <c r="FV128" s="2"/>
      <c r="FW128" s="2"/>
      <c r="FX128" s="2">
        <v>100</v>
      </c>
      <c r="FY128" s="2">
        <v>64</v>
      </c>
      <c r="FZ128" s="2"/>
      <c r="GA128" s="2" t="s">
        <v>3</v>
      </c>
      <c r="GB128" s="2"/>
      <c r="GC128" s="2"/>
      <c r="GD128" s="2">
        <v>0</v>
      </c>
      <c r="GE128" s="2"/>
      <c r="GF128" s="2">
        <v>-79941162</v>
      </c>
      <c r="GG128" s="2">
        <v>2</v>
      </c>
      <c r="GH128" s="2">
        <v>1</v>
      </c>
      <c r="GI128" s="2">
        <v>-2</v>
      </c>
      <c r="GJ128" s="2">
        <v>0</v>
      </c>
      <c r="GK128" s="2">
        <f>ROUND(R128*(R12)/100,2)</f>
        <v>0</v>
      </c>
      <c r="GL128" s="2">
        <f t="shared" ref="GL128:GL159" si="194">ROUND(IF(AND(BH128=3,BI128=3,FS128&lt;&gt;0),P128,0),2)</f>
        <v>0</v>
      </c>
      <c r="GM128" s="2">
        <f t="shared" ref="GM128:GM159" si="195">ROUND(O128+X128+Y128+GK128,2)+GX128</f>
        <v>635.91999999999996</v>
      </c>
      <c r="GN128" s="2">
        <f t="shared" ref="GN128:GN159" si="196">IF(OR(BI128=0,BI128=1),ROUND(O128+X128+Y128+GK128,2),0)</f>
        <v>635.91999999999996</v>
      </c>
      <c r="GO128" s="2">
        <f t="shared" ref="GO128:GO159" si="197">IF(BI128=2,ROUND(O128+X128+Y128+GK128,2),0)</f>
        <v>0</v>
      </c>
      <c r="GP128" s="2">
        <f t="shared" ref="GP128:GP159" si="198">IF(BI128=4,ROUND(O128+X128+Y128+GK128,2)+GX128,0)</f>
        <v>0</v>
      </c>
      <c r="GQ128" s="2"/>
      <c r="GR128" s="2">
        <v>0</v>
      </c>
      <c r="GS128" s="2">
        <v>3</v>
      </c>
      <c r="GT128" s="2">
        <v>0</v>
      </c>
      <c r="GU128" s="2" t="s">
        <v>3</v>
      </c>
      <c r="GV128" s="2">
        <f t="shared" ref="GV128:GV159" si="199">ROUND(GT128,6)</f>
        <v>0</v>
      </c>
      <c r="GW128" s="2">
        <v>1</v>
      </c>
      <c r="GX128" s="2">
        <f t="shared" ref="GX128:GX159" si="200">ROUND(GV128*GW128*I128,2)</f>
        <v>0</v>
      </c>
      <c r="GY128" s="2"/>
      <c r="GZ128" s="2"/>
      <c r="HA128" s="2">
        <v>0</v>
      </c>
      <c r="HB128" s="2">
        <v>0</v>
      </c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>
        <v>0</v>
      </c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55" x14ac:dyDescent="0.2">
      <c r="A129">
        <v>18</v>
      </c>
      <c r="B129">
        <v>1</v>
      </c>
      <c r="C129">
        <v>207</v>
      </c>
      <c r="E129" t="s">
        <v>270</v>
      </c>
      <c r="F129" t="s">
        <v>271</v>
      </c>
      <c r="G129" t="s">
        <v>272</v>
      </c>
      <c r="H129" t="s">
        <v>85</v>
      </c>
      <c r="I129">
        <f>I125*J129</f>
        <v>14.7</v>
      </c>
      <c r="J129">
        <v>100</v>
      </c>
      <c r="O129">
        <f t="shared" si="167"/>
        <v>7084.17</v>
      </c>
      <c r="P129">
        <f t="shared" si="168"/>
        <v>7084.17</v>
      </c>
      <c r="Q129">
        <f t="shared" si="169"/>
        <v>0</v>
      </c>
      <c r="R129">
        <f t="shared" si="170"/>
        <v>0</v>
      </c>
      <c r="S129">
        <f t="shared" si="171"/>
        <v>0</v>
      </c>
      <c r="T129">
        <f t="shared" si="172"/>
        <v>0</v>
      </c>
      <c r="U129">
        <f t="shared" si="173"/>
        <v>0</v>
      </c>
      <c r="V129">
        <f t="shared" si="174"/>
        <v>0</v>
      </c>
      <c r="W129">
        <f t="shared" si="175"/>
        <v>0</v>
      </c>
      <c r="X129">
        <f t="shared" si="176"/>
        <v>0</v>
      </c>
      <c r="Y129">
        <f t="shared" si="177"/>
        <v>0</v>
      </c>
      <c r="AA129">
        <v>21012693</v>
      </c>
      <c r="AB129">
        <f t="shared" si="178"/>
        <v>43.26</v>
      </c>
      <c r="AC129">
        <f t="shared" si="179"/>
        <v>43.26</v>
      </c>
      <c r="AD129">
        <f t="shared" si="165"/>
        <v>0</v>
      </c>
      <c r="AE129">
        <f t="shared" si="165"/>
        <v>0</v>
      </c>
      <c r="AF129">
        <f t="shared" si="165"/>
        <v>0</v>
      </c>
      <c r="AG129">
        <f t="shared" si="180"/>
        <v>0</v>
      </c>
      <c r="AH129">
        <f t="shared" si="166"/>
        <v>0</v>
      </c>
      <c r="AI129">
        <f t="shared" si="166"/>
        <v>0</v>
      </c>
      <c r="AJ129">
        <f t="shared" si="181"/>
        <v>0</v>
      </c>
      <c r="AK129">
        <v>43.26</v>
      </c>
      <c r="AL129">
        <v>43.26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11.14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1</v>
      </c>
      <c r="BJ129" t="s">
        <v>273</v>
      </c>
      <c r="BM129">
        <v>123</v>
      </c>
      <c r="BN129">
        <v>0</v>
      </c>
      <c r="BO129" t="s">
        <v>271</v>
      </c>
      <c r="BP129">
        <v>1</v>
      </c>
      <c r="BQ129">
        <v>30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0</v>
      </c>
      <c r="CA129">
        <v>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>
        <f t="shared" si="182"/>
        <v>7084.17</v>
      </c>
      <c r="CQ129">
        <f t="shared" si="183"/>
        <v>481.91640000000001</v>
      </c>
      <c r="CR129">
        <f t="shared" si="184"/>
        <v>0</v>
      </c>
      <c r="CS129">
        <f t="shared" si="185"/>
        <v>0</v>
      </c>
      <c r="CT129">
        <f t="shared" si="186"/>
        <v>0</v>
      </c>
      <c r="CU129">
        <f t="shared" si="187"/>
        <v>0</v>
      </c>
      <c r="CV129">
        <f t="shared" si="188"/>
        <v>0</v>
      </c>
      <c r="CW129">
        <f t="shared" si="189"/>
        <v>0</v>
      </c>
      <c r="CX129">
        <f t="shared" si="190"/>
        <v>0</v>
      </c>
      <c r="CY129">
        <f t="shared" si="191"/>
        <v>0</v>
      </c>
      <c r="CZ129">
        <f t="shared" si="192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100</v>
      </c>
      <c r="DO129">
        <v>64</v>
      </c>
      <c r="DP129">
        <v>1.0249999999999999</v>
      </c>
      <c r="DQ129">
        <v>1</v>
      </c>
      <c r="DU129">
        <v>1005</v>
      </c>
      <c r="DV129" t="s">
        <v>85</v>
      </c>
      <c r="DW129" t="s">
        <v>85</v>
      </c>
      <c r="DX129">
        <v>1</v>
      </c>
      <c r="EE129">
        <v>20613015</v>
      </c>
      <c r="EF129">
        <v>30</v>
      </c>
      <c r="EG129" t="s">
        <v>54</v>
      </c>
      <c r="EH129">
        <v>0</v>
      </c>
      <c r="EI129" t="s">
        <v>3</v>
      </c>
      <c r="EJ129">
        <v>1</v>
      </c>
      <c r="EK129">
        <v>123</v>
      </c>
      <c r="EL129" t="s">
        <v>252</v>
      </c>
      <c r="EM129" t="s">
        <v>253</v>
      </c>
      <c r="EO129" t="s">
        <v>3</v>
      </c>
      <c r="EQ129">
        <v>0</v>
      </c>
      <c r="ER129">
        <v>43.26</v>
      </c>
      <c r="ES129">
        <v>43.26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f t="shared" si="193"/>
        <v>0</v>
      </c>
      <c r="FS129">
        <v>0</v>
      </c>
      <c r="FX129">
        <v>100</v>
      </c>
      <c r="FY129">
        <v>64</v>
      </c>
      <c r="GA129" t="s">
        <v>3</v>
      </c>
      <c r="GD129">
        <v>0</v>
      </c>
      <c r="GF129">
        <v>-79941162</v>
      </c>
      <c r="GG129">
        <v>2</v>
      </c>
      <c r="GH129">
        <v>1</v>
      </c>
      <c r="GI129">
        <v>2</v>
      </c>
      <c r="GJ129">
        <v>0</v>
      </c>
      <c r="GK129">
        <f>ROUND(R129*(S12)/100,2)</f>
        <v>0</v>
      </c>
      <c r="GL129">
        <f t="shared" si="194"/>
        <v>0</v>
      </c>
      <c r="GM129">
        <f t="shared" si="195"/>
        <v>7084.17</v>
      </c>
      <c r="GN129">
        <f t="shared" si="196"/>
        <v>7084.17</v>
      </c>
      <c r="GO129">
        <f t="shared" si="197"/>
        <v>0</v>
      </c>
      <c r="GP129">
        <f t="shared" si="198"/>
        <v>0</v>
      </c>
      <c r="GR129">
        <v>0</v>
      </c>
      <c r="GS129">
        <v>3</v>
      </c>
      <c r="GT129">
        <v>0</v>
      </c>
      <c r="GU129" t="s">
        <v>3</v>
      </c>
      <c r="GV129">
        <f t="shared" si="199"/>
        <v>0</v>
      </c>
      <c r="GW129">
        <v>1</v>
      </c>
      <c r="GX129">
        <f t="shared" si="200"/>
        <v>0</v>
      </c>
      <c r="HA129">
        <v>0</v>
      </c>
      <c r="HB129">
        <v>0</v>
      </c>
      <c r="IK129">
        <v>0</v>
      </c>
    </row>
    <row r="130" spans="1:255" x14ac:dyDescent="0.2">
      <c r="A130" s="2">
        <v>18</v>
      </c>
      <c r="B130" s="2">
        <v>1</v>
      </c>
      <c r="C130" s="2">
        <v>200</v>
      </c>
      <c r="D130" s="2"/>
      <c r="E130" s="2" t="s">
        <v>274</v>
      </c>
      <c r="F130" s="2" t="s">
        <v>275</v>
      </c>
      <c r="G130" s="2" t="s">
        <v>276</v>
      </c>
      <c r="H130" s="2" t="s">
        <v>173</v>
      </c>
      <c r="I130" s="2">
        <f>I124*J130</f>
        <v>5.5124999999999993E-2</v>
      </c>
      <c r="J130" s="2">
        <v>0.375</v>
      </c>
      <c r="K130" s="2"/>
      <c r="L130" s="2"/>
      <c r="M130" s="2"/>
      <c r="N130" s="2"/>
      <c r="O130" s="2">
        <f t="shared" si="167"/>
        <v>679.97</v>
      </c>
      <c r="P130" s="2">
        <f t="shared" si="168"/>
        <v>679.97</v>
      </c>
      <c r="Q130" s="2">
        <f t="shared" si="169"/>
        <v>0</v>
      </c>
      <c r="R130" s="2">
        <f t="shared" si="170"/>
        <v>0</v>
      </c>
      <c r="S130" s="2">
        <f t="shared" si="171"/>
        <v>0</v>
      </c>
      <c r="T130" s="2">
        <f t="shared" si="172"/>
        <v>0</v>
      </c>
      <c r="U130" s="2">
        <f t="shared" si="173"/>
        <v>0</v>
      </c>
      <c r="V130" s="2">
        <f t="shared" si="174"/>
        <v>0</v>
      </c>
      <c r="W130" s="2">
        <f t="shared" si="175"/>
        <v>0</v>
      </c>
      <c r="X130" s="2">
        <f t="shared" si="176"/>
        <v>0</v>
      </c>
      <c r="Y130" s="2">
        <f t="shared" si="177"/>
        <v>0</v>
      </c>
      <c r="Z130" s="2"/>
      <c r="AA130" s="2">
        <v>21012691</v>
      </c>
      <c r="AB130" s="2">
        <f t="shared" si="178"/>
        <v>12334.98</v>
      </c>
      <c r="AC130" s="2">
        <f t="shared" si="179"/>
        <v>12334.98</v>
      </c>
      <c r="AD130" s="2">
        <f t="shared" si="165"/>
        <v>0</v>
      </c>
      <c r="AE130" s="2">
        <f t="shared" si="165"/>
        <v>0</v>
      </c>
      <c r="AF130" s="2">
        <f t="shared" si="165"/>
        <v>0</v>
      </c>
      <c r="AG130" s="2">
        <f t="shared" si="180"/>
        <v>0</v>
      </c>
      <c r="AH130" s="2">
        <f t="shared" si="166"/>
        <v>0</v>
      </c>
      <c r="AI130" s="2">
        <f t="shared" si="166"/>
        <v>0</v>
      </c>
      <c r="AJ130" s="2">
        <f t="shared" si="181"/>
        <v>0</v>
      </c>
      <c r="AK130" s="2">
        <v>12334.98</v>
      </c>
      <c r="AL130" s="2">
        <v>12334.98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1</v>
      </c>
      <c r="AW130" s="2">
        <v>1</v>
      </c>
      <c r="AX130" s="2"/>
      <c r="AY130" s="2"/>
      <c r="AZ130" s="2">
        <v>1</v>
      </c>
      <c r="BA130" s="2">
        <v>1</v>
      </c>
      <c r="BB130" s="2">
        <v>1</v>
      </c>
      <c r="BC130" s="2">
        <v>1</v>
      </c>
      <c r="BD130" s="2" t="s">
        <v>3</v>
      </c>
      <c r="BE130" s="2" t="s">
        <v>3</v>
      </c>
      <c r="BF130" s="2" t="s">
        <v>3</v>
      </c>
      <c r="BG130" s="2" t="s">
        <v>3</v>
      </c>
      <c r="BH130" s="2">
        <v>3</v>
      </c>
      <c r="BI130" s="2">
        <v>1</v>
      </c>
      <c r="BJ130" s="2" t="s">
        <v>277</v>
      </c>
      <c r="BK130" s="2"/>
      <c r="BL130" s="2"/>
      <c r="BM130" s="2">
        <v>123</v>
      </c>
      <c r="BN130" s="2">
        <v>0</v>
      </c>
      <c r="BO130" s="2" t="s">
        <v>3</v>
      </c>
      <c r="BP130" s="2">
        <v>0</v>
      </c>
      <c r="BQ130" s="2">
        <v>30</v>
      </c>
      <c r="BR130" s="2">
        <v>0</v>
      </c>
      <c r="BS130" s="2">
        <v>1</v>
      </c>
      <c r="BT130" s="2">
        <v>1</v>
      </c>
      <c r="BU130" s="2">
        <v>1</v>
      </c>
      <c r="BV130" s="2">
        <v>1</v>
      </c>
      <c r="BW130" s="2">
        <v>1</v>
      </c>
      <c r="BX130" s="2">
        <v>1</v>
      </c>
      <c r="BY130" s="2" t="s">
        <v>3</v>
      </c>
      <c r="BZ130" s="2">
        <v>0</v>
      </c>
      <c r="CA130" s="2">
        <v>0</v>
      </c>
      <c r="CB130" s="2"/>
      <c r="CC130" s="2"/>
      <c r="CD130" s="2"/>
      <c r="CE130" s="2"/>
      <c r="CF130" s="2">
        <v>0</v>
      </c>
      <c r="CG130" s="2">
        <v>0</v>
      </c>
      <c r="CH130" s="2"/>
      <c r="CI130" s="2"/>
      <c r="CJ130" s="2"/>
      <c r="CK130" s="2"/>
      <c r="CL130" s="2"/>
      <c r="CM130" s="2">
        <v>0</v>
      </c>
      <c r="CN130" s="2" t="s">
        <v>3</v>
      </c>
      <c r="CO130" s="2">
        <v>0</v>
      </c>
      <c r="CP130" s="2">
        <f t="shared" si="182"/>
        <v>679.97</v>
      </c>
      <c r="CQ130" s="2">
        <f t="shared" si="183"/>
        <v>12334.98</v>
      </c>
      <c r="CR130" s="2">
        <f t="shared" si="184"/>
        <v>0</v>
      </c>
      <c r="CS130" s="2">
        <f t="shared" si="185"/>
        <v>0</v>
      </c>
      <c r="CT130" s="2">
        <f t="shared" si="186"/>
        <v>0</v>
      </c>
      <c r="CU130" s="2">
        <f t="shared" si="187"/>
        <v>0</v>
      </c>
      <c r="CV130" s="2">
        <f t="shared" si="188"/>
        <v>0</v>
      </c>
      <c r="CW130" s="2">
        <f t="shared" si="189"/>
        <v>0</v>
      </c>
      <c r="CX130" s="2">
        <f t="shared" si="190"/>
        <v>0</v>
      </c>
      <c r="CY130" s="2">
        <f t="shared" si="191"/>
        <v>0</v>
      </c>
      <c r="CZ130" s="2">
        <f t="shared" si="192"/>
        <v>0</v>
      </c>
      <c r="DA130" s="2"/>
      <c r="DB130" s="2"/>
      <c r="DC130" s="2" t="s">
        <v>3</v>
      </c>
      <c r="DD130" s="2" t="s">
        <v>3</v>
      </c>
      <c r="DE130" s="2" t="s">
        <v>3</v>
      </c>
      <c r="DF130" s="2" t="s">
        <v>3</v>
      </c>
      <c r="DG130" s="2" t="s">
        <v>3</v>
      </c>
      <c r="DH130" s="2" t="s">
        <v>3</v>
      </c>
      <c r="DI130" s="2" t="s">
        <v>3</v>
      </c>
      <c r="DJ130" s="2" t="s">
        <v>3</v>
      </c>
      <c r="DK130" s="2" t="s">
        <v>3</v>
      </c>
      <c r="DL130" s="2" t="s">
        <v>3</v>
      </c>
      <c r="DM130" s="2" t="s">
        <v>3</v>
      </c>
      <c r="DN130" s="2">
        <v>100</v>
      </c>
      <c r="DO130" s="2">
        <v>64</v>
      </c>
      <c r="DP130" s="2">
        <v>1.0249999999999999</v>
      </c>
      <c r="DQ130" s="2">
        <v>1</v>
      </c>
      <c r="DR130" s="2"/>
      <c r="DS130" s="2"/>
      <c r="DT130" s="2"/>
      <c r="DU130" s="2">
        <v>1009</v>
      </c>
      <c r="DV130" s="2" t="s">
        <v>173</v>
      </c>
      <c r="DW130" s="2" t="s">
        <v>173</v>
      </c>
      <c r="DX130" s="2">
        <v>1000</v>
      </c>
      <c r="DY130" s="2"/>
      <c r="DZ130" s="2"/>
      <c r="EA130" s="2"/>
      <c r="EB130" s="2"/>
      <c r="EC130" s="2"/>
      <c r="ED130" s="2"/>
      <c r="EE130" s="2">
        <v>20613015</v>
      </c>
      <c r="EF130" s="2">
        <v>30</v>
      </c>
      <c r="EG130" s="2" t="s">
        <v>54</v>
      </c>
      <c r="EH130" s="2">
        <v>0</v>
      </c>
      <c r="EI130" s="2" t="s">
        <v>3</v>
      </c>
      <c r="EJ130" s="2">
        <v>1</v>
      </c>
      <c r="EK130" s="2">
        <v>123</v>
      </c>
      <c r="EL130" s="2" t="s">
        <v>252</v>
      </c>
      <c r="EM130" s="2" t="s">
        <v>253</v>
      </c>
      <c r="EN130" s="2"/>
      <c r="EO130" s="2" t="s">
        <v>3</v>
      </c>
      <c r="EP130" s="2"/>
      <c r="EQ130" s="2">
        <v>0</v>
      </c>
      <c r="ER130" s="2">
        <v>12334.98</v>
      </c>
      <c r="ES130" s="2">
        <v>12334.98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>
        <v>0</v>
      </c>
      <c r="FR130" s="2">
        <f t="shared" si="193"/>
        <v>0</v>
      </c>
      <c r="FS130" s="2">
        <v>0</v>
      </c>
      <c r="FT130" s="2"/>
      <c r="FU130" s="2"/>
      <c r="FV130" s="2"/>
      <c r="FW130" s="2"/>
      <c r="FX130" s="2">
        <v>100</v>
      </c>
      <c r="FY130" s="2">
        <v>64</v>
      </c>
      <c r="FZ130" s="2"/>
      <c r="GA130" s="2" t="s">
        <v>3</v>
      </c>
      <c r="GB130" s="2"/>
      <c r="GC130" s="2"/>
      <c r="GD130" s="2">
        <v>0</v>
      </c>
      <c r="GE130" s="2"/>
      <c r="GF130" s="2">
        <v>1706313606</v>
      </c>
      <c r="GG130" s="2">
        <v>2</v>
      </c>
      <c r="GH130" s="2">
        <v>1</v>
      </c>
      <c r="GI130" s="2">
        <v>-2</v>
      </c>
      <c r="GJ130" s="2">
        <v>0</v>
      </c>
      <c r="GK130" s="2">
        <f>ROUND(R130*(R12)/100,2)</f>
        <v>0</v>
      </c>
      <c r="GL130" s="2">
        <f t="shared" si="194"/>
        <v>0</v>
      </c>
      <c r="GM130" s="2">
        <f t="shared" si="195"/>
        <v>679.97</v>
      </c>
      <c r="GN130" s="2">
        <f t="shared" si="196"/>
        <v>679.97</v>
      </c>
      <c r="GO130" s="2">
        <f t="shared" si="197"/>
        <v>0</v>
      </c>
      <c r="GP130" s="2">
        <f t="shared" si="198"/>
        <v>0</v>
      </c>
      <c r="GQ130" s="2"/>
      <c r="GR130" s="2">
        <v>0</v>
      </c>
      <c r="GS130" s="2">
        <v>3</v>
      </c>
      <c r="GT130" s="2">
        <v>0</v>
      </c>
      <c r="GU130" s="2" t="s">
        <v>3</v>
      </c>
      <c r="GV130" s="2">
        <f t="shared" si="199"/>
        <v>0</v>
      </c>
      <c r="GW130" s="2">
        <v>1</v>
      </c>
      <c r="GX130" s="2">
        <f t="shared" si="200"/>
        <v>0</v>
      </c>
      <c r="GY130" s="2"/>
      <c r="GZ130" s="2"/>
      <c r="HA130" s="2">
        <v>0</v>
      </c>
      <c r="HB130" s="2">
        <v>0</v>
      </c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>
        <v>0</v>
      </c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 spans="1:255" x14ac:dyDescent="0.2">
      <c r="A131">
        <v>18</v>
      </c>
      <c r="B131">
        <v>1</v>
      </c>
      <c r="C131">
        <v>208</v>
      </c>
      <c r="E131" t="s">
        <v>274</v>
      </c>
      <c r="F131" t="s">
        <v>275</v>
      </c>
      <c r="G131" t="s">
        <v>276</v>
      </c>
      <c r="H131" t="s">
        <v>173</v>
      </c>
      <c r="I131">
        <f>I125*J131</f>
        <v>5.5124999999999993E-2</v>
      </c>
      <c r="J131">
        <v>0.375</v>
      </c>
      <c r="O131">
        <f t="shared" si="167"/>
        <v>911.15</v>
      </c>
      <c r="P131">
        <f t="shared" si="168"/>
        <v>911.15</v>
      </c>
      <c r="Q131">
        <f t="shared" si="169"/>
        <v>0</v>
      </c>
      <c r="R131">
        <f t="shared" si="170"/>
        <v>0</v>
      </c>
      <c r="S131">
        <f t="shared" si="171"/>
        <v>0</v>
      </c>
      <c r="T131">
        <f t="shared" si="172"/>
        <v>0</v>
      </c>
      <c r="U131">
        <f t="shared" si="173"/>
        <v>0</v>
      </c>
      <c r="V131">
        <f t="shared" si="174"/>
        <v>0</v>
      </c>
      <c r="W131">
        <f t="shared" si="175"/>
        <v>0</v>
      </c>
      <c r="X131">
        <f t="shared" si="176"/>
        <v>0</v>
      </c>
      <c r="Y131">
        <f t="shared" si="177"/>
        <v>0</v>
      </c>
      <c r="AA131">
        <v>21012693</v>
      </c>
      <c r="AB131">
        <f t="shared" si="178"/>
        <v>12334.98</v>
      </c>
      <c r="AC131">
        <f t="shared" si="179"/>
        <v>12334.98</v>
      </c>
      <c r="AD131">
        <f t="shared" si="165"/>
        <v>0</v>
      </c>
      <c r="AE131">
        <f t="shared" si="165"/>
        <v>0</v>
      </c>
      <c r="AF131">
        <f t="shared" si="165"/>
        <v>0</v>
      </c>
      <c r="AG131">
        <f t="shared" si="180"/>
        <v>0</v>
      </c>
      <c r="AH131">
        <f t="shared" si="166"/>
        <v>0</v>
      </c>
      <c r="AI131">
        <f t="shared" si="166"/>
        <v>0</v>
      </c>
      <c r="AJ131">
        <f t="shared" si="181"/>
        <v>0</v>
      </c>
      <c r="AK131">
        <v>12334.98</v>
      </c>
      <c r="AL131">
        <v>12334.98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1.34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1</v>
      </c>
      <c r="BJ131" t="s">
        <v>277</v>
      </c>
      <c r="BM131">
        <v>123</v>
      </c>
      <c r="BN131">
        <v>0</v>
      </c>
      <c r="BO131" t="s">
        <v>275</v>
      </c>
      <c r="BP131">
        <v>1</v>
      </c>
      <c r="BQ131">
        <v>30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0</v>
      </c>
      <c r="CA131">
        <v>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 t="shared" si="182"/>
        <v>911.15</v>
      </c>
      <c r="CQ131">
        <f t="shared" si="183"/>
        <v>16528.873200000002</v>
      </c>
      <c r="CR131">
        <f t="shared" si="184"/>
        <v>0</v>
      </c>
      <c r="CS131">
        <f t="shared" si="185"/>
        <v>0</v>
      </c>
      <c r="CT131">
        <f t="shared" si="186"/>
        <v>0</v>
      </c>
      <c r="CU131">
        <f t="shared" si="187"/>
        <v>0</v>
      </c>
      <c r="CV131">
        <f t="shared" si="188"/>
        <v>0</v>
      </c>
      <c r="CW131">
        <f t="shared" si="189"/>
        <v>0</v>
      </c>
      <c r="CX131">
        <f t="shared" si="190"/>
        <v>0</v>
      </c>
      <c r="CY131">
        <f t="shared" si="191"/>
        <v>0</v>
      </c>
      <c r="CZ131">
        <f t="shared" si="192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100</v>
      </c>
      <c r="DO131">
        <v>64</v>
      </c>
      <c r="DP131">
        <v>1.0249999999999999</v>
      </c>
      <c r="DQ131">
        <v>1</v>
      </c>
      <c r="DU131">
        <v>1009</v>
      </c>
      <c r="DV131" t="s">
        <v>173</v>
      </c>
      <c r="DW131" t="s">
        <v>173</v>
      </c>
      <c r="DX131">
        <v>1000</v>
      </c>
      <c r="EE131">
        <v>20613015</v>
      </c>
      <c r="EF131">
        <v>30</v>
      </c>
      <c r="EG131" t="s">
        <v>54</v>
      </c>
      <c r="EH131">
        <v>0</v>
      </c>
      <c r="EI131" t="s">
        <v>3</v>
      </c>
      <c r="EJ131">
        <v>1</v>
      </c>
      <c r="EK131">
        <v>123</v>
      </c>
      <c r="EL131" t="s">
        <v>252</v>
      </c>
      <c r="EM131" t="s">
        <v>253</v>
      </c>
      <c r="EO131" t="s">
        <v>3</v>
      </c>
      <c r="EQ131">
        <v>0</v>
      </c>
      <c r="ER131">
        <v>12334.98</v>
      </c>
      <c r="ES131">
        <v>12334.98</v>
      </c>
      <c r="ET131">
        <v>0</v>
      </c>
      <c r="EU131">
        <v>0</v>
      </c>
      <c r="EV131">
        <v>0</v>
      </c>
      <c r="EW131">
        <v>0</v>
      </c>
      <c r="EX131">
        <v>0</v>
      </c>
      <c r="FQ131">
        <v>0</v>
      </c>
      <c r="FR131">
        <f t="shared" si="193"/>
        <v>0</v>
      </c>
      <c r="FS131">
        <v>0</v>
      </c>
      <c r="FX131">
        <v>100</v>
      </c>
      <c r="FY131">
        <v>64</v>
      </c>
      <c r="GA131" t="s">
        <v>3</v>
      </c>
      <c r="GD131">
        <v>0</v>
      </c>
      <c r="GF131">
        <v>1706313606</v>
      </c>
      <c r="GG131">
        <v>2</v>
      </c>
      <c r="GH131">
        <v>1</v>
      </c>
      <c r="GI131">
        <v>2</v>
      </c>
      <c r="GJ131">
        <v>0</v>
      </c>
      <c r="GK131">
        <f>ROUND(R131*(S12)/100,2)</f>
        <v>0</v>
      </c>
      <c r="GL131">
        <f t="shared" si="194"/>
        <v>0</v>
      </c>
      <c r="GM131">
        <f t="shared" si="195"/>
        <v>911.15</v>
      </c>
      <c r="GN131">
        <f t="shared" si="196"/>
        <v>911.15</v>
      </c>
      <c r="GO131">
        <f t="shared" si="197"/>
        <v>0</v>
      </c>
      <c r="GP131">
        <f t="shared" si="198"/>
        <v>0</v>
      </c>
      <c r="GR131">
        <v>0</v>
      </c>
      <c r="GS131">
        <v>3</v>
      </c>
      <c r="GT131">
        <v>0</v>
      </c>
      <c r="GU131" t="s">
        <v>3</v>
      </c>
      <c r="GV131">
        <f t="shared" si="199"/>
        <v>0</v>
      </c>
      <c r="GW131">
        <v>1</v>
      </c>
      <c r="GX131">
        <f t="shared" si="200"/>
        <v>0</v>
      </c>
      <c r="HA131">
        <v>0</v>
      </c>
      <c r="HB131">
        <v>0</v>
      </c>
      <c r="IK131">
        <v>0</v>
      </c>
    </row>
    <row r="132" spans="1:255" x14ac:dyDescent="0.2">
      <c r="A132" s="2">
        <v>17</v>
      </c>
      <c r="B132" s="2">
        <v>1</v>
      </c>
      <c r="C132" s="2"/>
      <c r="D132" s="2"/>
      <c r="E132" s="2" t="s">
        <v>278</v>
      </c>
      <c r="F132" s="2" t="s">
        <v>279</v>
      </c>
      <c r="G132" s="2" t="s">
        <v>280</v>
      </c>
      <c r="H132" s="2" t="s">
        <v>35</v>
      </c>
      <c r="I132" s="2">
        <v>5.0000000000000001E-3</v>
      </c>
      <c r="J132" s="2">
        <v>0</v>
      </c>
      <c r="K132" s="2"/>
      <c r="L132" s="2"/>
      <c r="M132" s="2"/>
      <c r="N132" s="2"/>
      <c r="O132" s="2">
        <f t="shared" si="167"/>
        <v>7.39</v>
      </c>
      <c r="P132" s="2">
        <f t="shared" si="168"/>
        <v>2.5</v>
      </c>
      <c r="Q132" s="2">
        <f t="shared" si="169"/>
        <v>0</v>
      </c>
      <c r="R132" s="2">
        <f t="shared" si="170"/>
        <v>0</v>
      </c>
      <c r="S132" s="2">
        <f t="shared" si="171"/>
        <v>4.8899999999999997</v>
      </c>
      <c r="T132" s="2">
        <f t="shared" si="172"/>
        <v>0</v>
      </c>
      <c r="U132" s="2">
        <f t="shared" si="173"/>
        <v>0.42607499999999998</v>
      </c>
      <c r="V132" s="2">
        <f t="shared" si="174"/>
        <v>0</v>
      </c>
      <c r="W132" s="2">
        <f t="shared" si="175"/>
        <v>0</v>
      </c>
      <c r="X132" s="2">
        <f t="shared" si="176"/>
        <v>0</v>
      </c>
      <c r="Y132" s="2">
        <f t="shared" si="177"/>
        <v>0</v>
      </c>
      <c r="Z132" s="2"/>
      <c r="AA132" s="2">
        <v>21012691</v>
      </c>
      <c r="AB132" s="2">
        <f t="shared" si="178"/>
        <v>1477.4195</v>
      </c>
      <c r="AC132" s="2">
        <f t="shared" si="179"/>
        <v>500</v>
      </c>
      <c r="AD132" s="2">
        <f t="shared" ref="AD132:AF133" si="201">ROUND(((ET132*1.15)),6)</f>
        <v>0</v>
      </c>
      <c r="AE132" s="2">
        <f t="shared" si="201"/>
        <v>0</v>
      </c>
      <c r="AF132" s="2">
        <f t="shared" si="201"/>
        <v>977.41949999999997</v>
      </c>
      <c r="AG132" s="2">
        <f t="shared" si="180"/>
        <v>0</v>
      </c>
      <c r="AH132" s="2">
        <f>((EW132*1.15))</f>
        <v>85.214999999999989</v>
      </c>
      <c r="AI132" s="2">
        <f>((EX132*1.15))</f>
        <v>0</v>
      </c>
      <c r="AJ132" s="2">
        <f t="shared" si="181"/>
        <v>0</v>
      </c>
      <c r="AK132" s="2">
        <v>1349.93</v>
      </c>
      <c r="AL132" s="2">
        <v>500</v>
      </c>
      <c r="AM132" s="2">
        <v>0</v>
      </c>
      <c r="AN132" s="2">
        <v>0</v>
      </c>
      <c r="AO132" s="2">
        <v>849.93</v>
      </c>
      <c r="AP132" s="2">
        <v>0</v>
      </c>
      <c r="AQ132" s="2">
        <v>74.099999999999994</v>
      </c>
      <c r="AR132" s="2">
        <v>0</v>
      </c>
      <c r="AS132" s="2">
        <v>0</v>
      </c>
      <c r="AT132" s="2">
        <v>0</v>
      </c>
      <c r="AU132" s="2">
        <v>0</v>
      </c>
      <c r="AV132" s="2">
        <v>1</v>
      </c>
      <c r="AW132" s="2">
        <v>1</v>
      </c>
      <c r="AX132" s="2"/>
      <c r="AY132" s="2"/>
      <c r="AZ132" s="2">
        <v>1</v>
      </c>
      <c r="BA132" s="2">
        <v>1</v>
      </c>
      <c r="BB132" s="2">
        <v>1</v>
      </c>
      <c r="BC132" s="2">
        <v>1</v>
      </c>
      <c r="BD132" s="2" t="s">
        <v>3</v>
      </c>
      <c r="BE132" s="2" t="s">
        <v>3</v>
      </c>
      <c r="BF132" s="2" t="s">
        <v>3</v>
      </c>
      <c r="BG132" s="2" t="s">
        <v>3</v>
      </c>
      <c r="BH132" s="2">
        <v>0</v>
      </c>
      <c r="BI132" s="2">
        <v>1</v>
      </c>
      <c r="BJ132" s="2" t="s">
        <v>281</v>
      </c>
      <c r="BK132" s="2"/>
      <c r="BL132" s="2"/>
      <c r="BM132" s="2">
        <v>470</v>
      </c>
      <c r="BN132" s="2">
        <v>0</v>
      </c>
      <c r="BO132" s="2" t="s">
        <v>3</v>
      </c>
      <c r="BP132" s="2">
        <v>0</v>
      </c>
      <c r="BQ132" s="2">
        <v>60</v>
      </c>
      <c r="BR132" s="2">
        <v>0</v>
      </c>
      <c r="BS132" s="2">
        <v>1</v>
      </c>
      <c r="BT132" s="2">
        <v>1</v>
      </c>
      <c r="BU132" s="2">
        <v>1</v>
      </c>
      <c r="BV132" s="2">
        <v>1</v>
      </c>
      <c r="BW132" s="2">
        <v>1</v>
      </c>
      <c r="BX132" s="2">
        <v>1</v>
      </c>
      <c r="BY132" s="2" t="s">
        <v>3</v>
      </c>
      <c r="BZ132" s="2">
        <v>0</v>
      </c>
      <c r="CA132" s="2">
        <v>0</v>
      </c>
      <c r="CB132" s="2"/>
      <c r="CC132" s="2"/>
      <c r="CD132" s="2"/>
      <c r="CE132" s="2"/>
      <c r="CF132" s="2">
        <v>0</v>
      </c>
      <c r="CG132" s="2">
        <v>0</v>
      </c>
      <c r="CH132" s="2"/>
      <c r="CI132" s="2"/>
      <c r="CJ132" s="2"/>
      <c r="CK132" s="2"/>
      <c r="CL132" s="2"/>
      <c r="CM132" s="2">
        <v>0</v>
      </c>
      <c r="CN132" s="2" t="s">
        <v>937</v>
      </c>
      <c r="CO132" s="2">
        <v>0</v>
      </c>
      <c r="CP132" s="2">
        <f t="shared" si="182"/>
        <v>7.39</v>
      </c>
      <c r="CQ132" s="2">
        <f t="shared" si="183"/>
        <v>500</v>
      </c>
      <c r="CR132" s="2">
        <f t="shared" si="184"/>
        <v>0</v>
      </c>
      <c r="CS132" s="2">
        <f t="shared" si="185"/>
        <v>0</v>
      </c>
      <c r="CT132" s="2">
        <f t="shared" si="186"/>
        <v>977.41949999999997</v>
      </c>
      <c r="CU132" s="2">
        <f t="shared" si="187"/>
        <v>0</v>
      </c>
      <c r="CV132" s="2">
        <f t="shared" si="188"/>
        <v>85.214999999999989</v>
      </c>
      <c r="CW132" s="2">
        <f t="shared" si="189"/>
        <v>0</v>
      </c>
      <c r="CX132" s="2">
        <f t="shared" si="190"/>
        <v>0</v>
      </c>
      <c r="CY132" s="2">
        <f t="shared" si="191"/>
        <v>0</v>
      </c>
      <c r="CZ132" s="2">
        <f t="shared" si="192"/>
        <v>0</v>
      </c>
      <c r="DA132" s="2"/>
      <c r="DB132" s="2"/>
      <c r="DC132" s="2" t="s">
        <v>3</v>
      </c>
      <c r="DD132" s="2" t="s">
        <v>3</v>
      </c>
      <c r="DE132" s="2" t="s">
        <v>28</v>
      </c>
      <c r="DF132" s="2" t="s">
        <v>28</v>
      </c>
      <c r="DG132" s="2" t="s">
        <v>28</v>
      </c>
      <c r="DH132" s="2" t="s">
        <v>3</v>
      </c>
      <c r="DI132" s="2" t="s">
        <v>28</v>
      </c>
      <c r="DJ132" s="2" t="s">
        <v>28</v>
      </c>
      <c r="DK132" s="2" t="s">
        <v>3</v>
      </c>
      <c r="DL132" s="2" t="s">
        <v>3</v>
      </c>
      <c r="DM132" s="2" t="s">
        <v>3</v>
      </c>
      <c r="DN132" s="2">
        <v>100</v>
      </c>
      <c r="DO132" s="2">
        <v>64</v>
      </c>
      <c r="DP132" s="2">
        <v>1.0249999999999999</v>
      </c>
      <c r="DQ132" s="2">
        <v>1</v>
      </c>
      <c r="DR132" s="2"/>
      <c r="DS132" s="2"/>
      <c r="DT132" s="2"/>
      <c r="DU132" s="2">
        <v>1005</v>
      </c>
      <c r="DV132" s="2" t="s">
        <v>35</v>
      </c>
      <c r="DW132" s="2" t="s">
        <v>35</v>
      </c>
      <c r="DX132" s="2">
        <v>100</v>
      </c>
      <c r="DY132" s="2"/>
      <c r="DZ132" s="2"/>
      <c r="EA132" s="2"/>
      <c r="EB132" s="2"/>
      <c r="EC132" s="2"/>
      <c r="ED132" s="2"/>
      <c r="EE132" s="2">
        <v>20613362</v>
      </c>
      <c r="EF132" s="2">
        <v>60</v>
      </c>
      <c r="EG132" s="2" t="s">
        <v>29</v>
      </c>
      <c r="EH132" s="2">
        <v>0</v>
      </c>
      <c r="EI132" s="2" t="s">
        <v>3</v>
      </c>
      <c r="EJ132" s="2">
        <v>1</v>
      </c>
      <c r="EK132" s="2">
        <v>470</v>
      </c>
      <c r="EL132" s="2" t="s">
        <v>282</v>
      </c>
      <c r="EM132" s="2" t="s">
        <v>283</v>
      </c>
      <c r="EN132" s="2"/>
      <c r="EO132" s="2" t="s">
        <v>102</v>
      </c>
      <c r="EP132" s="2"/>
      <c r="EQ132" s="2">
        <v>0</v>
      </c>
      <c r="ER132" s="2">
        <v>1349.93</v>
      </c>
      <c r="ES132" s="2">
        <v>500</v>
      </c>
      <c r="ET132" s="2">
        <v>0</v>
      </c>
      <c r="EU132" s="2">
        <v>0</v>
      </c>
      <c r="EV132" s="2">
        <v>849.93</v>
      </c>
      <c r="EW132" s="2">
        <v>74.099999999999994</v>
      </c>
      <c r="EX132" s="2">
        <v>0</v>
      </c>
      <c r="EY132" s="2">
        <v>0</v>
      </c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>
        <v>0</v>
      </c>
      <c r="FR132" s="2">
        <f t="shared" si="193"/>
        <v>0</v>
      </c>
      <c r="FS132" s="2">
        <v>0</v>
      </c>
      <c r="FT132" s="2"/>
      <c r="FU132" s="2"/>
      <c r="FV132" s="2"/>
      <c r="FW132" s="2"/>
      <c r="FX132" s="2">
        <v>100</v>
      </c>
      <c r="FY132" s="2">
        <v>64</v>
      </c>
      <c r="FZ132" s="2"/>
      <c r="GA132" s="2" t="s">
        <v>3</v>
      </c>
      <c r="GB132" s="2"/>
      <c r="GC132" s="2"/>
      <c r="GD132" s="2">
        <v>0</v>
      </c>
      <c r="GE132" s="2"/>
      <c r="GF132" s="2">
        <v>2050375869</v>
      </c>
      <c r="GG132" s="2">
        <v>2</v>
      </c>
      <c r="GH132" s="2">
        <v>-2</v>
      </c>
      <c r="GI132" s="2">
        <v>-2</v>
      </c>
      <c r="GJ132" s="2">
        <v>0</v>
      </c>
      <c r="GK132" s="2">
        <f>ROUND(R132*(R12)/100,2)</f>
        <v>0</v>
      </c>
      <c r="GL132" s="2">
        <f t="shared" si="194"/>
        <v>0</v>
      </c>
      <c r="GM132" s="2">
        <f t="shared" si="195"/>
        <v>7.39</v>
      </c>
      <c r="GN132" s="2">
        <f t="shared" si="196"/>
        <v>7.39</v>
      </c>
      <c r="GO132" s="2">
        <f t="shared" si="197"/>
        <v>0</v>
      </c>
      <c r="GP132" s="2">
        <f t="shared" si="198"/>
        <v>0</v>
      </c>
      <c r="GQ132" s="2"/>
      <c r="GR132" s="2">
        <v>0</v>
      </c>
      <c r="GS132" s="2">
        <v>3</v>
      </c>
      <c r="GT132" s="2">
        <v>0</v>
      </c>
      <c r="GU132" s="2" t="s">
        <v>3</v>
      </c>
      <c r="GV132" s="2">
        <f t="shared" si="199"/>
        <v>0</v>
      </c>
      <c r="GW132" s="2">
        <v>1</v>
      </c>
      <c r="GX132" s="2">
        <f t="shared" si="200"/>
        <v>0</v>
      </c>
      <c r="GY132" s="2"/>
      <c r="GZ132" s="2"/>
      <c r="HA132" s="2">
        <v>0</v>
      </c>
      <c r="HB132" s="2">
        <v>0</v>
      </c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>
        <v>0</v>
      </c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 spans="1:255" x14ac:dyDescent="0.2">
      <c r="A133">
        <v>17</v>
      </c>
      <c r="B133">
        <v>1</v>
      </c>
      <c r="E133" t="s">
        <v>278</v>
      </c>
      <c r="F133" t="s">
        <v>279</v>
      </c>
      <c r="G133" t="s">
        <v>280</v>
      </c>
      <c r="H133" t="s">
        <v>35</v>
      </c>
      <c r="I133">
        <v>5.0000000000000001E-3</v>
      </c>
      <c r="J133">
        <v>0</v>
      </c>
      <c r="O133">
        <f t="shared" si="167"/>
        <v>101.12</v>
      </c>
      <c r="P133">
        <f t="shared" si="168"/>
        <v>8.1999999999999993</v>
      </c>
      <c r="Q133">
        <f t="shared" si="169"/>
        <v>0</v>
      </c>
      <c r="R133">
        <f t="shared" si="170"/>
        <v>0</v>
      </c>
      <c r="S133">
        <f t="shared" si="171"/>
        <v>92.92</v>
      </c>
      <c r="T133">
        <f t="shared" si="172"/>
        <v>0</v>
      </c>
      <c r="U133">
        <f t="shared" si="173"/>
        <v>0.4367268749999999</v>
      </c>
      <c r="V133">
        <f t="shared" si="174"/>
        <v>0</v>
      </c>
      <c r="W133">
        <f t="shared" si="175"/>
        <v>0</v>
      </c>
      <c r="X133">
        <f t="shared" si="176"/>
        <v>79.91</v>
      </c>
      <c r="Y133">
        <f t="shared" si="177"/>
        <v>40.880000000000003</v>
      </c>
      <c r="AA133">
        <v>21012693</v>
      </c>
      <c r="AB133">
        <f t="shared" si="178"/>
        <v>1477.4195</v>
      </c>
      <c r="AC133">
        <f t="shared" si="179"/>
        <v>500</v>
      </c>
      <c r="AD133">
        <f t="shared" si="201"/>
        <v>0</v>
      </c>
      <c r="AE133">
        <f t="shared" si="201"/>
        <v>0</v>
      </c>
      <c r="AF133">
        <f t="shared" si="201"/>
        <v>977.41949999999997</v>
      </c>
      <c r="AG133">
        <f t="shared" si="180"/>
        <v>0</v>
      </c>
      <c r="AH133">
        <f>((EW133*1.15))</f>
        <v>85.214999999999989</v>
      </c>
      <c r="AI133">
        <f>((EX133*1.15))</f>
        <v>0</v>
      </c>
      <c r="AJ133">
        <f t="shared" si="181"/>
        <v>0</v>
      </c>
      <c r="AK133">
        <v>1349.93</v>
      </c>
      <c r="AL133">
        <v>500</v>
      </c>
      <c r="AM133">
        <v>0</v>
      </c>
      <c r="AN133">
        <v>0</v>
      </c>
      <c r="AO133">
        <v>849.93</v>
      </c>
      <c r="AP133">
        <v>0</v>
      </c>
      <c r="AQ133">
        <v>74.099999999999994</v>
      </c>
      <c r="AR133">
        <v>0</v>
      </c>
      <c r="AS133">
        <v>0</v>
      </c>
      <c r="AT133">
        <v>86</v>
      </c>
      <c r="AU133">
        <v>44</v>
      </c>
      <c r="AV133">
        <v>1.0249999999999999</v>
      </c>
      <c r="AW133">
        <v>1</v>
      </c>
      <c r="AZ133">
        <v>1</v>
      </c>
      <c r="BA133">
        <v>18.55</v>
      </c>
      <c r="BB133">
        <v>1</v>
      </c>
      <c r="BC133">
        <v>3.28</v>
      </c>
      <c r="BD133" t="s">
        <v>3</v>
      </c>
      <c r="BE133" t="s">
        <v>3</v>
      </c>
      <c r="BF133" t="s">
        <v>3</v>
      </c>
      <c r="BG133" t="s">
        <v>3</v>
      </c>
      <c r="BH133">
        <v>0</v>
      </c>
      <c r="BI133">
        <v>1</v>
      </c>
      <c r="BJ133" t="s">
        <v>281</v>
      </c>
      <c r="BM133">
        <v>470</v>
      </c>
      <c r="BN133">
        <v>0</v>
      </c>
      <c r="BO133" t="s">
        <v>279</v>
      </c>
      <c r="BP133">
        <v>1</v>
      </c>
      <c r="BQ133">
        <v>60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86</v>
      </c>
      <c r="CA133">
        <v>44</v>
      </c>
      <c r="CF133">
        <v>0</v>
      </c>
      <c r="CG133">
        <v>0</v>
      </c>
      <c r="CM133">
        <v>0</v>
      </c>
      <c r="CN133" t="s">
        <v>937</v>
      </c>
      <c r="CO133">
        <v>0</v>
      </c>
      <c r="CP133">
        <f t="shared" si="182"/>
        <v>101.12</v>
      </c>
      <c r="CQ133">
        <f t="shared" si="183"/>
        <v>1640</v>
      </c>
      <c r="CR133">
        <f t="shared" si="184"/>
        <v>0</v>
      </c>
      <c r="CS133">
        <f t="shared" si="185"/>
        <v>0</v>
      </c>
      <c r="CT133">
        <f t="shared" si="186"/>
        <v>18584.410018124996</v>
      </c>
      <c r="CU133">
        <f t="shared" si="187"/>
        <v>0</v>
      </c>
      <c r="CV133">
        <f t="shared" si="188"/>
        <v>87.345374999999976</v>
      </c>
      <c r="CW133">
        <f t="shared" si="189"/>
        <v>0</v>
      </c>
      <c r="CX133">
        <f t="shared" si="190"/>
        <v>0</v>
      </c>
      <c r="CY133">
        <f t="shared" si="191"/>
        <v>79.911199999999994</v>
      </c>
      <c r="CZ133">
        <f t="shared" si="192"/>
        <v>40.884799999999998</v>
      </c>
      <c r="DC133" t="s">
        <v>3</v>
      </c>
      <c r="DD133" t="s">
        <v>3</v>
      </c>
      <c r="DE133" t="s">
        <v>28</v>
      </c>
      <c r="DF133" t="s">
        <v>28</v>
      </c>
      <c r="DG133" t="s">
        <v>28</v>
      </c>
      <c r="DH133" t="s">
        <v>3</v>
      </c>
      <c r="DI133" t="s">
        <v>28</v>
      </c>
      <c r="DJ133" t="s">
        <v>28</v>
      </c>
      <c r="DK133" t="s">
        <v>3</v>
      </c>
      <c r="DL133" t="s">
        <v>3</v>
      </c>
      <c r="DM133" t="s">
        <v>3</v>
      </c>
      <c r="DN133">
        <v>100</v>
      </c>
      <c r="DO133">
        <v>64</v>
      </c>
      <c r="DP133">
        <v>1.0249999999999999</v>
      </c>
      <c r="DQ133">
        <v>1</v>
      </c>
      <c r="DU133">
        <v>1005</v>
      </c>
      <c r="DV133" t="s">
        <v>35</v>
      </c>
      <c r="DW133" t="s">
        <v>35</v>
      </c>
      <c r="DX133">
        <v>100</v>
      </c>
      <c r="EE133">
        <v>20613362</v>
      </c>
      <c r="EF133">
        <v>60</v>
      </c>
      <c r="EG133" t="s">
        <v>29</v>
      </c>
      <c r="EH133">
        <v>0</v>
      </c>
      <c r="EI133" t="s">
        <v>3</v>
      </c>
      <c r="EJ133">
        <v>1</v>
      </c>
      <c r="EK133">
        <v>470</v>
      </c>
      <c r="EL133" t="s">
        <v>282</v>
      </c>
      <c r="EM133" t="s">
        <v>283</v>
      </c>
      <c r="EO133" t="s">
        <v>102</v>
      </c>
      <c r="EQ133">
        <v>0</v>
      </c>
      <c r="ER133">
        <v>1349.93</v>
      </c>
      <c r="ES133">
        <v>500</v>
      </c>
      <c r="ET133">
        <v>0</v>
      </c>
      <c r="EU133">
        <v>0</v>
      </c>
      <c r="EV133">
        <v>849.93</v>
      </c>
      <c r="EW133">
        <v>74.099999999999994</v>
      </c>
      <c r="EX133">
        <v>0</v>
      </c>
      <c r="EY133">
        <v>0</v>
      </c>
      <c r="FQ133">
        <v>0</v>
      </c>
      <c r="FR133">
        <f t="shared" si="193"/>
        <v>0</v>
      </c>
      <c r="FS133">
        <v>0</v>
      </c>
      <c r="FX133">
        <v>100</v>
      </c>
      <c r="FY133">
        <v>64</v>
      </c>
      <c r="GA133" t="s">
        <v>3</v>
      </c>
      <c r="GD133">
        <v>0</v>
      </c>
      <c r="GF133">
        <v>2050375869</v>
      </c>
      <c r="GG133">
        <v>2</v>
      </c>
      <c r="GH133">
        <v>-2</v>
      </c>
      <c r="GI133">
        <v>2</v>
      </c>
      <c r="GJ133">
        <v>0</v>
      </c>
      <c r="GK133">
        <f>ROUND(R133*(S12)/100,2)</f>
        <v>0</v>
      </c>
      <c r="GL133">
        <f t="shared" si="194"/>
        <v>0</v>
      </c>
      <c r="GM133">
        <f t="shared" si="195"/>
        <v>221.91</v>
      </c>
      <c r="GN133">
        <f t="shared" si="196"/>
        <v>221.91</v>
      </c>
      <c r="GO133">
        <f t="shared" si="197"/>
        <v>0</v>
      </c>
      <c r="GP133">
        <f t="shared" si="198"/>
        <v>0</v>
      </c>
      <c r="GR133">
        <v>0</v>
      </c>
      <c r="GS133">
        <v>3</v>
      </c>
      <c r="GT133">
        <v>0</v>
      </c>
      <c r="GU133" t="s">
        <v>3</v>
      </c>
      <c r="GV133">
        <f t="shared" si="199"/>
        <v>0</v>
      </c>
      <c r="GW133">
        <v>1</v>
      </c>
      <c r="GX133">
        <f t="shared" si="200"/>
        <v>0</v>
      </c>
      <c r="HA133">
        <v>0</v>
      </c>
      <c r="HB133">
        <v>0</v>
      </c>
      <c r="IK133">
        <v>0</v>
      </c>
    </row>
    <row r="134" spans="1:255" x14ac:dyDescent="0.2">
      <c r="A134" s="2">
        <v>17</v>
      </c>
      <c r="B134" s="2">
        <v>1</v>
      </c>
      <c r="C134" s="2">
        <f>ROW(SmtRes!A214)</f>
        <v>214</v>
      </c>
      <c r="D134" s="2">
        <f>ROW(EtalonRes!A216)</f>
        <v>216</v>
      </c>
      <c r="E134" s="2" t="s">
        <v>284</v>
      </c>
      <c r="F134" s="2" t="s">
        <v>285</v>
      </c>
      <c r="G134" s="2" t="s">
        <v>286</v>
      </c>
      <c r="H134" s="2" t="s">
        <v>35</v>
      </c>
      <c r="I134" s="2">
        <f t="shared" ref="I134:I139" si="202">ROUND(3.1/100,6)</f>
        <v>3.1E-2</v>
      </c>
      <c r="J134" s="2">
        <v>0</v>
      </c>
      <c r="K134" s="2"/>
      <c r="L134" s="2"/>
      <c r="M134" s="2"/>
      <c r="N134" s="2"/>
      <c r="O134" s="2">
        <f t="shared" si="167"/>
        <v>18.09</v>
      </c>
      <c r="P134" s="2">
        <f t="shared" si="168"/>
        <v>0</v>
      </c>
      <c r="Q134" s="2">
        <f t="shared" si="169"/>
        <v>1.38</v>
      </c>
      <c r="R134" s="2">
        <f t="shared" si="170"/>
        <v>0.41</v>
      </c>
      <c r="S134" s="2">
        <f t="shared" si="171"/>
        <v>16.71</v>
      </c>
      <c r="T134" s="2">
        <f t="shared" si="172"/>
        <v>0</v>
      </c>
      <c r="U134" s="2">
        <f t="shared" si="173"/>
        <v>1.4945193000000001</v>
      </c>
      <c r="V134" s="2">
        <f t="shared" si="174"/>
        <v>0</v>
      </c>
      <c r="W134" s="2">
        <f t="shared" si="175"/>
        <v>0</v>
      </c>
      <c r="X134" s="2">
        <f t="shared" si="176"/>
        <v>0</v>
      </c>
      <c r="Y134" s="2">
        <f t="shared" si="177"/>
        <v>0</v>
      </c>
      <c r="Z134" s="2"/>
      <c r="AA134" s="2">
        <v>21012691</v>
      </c>
      <c r="AB134" s="2">
        <f t="shared" si="178"/>
        <v>583.48469999999998</v>
      </c>
      <c r="AC134" s="2">
        <f t="shared" si="179"/>
        <v>0</v>
      </c>
      <c r="AD134" s="2">
        <f t="shared" ref="AD134:AF135" si="203">ROUND((((ET134*0.6)*1.15)),6)</f>
        <v>44.491199999999999</v>
      </c>
      <c r="AE134" s="2">
        <f t="shared" si="203"/>
        <v>13.282500000000001</v>
      </c>
      <c r="AF134" s="2">
        <f t="shared" si="203"/>
        <v>538.99350000000004</v>
      </c>
      <c r="AG134" s="2">
        <f t="shared" si="180"/>
        <v>0</v>
      </c>
      <c r="AH134" s="2">
        <f>(((EW134*0.6)*1.15))</f>
        <v>48.210300000000004</v>
      </c>
      <c r="AI134" s="2">
        <f>(((EX134*0.6)*1.15))</f>
        <v>0</v>
      </c>
      <c r="AJ134" s="2">
        <f t="shared" si="181"/>
        <v>0</v>
      </c>
      <c r="AK134" s="2">
        <v>845.63</v>
      </c>
      <c r="AL134" s="2">
        <v>0</v>
      </c>
      <c r="AM134" s="2">
        <v>64.48</v>
      </c>
      <c r="AN134" s="2">
        <v>19.25</v>
      </c>
      <c r="AO134" s="2">
        <v>781.15</v>
      </c>
      <c r="AP134" s="2">
        <v>0</v>
      </c>
      <c r="AQ134" s="2">
        <v>69.87</v>
      </c>
      <c r="AR134" s="2">
        <v>0</v>
      </c>
      <c r="AS134" s="2">
        <v>0</v>
      </c>
      <c r="AT134" s="2">
        <v>0</v>
      </c>
      <c r="AU134" s="2">
        <v>0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3</v>
      </c>
      <c r="BE134" s="2" t="s">
        <v>3</v>
      </c>
      <c r="BF134" s="2" t="s">
        <v>3</v>
      </c>
      <c r="BG134" s="2" t="s">
        <v>3</v>
      </c>
      <c r="BH134" s="2">
        <v>0</v>
      </c>
      <c r="BI134" s="2">
        <v>1</v>
      </c>
      <c r="BJ134" s="2" t="s">
        <v>287</v>
      </c>
      <c r="BK134" s="2"/>
      <c r="BL134" s="2"/>
      <c r="BM134" s="2">
        <v>439</v>
      </c>
      <c r="BN134" s="2">
        <v>0</v>
      </c>
      <c r="BO134" s="2" t="s">
        <v>3</v>
      </c>
      <c r="BP134" s="2">
        <v>0</v>
      </c>
      <c r="BQ134" s="2">
        <v>60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</v>
      </c>
      <c r="BZ134" s="2">
        <v>0</v>
      </c>
      <c r="CA134" s="2">
        <v>0</v>
      </c>
      <c r="CB134" s="2"/>
      <c r="CC134" s="2"/>
      <c r="CD134" s="2"/>
      <c r="CE134" s="2"/>
      <c r="CF134" s="2">
        <v>0</v>
      </c>
      <c r="CG134" s="2">
        <v>0</v>
      </c>
      <c r="CH134" s="2"/>
      <c r="CI134" s="2"/>
      <c r="CJ134" s="2"/>
      <c r="CK134" s="2"/>
      <c r="CL134" s="2"/>
      <c r="CM134" s="2">
        <v>0</v>
      </c>
      <c r="CN134" s="2" t="s">
        <v>936</v>
      </c>
      <c r="CO134" s="2">
        <v>0</v>
      </c>
      <c r="CP134" s="2">
        <f t="shared" si="182"/>
        <v>18.09</v>
      </c>
      <c r="CQ134" s="2">
        <f t="shared" si="183"/>
        <v>0</v>
      </c>
      <c r="CR134" s="2">
        <f t="shared" si="184"/>
        <v>44.491199999999999</v>
      </c>
      <c r="CS134" s="2">
        <f t="shared" si="185"/>
        <v>13.282500000000001</v>
      </c>
      <c r="CT134" s="2">
        <f t="shared" si="186"/>
        <v>538.99350000000004</v>
      </c>
      <c r="CU134" s="2">
        <f t="shared" si="187"/>
        <v>0</v>
      </c>
      <c r="CV134" s="2">
        <f t="shared" si="188"/>
        <v>48.210300000000004</v>
      </c>
      <c r="CW134" s="2">
        <f t="shared" si="189"/>
        <v>0</v>
      </c>
      <c r="CX134" s="2">
        <f t="shared" si="190"/>
        <v>0</v>
      </c>
      <c r="CY134" s="2">
        <f t="shared" si="191"/>
        <v>0</v>
      </c>
      <c r="CZ134" s="2">
        <f t="shared" si="192"/>
        <v>0</v>
      </c>
      <c r="DA134" s="2"/>
      <c r="DB134" s="2"/>
      <c r="DC134" s="2" t="s">
        <v>3</v>
      </c>
      <c r="DD134" s="2" t="s">
        <v>3</v>
      </c>
      <c r="DE134" s="2" t="s">
        <v>145</v>
      </c>
      <c r="DF134" s="2" t="s">
        <v>145</v>
      </c>
      <c r="DG134" s="2" t="s">
        <v>145</v>
      </c>
      <c r="DH134" s="2" t="s">
        <v>3</v>
      </c>
      <c r="DI134" s="2" t="s">
        <v>145</v>
      </c>
      <c r="DJ134" s="2" t="s">
        <v>145</v>
      </c>
      <c r="DK134" s="2" t="s">
        <v>3</v>
      </c>
      <c r="DL134" s="2" t="s">
        <v>3</v>
      </c>
      <c r="DM134" s="2" t="s">
        <v>3</v>
      </c>
      <c r="DN134" s="2">
        <v>80</v>
      </c>
      <c r="DO134" s="2">
        <v>55</v>
      </c>
      <c r="DP134" s="2">
        <v>1.0469999999999999</v>
      </c>
      <c r="DQ134" s="2">
        <v>1</v>
      </c>
      <c r="DR134" s="2"/>
      <c r="DS134" s="2"/>
      <c r="DT134" s="2"/>
      <c r="DU134" s="2">
        <v>1005</v>
      </c>
      <c r="DV134" s="2" t="s">
        <v>35</v>
      </c>
      <c r="DW134" s="2" t="s">
        <v>35</v>
      </c>
      <c r="DX134" s="2">
        <v>100</v>
      </c>
      <c r="DY134" s="2"/>
      <c r="DZ134" s="2"/>
      <c r="EA134" s="2"/>
      <c r="EB134" s="2"/>
      <c r="EC134" s="2"/>
      <c r="ED134" s="2"/>
      <c r="EE134" s="2">
        <v>20613331</v>
      </c>
      <c r="EF134" s="2">
        <v>60</v>
      </c>
      <c r="EG134" s="2" t="s">
        <v>29</v>
      </c>
      <c r="EH134" s="2">
        <v>0</v>
      </c>
      <c r="EI134" s="2" t="s">
        <v>3</v>
      </c>
      <c r="EJ134" s="2">
        <v>1</v>
      </c>
      <c r="EK134" s="2">
        <v>439</v>
      </c>
      <c r="EL134" s="2" t="s">
        <v>288</v>
      </c>
      <c r="EM134" s="2" t="s">
        <v>289</v>
      </c>
      <c r="EN134" s="2"/>
      <c r="EO134" s="2" t="s">
        <v>102</v>
      </c>
      <c r="EP134" s="2"/>
      <c r="EQ134" s="2">
        <v>0</v>
      </c>
      <c r="ER134" s="2">
        <v>845.63</v>
      </c>
      <c r="ES134" s="2">
        <v>0</v>
      </c>
      <c r="ET134" s="2">
        <v>64.48</v>
      </c>
      <c r="EU134" s="2">
        <v>19.25</v>
      </c>
      <c r="EV134" s="2">
        <v>781.15</v>
      </c>
      <c r="EW134" s="2">
        <v>69.87</v>
      </c>
      <c r="EX134" s="2">
        <v>0</v>
      </c>
      <c r="EY134" s="2">
        <v>0</v>
      </c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si="193"/>
        <v>0</v>
      </c>
      <c r="FS134" s="2">
        <v>0</v>
      </c>
      <c r="FT134" s="2"/>
      <c r="FU134" s="2"/>
      <c r="FV134" s="2"/>
      <c r="FW134" s="2"/>
      <c r="FX134" s="2">
        <v>80</v>
      </c>
      <c r="FY134" s="2">
        <v>55</v>
      </c>
      <c r="FZ134" s="2"/>
      <c r="GA134" s="2" t="s">
        <v>3</v>
      </c>
      <c r="GB134" s="2"/>
      <c r="GC134" s="2"/>
      <c r="GD134" s="2">
        <v>0</v>
      </c>
      <c r="GE134" s="2"/>
      <c r="GF134" s="2">
        <v>-1764929173</v>
      </c>
      <c r="GG134" s="2">
        <v>2</v>
      </c>
      <c r="GH134" s="2">
        <v>1</v>
      </c>
      <c r="GI134" s="2">
        <v>-2</v>
      </c>
      <c r="GJ134" s="2">
        <v>0</v>
      </c>
      <c r="GK134" s="2">
        <f>ROUND(R134*(R12)/100,2)</f>
        <v>0.68</v>
      </c>
      <c r="GL134" s="2">
        <f t="shared" si="194"/>
        <v>0</v>
      </c>
      <c r="GM134" s="2">
        <f t="shared" si="195"/>
        <v>18.77</v>
      </c>
      <c r="GN134" s="2">
        <f t="shared" si="196"/>
        <v>18.77</v>
      </c>
      <c r="GO134" s="2">
        <f t="shared" si="197"/>
        <v>0</v>
      </c>
      <c r="GP134" s="2">
        <f t="shared" si="198"/>
        <v>0</v>
      </c>
      <c r="GQ134" s="2"/>
      <c r="GR134" s="2">
        <v>0</v>
      </c>
      <c r="GS134" s="2">
        <v>3</v>
      </c>
      <c r="GT134" s="2">
        <v>0</v>
      </c>
      <c r="GU134" s="2" t="s">
        <v>3</v>
      </c>
      <c r="GV134" s="2">
        <f t="shared" si="199"/>
        <v>0</v>
      </c>
      <c r="GW134" s="2">
        <v>1</v>
      </c>
      <c r="GX134" s="2">
        <f t="shared" si="200"/>
        <v>0</v>
      </c>
      <c r="GY134" s="2"/>
      <c r="GZ134" s="2"/>
      <c r="HA134" s="2">
        <v>0</v>
      </c>
      <c r="HB134" s="2">
        <v>0</v>
      </c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17</v>
      </c>
      <c r="B135">
        <v>1</v>
      </c>
      <c r="C135">
        <f>ROW(SmtRes!A218)</f>
        <v>218</v>
      </c>
      <c r="D135">
        <f>ROW(EtalonRes!A220)</f>
        <v>220</v>
      </c>
      <c r="E135" t="s">
        <v>284</v>
      </c>
      <c r="F135" t="s">
        <v>285</v>
      </c>
      <c r="G135" t="s">
        <v>286</v>
      </c>
      <c r="H135" t="s">
        <v>35</v>
      </c>
      <c r="I135">
        <f t="shared" si="202"/>
        <v>3.1E-2</v>
      </c>
      <c r="J135">
        <v>0</v>
      </c>
      <c r="O135">
        <f t="shared" si="167"/>
        <v>336.59</v>
      </c>
      <c r="P135">
        <f t="shared" si="168"/>
        <v>0</v>
      </c>
      <c r="Q135">
        <f t="shared" si="169"/>
        <v>12.07</v>
      </c>
      <c r="R135">
        <f t="shared" si="170"/>
        <v>0.43</v>
      </c>
      <c r="S135">
        <f t="shared" si="171"/>
        <v>324.52</v>
      </c>
      <c r="T135">
        <f t="shared" si="172"/>
        <v>0</v>
      </c>
      <c r="U135">
        <f t="shared" si="173"/>
        <v>1.5647617071</v>
      </c>
      <c r="V135">
        <f t="shared" si="174"/>
        <v>0</v>
      </c>
      <c r="W135">
        <f t="shared" si="175"/>
        <v>0</v>
      </c>
      <c r="X135">
        <f t="shared" si="176"/>
        <v>233.65</v>
      </c>
      <c r="Y135">
        <f t="shared" si="177"/>
        <v>142.79</v>
      </c>
      <c r="AA135">
        <v>21012693</v>
      </c>
      <c r="AB135">
        <f t="shared" si="178"/>
        <v>583.48469999999998</v>
      </c>
      <c r="AC135">
        <f t="shared" si="179"/>
        <v>0</v>
      </c>
      <c r="AD135">
        <f t="shared" si="203"/>
        <v>44.491199999999999</v>
      </c>
      <c r="AE135">
        <f t="shared" si="203"/>
        <v>13.282500000000001</v>
      </c>
      <c r="AF135">
        <f t="shared" si="203"/>
        <v>538.99350000000004</v>
      </c>
      <c r="AG135">
        <f t="shared" si="180"/>
        <v>0</v>
      </c>
      <c r="AH135">
        <f>(((EW135*0.6)*1.15))</f>
        <v>48.210300000000004</v>
      </c>
      <c r="AI135">
        <f>(((EX135*0.6)*1.15))</f>
        <v>0</v>
      </c>
      <c r="AJ135">
        <f t="shared" si="181"/>
        <v>0</v>
      </c>
      <c r="AK135">
        <v>845.63</v>
      </c>
      <c r="AL135">
        <v>0</v>
      </c>
      <c r="AM135">
        <v>64.48</v>
      </c>
      <c r="AN135">
        <v>19.25</v>
      </c>
      <c r="AO135">
        <v>781.15</v>
      </c>
      <c r="AP135">
        <v>0</v>
      </c>
      <c r="AQ135">
        <v>69.87</v>
      </c>
      <c r="AR135">
        <v>0</v>
      </c>
      <c r="AS135">
        <v>0</v>
      </c>
      <c r="AT135">
        <v>72</v>
      </c>
      <c r="AU135">
        <v>44</v>
      </c>
      <c r="AV135">
        <v>1.0469999999999999</v>
      </c>
      <c r="AW135">
        <v>1</v>
      </c>
      <c r="AZ135">
        <v>1</v>
      </c>
      <c r="BA135">
        <v>18.55</v>
      </c>
      <c r="BB135">
        <v>8.36</v>
      </c>
      <c r="BC135">
        <v>1</v>
      </c>
      <c r="BD135" t="s">
        <v>3</v>
      </c>
      <c r="BE135" t="s">
        <v>3</v>
      </c>
      <c r="BF135" t="s">
        <v>3</v>
      </c>
      <c r="BG135" t="s">
        <v>3</v>
      </c>
      <c r="BH135">
        <v>0</v>
      </c>
      <c r="BI135">
        <v>1</v>
      </c>
      <c r="BJ135" t="s">
        <v>287</v>
      </c>
      <c r="BM135">
        <v>439</v>
      </c>
      <c r="BN135">
        <v>0</v>
      </c>
      <c r="BO135" t="s">
        <v>285</v>
      </c>
      <c r="BP135">
        <v>1</v>
      </c>
      <c r="BQ135">
        <v>60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72</v>
      </c>
      <c r="CA135">
        <v>44</v>
      </c>
      <c r="CF135">
        <v>0</v>
      </c>
      <c r="CG135">
        <v>0</v>
      </c>
      <c r="CM135">
        <v>0</v>
      </c>
      <c r="CN135" t="s">
        <v>936</v>
      </c>
      <c r="CO135">
        <v>0</v>
      </c>
      <c r="CP135">
        <f t="shared" si="182"/>
        <v>336.59</v>
      </c>
      <c r="CQ135">
        <f t="shared" si="183"/>
        <v>0</v>
      </c>
      <c r="CR135">
        <f t="shared" si="184"/>
        <v>389.42791430399996</v>
      </c>
      <c r="CS135">
        <f t="shared" si="185"/>
        <v>13.9067775</v>
      </c>
      <c r="CT135">
        <f t="shared" si="186"/>
        <v>10468.250907975002</v>
      </c>
      <c r="CU135">
        <f t="shared" si="187"/>
        <v>0</v>
      </c>
      <c r="CV135">
        <f t="shared" si="188"/>
        <v>50.476184099999998</v>
      </c>
      <c r="CW135">
        <f t="shared" si="189"/>
        <v>0</v>
      </c>
      <c r="CX135">
        <f t="shared" si="190"/>
        <v>0</v>
      </c>
      <c r="CY135">
        <f t="shared" si="191"/>
        <v>233.65439999999998</v>
      </c>
      <c r="CZ135">
        <f t="shared" si="192"/>
        <v>142.78879999999998</v>
      </c>
      <c r="DC135" t="s">
        <v>3</v>
      </c>
      <c r="DD135" t="s">
        <v>3</v>
      </c>
      <c r="DE135" t="s">
        <v>145</v>
      </c>
      <c r="DF135" t="s">
        <v>145</v>
      </c>
      <c r="DG135" t="s">
        <v>145</v>
      </c>
      <c r="DH135" t="s">
        <v>3</v>
      </c>
      <c r="DI135" t="s">
        <v>145</v>
      </c>
      <c r="DJ135" t="s">
        <v>145</v>
      </c>
      <c r="DK135" t="s">
        <v>3</v>
      </c>
      <c r="DL135" t="s">
        <v>3</v>
      </c>
      <c r="DM135" t="s">
        <v>3</v>
      </c>
      <c r="DN135">
        <v>80</v>
      </c>
      <c r="DO135">
        <v>55</v>
      </c>
      <c r="DP135">
        <v>1.0469999999999999</v>
      </c>
      <c r="DQ135">
        <v>1</v>
      </c>
      <c r="DU135">
        <v>1005</v>
      </c>
      <c r="DV135" t="s">
        <v>35</v>
      </c>
      <c r="DW135" t="s">
        <v>35</v>
      </c>
      <c r="DX135">
        <v>100</v>
      </c>
      <c r="EE135">
        <v>20613331</v>
      </c>
      <c r="EF135">
        <v>60</v>
      </c>
      <c r="EG135" t="s">
        <v>29</v>
      </c>
      <c r="EH135">
        <v>0</v>
      </c>
      <c r="EI135" t="s">
        <v>3</v>
      </c>
      <c r="EJ135">
        <v>1</v>
      </c>
      <c r="EK135">
        <v>439</v>
      </c>
      <c r="EL135" t="s">
        <v>288</v>
      </c>
      <c r="EM135" t="s">
        <v>289</v>
      </c>
      <c r="EO135" t="s">
        <v>102</v>
      </c>
      <c r="EQ135">
        <v>0</v>
      </c>
      <c r="ER135">
        <v>845.63</v>
      </c>
      <c r="ES135">
        <v>0</v>
      </c>
      <c r="ET135">
        <v>64.48</v>
      </c>
      <c r="EU135">
        <v>19.25</v>
      </c>
      <c r="EV135">
        <v>781.15</v>
      </c>
      <c r="EW135">
        <v>69.87</v>
      </c>
      <c r="EX135">
        <v>0</v>
      </c>
      <c r="EY135">
        <v>0</v>
      </c>
      <c r="FQ135">
        <v>0</v>
      </c>
      <c r="FR135">
        <f t="shared" si="193"/>
        <v>0</v>
      </c>
      <c r="FS135">
        <v>0</v>
      </c>
      <c r="FX135">
        <v>80</v>
      </c>
      <c r="FY135">
        <v>55</v>
      </c>
      <c r="GA135" t="s">
        <v>3</v>
      </c>
      <c r="GD135">
        <v>0</v>
      </c>
      <c r="GF135">
        <v>-1764929173</v>
      </c>
      <c r="GG135">
        <v>2</v>
      </c>
      <c r="GH135">
        <v>1</v>
      </c>
      <c r="GI135">
        <v>2</v>
      </c>
      <c r="GJ135">
        <v>0</v>
      </c>
      <c r="GK135">
        <f>ROUND(R135*(S12)/100,2)</f>
        <v>0.72</v>
      </c>
      <c r="GL135">
        <f t="shared" si="194"/>
        <v>0</v>
      </c>
      <c r="GM135">
        <f t="shared" si="195"/>
        <v>713.75</v>
      </c>
      <c r="GN135">
        <f t="shared" si="196"/>
        <v>713.75</v>
      </c>
      <c r="GO135">
        <f t="shared" si="197"/>
        <v>0</v>
      </c>
      <c r="GP135">
        <f t="shared" si="198"/>
        <v>0</v>
      </c>
      <c r="GR135">
        <v>0</v>
      </c>
      <c r="GS135">
        <v>3</v>
      </c>
      <c r="GT135">
        <v>0</v>
      </c>
      <c r="GU135" t="s">
        <v>3</v>
      </c>
      <c r="GV135">
        <f t="shared" si="199"/>
        <v>0</v>
      </c>
      <c r="GW135">
        <v>1</v>
      </c>
      <c r="GX135">
        <f t="shared" si="200"/>
        <v>0</v>
      </c>
      <c r="HA135">
        <v>0</v>
      </c>
      <c r="HB135">
        <v>0</v>
      </c>
      <c r="IK135">
        <v>0</v>
      </c>
    </row>
    <row r="136" spans="1:255" x14ac:dyDescent="0.2">
      <c r="A136" s="2">
        <v>17</v>
      </c>
      <c r="B136" s="2">
        <v>1</v>
      </c>
      <c r="C136" s="2">
        <f>ROW(SmtRes!A222)</f>
        <v>222</v>
      </c>
      <c r="D136" s="2">
        <f>ROW(EtalonRes!A224)</f>
        <v>224</v>
      </c>
      <c r="E136" s="2" t="s">
        <v>290</v>
      </c>
      <c r="F136" s="2" t="s">
        <v>291</v>
      </c>
      <c r="G136" s="2" t="s">
        <v>292</v>
      </c>
      <c r="H136" s="2" t="s">
        <v>35</v>
      </c>
      <c r="I136" s="2">
        <f t="shared" si="202"/>
        <v>3.1E-2</v>
      </c>
      <c r="J136" s="2">
        <v>0</v>
      </c>
      <c r="K136" s="2"/>
      <c r="L136" s="2"/>
      <c r="M136" s="2"/>
      <c r="N136" s="2"/>
      <c r="O136" s="2">
        <f t="shared" si="167"/>
        <v>26.4</v>
      </c>
      <c r="P136" s="2">
        <f t="shared" si="168"/>
        <v>0</v>
      </c>
      <c r="Q136" s="2">
        <f t="shared" si="169"/>
        <v>16.600000000000001</v>
      </c>
      <c r="R136" s="2">
        <f t="shared" si="170"/>
        <v>4.96</v>
      </c>
      <c r="S136" s="2">
        <f t="shared" si="171"/>
        <v>9.8000000000000007</v>
      </c>
      <c r="T136" s="2">
        <f t="shared" si="172"/>
        <v>0</v>
      </c>
      <c r="U136" s="2">
        <f t="shared" si="173"/>
        <v>0.87698999999999994</v>
      </c>
      <c r="V136" s="2">
        <f t="shared" si="174"/>
        <v>0</v>
      </c>
      <c r="W136" s="2">
        <f t="shared" si="175"/>
        <v>0</v>
      </c>
      <c r="X136" s="2">
        <f t="shared" si="176"/>
        <v>0</v>
      </c>
      <c r="Y136" s="2">
        <f t="shared" si="177"/>
        <v>0</v>
      </c>
      <c r="Z136" s="2"/>
      <c r="AA136" s="2">
        <v>21012691</v>
      </c>
      <c r="AB136" s="2">
        <f t="shared" si="178"/>
        <v>851.851</v>
      </c>
      <c r="AC136" s="2">
        <f t="shared" si="179"/>
        <v>0</v>
      </c>
      <c r="AD136" s="2">
        <f t="shared" ref="AD136:AF137" si="204">ROUND(((ET136*1.15)),6)</f>
        <v>535.56650000000002</v>
      </c>
      <c r="AE136" s="2">
        <f t="shared" si="204"/>
        <v>159.9075</v>
      </c>
      <c r="AF136" s="2">
        <f t="shared" si="204"/>
        <v>316.28449999999998</v>
      </c>
      <c r="AG136" s="2">
        <f t="shared" si="180"/>
        <v>0</v>
      </c>
      <c r="AH136" s="2">
        <f>((EW136*1.15))</f>
        <v>28.29</v>
      </c>
      <c r="AI136" s="2">
        <f>((EX136*1.15))</f>
        <v>0</v>
      </c>
      <c r="AJ136" s="2">
        <f t="shared" si="181"/>
        <v>0</v>
      </c>
      <c r="AK136" s="2">
        <v>740.74</v>
      </c>
      <c r="AL136" s="2">
        <v>0</v>
      </c>
      <c r="AM136" s="2">
        <v>465.71</v>
      </c>
      <c r="AN136" s="2">
        <v>139.05000000000001</v>
      </c>
      <c r="AO136" s="2">
        <v>275.02999999999997</v>
      </c>
      <c r="AP136" s="2">
        <v>0</v>
      </c>
      <c r="AQ136" s="2">
        <v>24.6</v>
      </c>
      <c r="AR136" s="2">
        <v>0</v>
      </c>
      <c r="AS136" s="2">
        <v>0</v>
      </c>
      <c r="AT136" s="2">
        <v>0</v>
      </c>
      <c r="AU136" s="2">
        <v>0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3</v>
      </c>
      <c r="BE136" s="2" t="s">
        <v>3</v>
      </c>
      <c r="BF136" s="2" t="s">
        <v>3</v>
      </c>
      <c r="BG136" s="2" t="s">
        <v>3</v>
      </c>
      <c r="BH136" s="2">
        <v>0</v>
      </c>
      <c r="BI136" s="2">
        <v>1</v>
      </c>
      <c r="BJ136" s="2" t="s">
        <v>293</v>
      </c>
      <c r="BK136" s="2"/>
      <c r="BL136" s="2"/>
      <c r="BM136" s="2">
        <v>439</v>
      </c>
      <c r="BN136" s="2">
        <v>0</v>
      </c>
      <c r="BO136" s="2" t="s">
        <v>3</v>
      </c>
      <c r="BP136" s="2">
        <v>0</v>
      </c>
      <c r="BQ136" s="2">
        <v>60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3</v>
      </c>
      <c r="BZ136" s="2">
        <v>0</v>
      </c>
      <c r="CA136" s="2">
        <v>0</v>
      </c>
      <c r="CB136" s="2"/>
      <c r="CC136" s="2"/>
      <c r="CD136" s="2"/>
      <c r="CE136" s="2"/>
      <c r="CF136" s="2">
        <v>0</v>
      </c>
      <c r="CG136" s="2">
        <v>0</v>
      </c>
      <c r="CH136" s="2"/>
      <c r="CI136" s="2"/>
      <c r="CJ136" s="2"/>
      <c r="CK136" s="2"/>
      <c r="CL136" s="2"/>
      <c r="CM136" s="2">
        <v>0</v>
      </c>
      <c r="CN136" s="2" t="s">
        <v>936</v>
      </c>
      <c r="CO136" s="2">
        <v>0</v>
      </c>
      <c r="CP136" s="2">
        <f t="shared" si="182"/>
        <v>26.400000000000002</v>
      </c>
      <c r="CQ136" s="2">
        <f t="shared" si="183"/>
        <v>0</v>
      </c>
      <c r="CR136" s="2">
        <f t="shared" si="184"/>
        <v>535.56650000000002</v>
      </c>
      <c r="CS136" s="2">
        <f t="shared" si="185"/>
        <v>159.9075</v>
      </c>
      <c r="CT136" s="2">
        <f t="shared" si="186"/>
        <v>316.28449999999998</v>
      </c>
      <c r="CU136" s="2">
        <f t="shared" si="187"/>
        <v>0</v>
      </c>
      <c r="CV136" s="2">
        <f t="shared" si="188"/>
        <v>28.29</v>
      </c>
      <c r="CW136" s="2">
        <f t="shared" si="189"/>
        <v>0</v>
      </c>
      <c r="CX136" s="2">
        <f t="shared" si="190"/>
        <v>0</v>
      </c>
      <c r="CY136" s="2">
        <f t="shared" si="191"/>
        <v>0</v>
      </c>
      <c r="CZ136" s="2">
        <f t="shared" si="192"/>
        <v>0</v>
      </c>
      <c r="DA136" s="2"/>
      <c r="DB136" s="2"/>
      <c r="DC136" s="2" t="s">
        <v>3</v>
      </c>
      <c r="DD136" s="2" t="s">
        <v>3</v>
      </c>
      <c r="DE136" s="2" t="s">
        <v>28</v>
      </c>
      <c r="DF136" s="2" t="s">
        <v>28</v>
      </c>
      <c r="DG136" s="2" t="s">
        <v>28</v>
      </c>
      <c r="DH136" s="2" t="s">
        <v>3</v>
      </c>
      <c r="DI136" s="2" t="s">
        <v>28</v>
      </c>
      <c r="DJ136" s="2" t="s">
        <v>28</v>
      </c>
      <c r="DK136" s="2" t="s">
        <v>3</v>
      </c>
      <c r="DL136" s="2" t="s">
        <v>3</v>
      </c>
      <c r="DM136" s="2" t="s">
        <v>3</v>
      </c>
      <c r="DN136" s="2">
        <v>80</v>
      </c>
      <c r="DO136" s="2">
        <v>55</v>
      </c>
      <c r="DP136" s="2">
        <v>1.0469999999999999</v>
      </c>
      <c r="DQ136" s="2">
        <v>1</v>
      </c>
      <c r="DR136" s="2"/>
      <c r="DS136" s="2"/>
      <c r="DT136" s="2"/>
      <c r="DU136" s="2">
        <v>1005</v>
      </c>
      <c r="DV136" s="2" t="s">
        <v>35</v>
      </c>
      <c r="DW136" s="2" t="s">
        <v>35</v>
      </c>
      <c r="DX136" s="2">
        <v>100</v>
      </c>
      <c r="DY136" s="2"/>
      <c r="DZ136" s="2"/>
      <c r="EA136" s="2"/>
      <c r="EB136" s="2"/>
      <c r="EC136" s="2"/>
      <c r="ED136" s="2"/>
      <c r="EE136" s="2">
        <v>20613331</v>
      </c>
      <c r="EF136" s="2">
        <v>60</v>
      </c>
      <c r="EG136" s="2" t="s">
        <v>29</v>
      </c>
      <c r="EH136" s="2">
        <v>0</v>
      </c>
      <c r="EI136" s="2" t="s">
        <v>3</v>
      </c>
      <c r="EJ136" s="2">
        <v>1</v>
      </c>
      <c r="EK136" s="2">
        <v>439</v>
      </c>
      <c r="EL136" s="2" t="s">
        <v>288</v>
      </c>
      <c r="EM136" s="2" t="s">
        <v>289</v>
      </c>
      <c r="EN136" s="2"/>
      <c r="EO136" s="2" t="s">
        <v>102</v>
      </c>
      <c r="EP136" s="2"/>
      <c r="EQ136" s="2">
        <v>0</v>
      </c>
      <c r="ER136" s="2">
        <v>740.74</v>
      </c>
      <c r="ES136" s="2">
        <v>0</v>
      </c>
      <c r="ET136" s="2">
        <v>465.71</v>
      </c>
      <c r="EU136" s="2">
        <v>139.05000000000001</v>
      </c>
      <c r="EV136" s="2">
        <v>275.02999999999997</v>
      </c>
      <c r="EW136" s="2">
        <v>24.6</v>
      </c>
      <c r="EX136" s="2">
        <v>0</v>
      </c>
      <c r="EY136" s="2">
        <v>0</v>
      </c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93"/>
        <v>0</v>
      </c>
      <c r="FS136" s="2">
        <v>0</v>
      </c>
      <c r="FT136" s="2"/>
      <c r="FU136" s="2"/>
      <c r="FV136" s="2"/>
      <c r="FW136" s="2"/>
      <c r="FX136" s="2">
        <v>80</v>
      </c>
      <c r="FY136" s="2">
        <v>55</v>
      </c>
      <c r="FZ136" s="2"/>
      <c r="GA136" s="2" t="s">
        <v>3</v>
      </c>
      <c r="GB136" s="2"/>
      <c r="GC136" s="2"/>
      <c r="GD136" s="2">
        <v>0</v>
      </c>
      <c r="GE136" s="2"/>
      <c r="GF136" s="2">
        <v>1692949708</v>
      </c>
      <c r="GG136" s="2">
        <v>2</v>
      </c>
      <c r="GH136" s="2">
        <v>-2</v>
      </c>
      <c r="GI136" s="2">
        <v>-2</v>
      </c>
      <c r="GJ136" s="2">
        <v>0</v>
      </c>
      <c r="GK136" s="2">
        <f>ROUND(R136*(R12)/100,2)</f>
        <v>8.2799999999999994</v>
      </c>
      <c r="GL136" s="2">
        <f t="shared" si="194"/>
        <v>0</v>
      </c>
      <c r="GM136" s="2">
        <f t="shared" si="195"/>
        <v>34.68</v>
      </c>
      <c r="GN136" s="2">
        <f t="shared" si="196"/>
        <v>34.68</v>
      </c>
      <c r="GO136" s="2">
        <f t="shared" si="197"/>
        <v>0</v>
      </c>
      <c r="GP136" s="2">
        <f t="shared" si="198"/>
        <v>0</v>
      </c>
      <c r="GQ136" s="2"/>
      <c r="GR136" s="2">
        <v>0</v>
      </c>
      <c r="GS136" s="2">
        <v>3</v>
      </c>
      <c r="GT136" s="2">
        <v>0</v>
      </c>
      <c r="GU136" s="2" t="s">
        <v>3</v>
      </c>
      <c r="GV136" s="2">
        <f t="shared" si="199"/>
        <v>0</v>
      </c>
      <c r="GW136" s="2">
        <v>1</v>
      </c>
      <c r="GX136" s="2">
        <f t="shared" si="200"/>
        <v>0</v>
      </c>
      <c r="GY136" s="2"/>
      <c r="GZ136" s="2"/>
      <c r="HA136" s="2">
        <v>0</v>
      </c>
      <c r="HB136" s="2">
        <v>0</v>
      </c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17</v>
      </c>
      <c r="B137">
        <v>1</v>
      </c>
      <c r="C137">
        <f>ROW(SmtRes!A226)</f>
        <v>226</v>
      </c>
      <c r="D137">
        <f>ROW(EtalonRes!A228)</f>
        <v>228</v>
      </c>
      <c r="E137" t="s">
        <v>290</v>
      </c>
      <c r="F137" t="s">
        <v>291</v>
      </c>
      <c r="G137" t="s">
        <v>292</v>
      </c>
      <c r="H137" t="s">
        <v>35</v>
      </c>
      <c r="I137">
        <f t="shared" si="202"/>
        <v>3.1E-2</v>
      </c>
      <c r="J137">
        <v>0</v>
      </c>
      <c r="O137">
        <f t="shared" si="167"/>
        <v>335.75</v>
      </c>
      <c r="P137">
        <f t="shared" si="168"/>
        <v>0</v>
      </c>
      <c r="Q137">
        <f t="shared" si="169"/>
        <v>145.32</v>
      </c>
      <c r="R137">
        <f t="shared" si="170"/>
        <v>5.19</v>
      </c>
      <c r="S137">
        <f t="shared" si="171"/>
        <v>190.43</v>
      </c>
      <c r="T137">
        <f t="shared" si="172"/>
        <v>0</v>
      </c>
      <c r="U137">
        <f t="shared" si="173"/>
        <v>0.91820852999999991</v>
      </c>
      <c r="V137">
        <f t="shared" si="174"/>
        <v>0</v>
      </c>
      <c r="W137">
        <f t="shared" si="175"/>
        <v>0</v>
      </c>
      <c r="X137">
        <f t="shared" si="176"/>
        <v>137.11000000000001</v>
      </c>
      <c r="Y137">
        <f t="shared" si="177"/>
        <v>83.79</v>
      </c>
      <c r="AA137">
        <v>21012693</v>
      </c>
      <c r="AB137">
        <f t="shared" si="178"/>
        <v>851.851</v>
      </c>
      <c r="AC137">
        <f t="shared" si="179"/>
        <v>0</v>
      </c>
      <c r="AD137">
        <f t="shared" si="204"/>
        <v>535.56650000000002</v>
      </c>
      <c r="AE137">
        <f t="shared" si="204"/>
        <v>159.9075</v>
      </c>
      <c r="AF137">
        <f t="shared" si="204"/>
        <v>316.28449999999998</v>
      </c>
      <c r="AG137">
        <f t="shared" si="180"/>
        <v>0</v>
      </c>
      <c r="AH137">
        <f>((EW137*1.15))</f>
        <v>28.29</v>
      </c>
      <c r="AI137">
        <f>((EX137*1.15))</f>
        <v>0</v>
      </c>
      <c r="AJ137">
        <f t="shared" si="181"/>
        <v>0</v>
      </c>
      <c r="AK137">
        <v>740.74</v>
      </c>
      <c r="AL137">
        <v>0</v>
      </c>
      <c r="AM137">
        <v>465.71</v>
      </c>
      <c r="AN137">
        <v>139.05000000000001</v>
      </c>
      <c r="AO137">
        <v>275.02999999999997</v>
      </c>
      <c r="AP137">
        <v>0</v>
      </c>
      <c r="AQ137">
        <v>24.6</v>
      </c>
      <c r="AR137">
        <v>0</v>
      </c>
      <c r="AS137">
        <v>0</v>
      </c>
      <c r="AT137">
        <v>72</v>
      </c>
      <c r="AU137">
        <v>44</v>
      </c>
      <c r="AV137">
        <v>1.0469999999999999</v>
      </c>
      <c r="AW137">
        <v>1</v>
      </c>
      <c r="AZ137">
        <v>1</v>
      </c>
      <c r="BA137">
        <v>18.55</v>
      </c>
      <c r="BB137">
        <v>8.36</v>
      </c>
      <c r="BC137">
        <v>1</v>
      </c>
      <c r="BD137" t="s">
        <v>3</v>
      </c>
      <c r="BE137" t="s">
        <v>3</v>
      </c>
      <c r="BF137" t="s">
        <v>3</v>
      </c>
      <c r="BG137" t="s">
        <v>3</v>
      </c>
      <c r="BH137">
        <v>0</v>
      </c>
      <c r="BI137">
        <v>1</v>
      </c>
      <c r="BJ137" t="s">
        <v>293</v>
      </c>
      <c r="BM137">
        <v>439</v>
      </c>
      <c r="BN137">
        <v>0</v>
      </c>
      <c r="BO137" t="s">
        <v>291</v>
      </c>
      <c r="BP137">
        <v>1</v>
      </c>
      <c r="BQ137">
        <v>60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72</v>
      </c>
      <c r="CA137">
        <v>44</v>
      </c>
      <c r="CF137">
        <v>0</v>
      </c>
      <c r="CG137">
        <v>0</v>
      </c>
      <c r="CM137">
        <v>0</v>
      </c>
      <c r="CN137" t="s">
        <v>936</v>
      </c>
      <c r="CO137">
        <v>0</v>
      </c>
      <c r="CP137">
        <f t="shared" si="182"/>
        <v>335.75</v>
      </c>
      <c r="CQ137">
        <f t="shared" si="183"/>
        <v>0</v>
      </c>
      <c r="CR137">
        <f t="shared" si="184"/>
        <v>4687.7707291799998</v>
      </c>
      <c r="CS137">
        <f t="shared" si="185"/>
        <v>167.42315249999999</v>
      </c>
      <c r="CT137">
        <f t="shared" si="186"/>
        <v>6142.8301163249998</v>
      </c>
      <c r="CU137">
        <f t="shared" si="187"/>
        <v>0</v>
      </c>
      <c r="CV137">
        <f t="shared" si="188"/>
        <v>29.619629999999997</v>
      </c>
      <c r="CW137">
        <f t="shared" si="189"/>
        <v>0</v>
      </c>
      <c r="CX137">
        <f t="shared" si="190"/>
        <v>0</v>
      </c>
      <c r="CY137">
        <f t="shared" si="191"/>
        <v>137.1096</v>
      </c>
      <c r="CZ137">
        <f t="shared" si="192"/>
        <v>83.789200000000008</v>
      </c>
      <c r="DC137" t="s">
        <v>3</v>
      </c>
      <c r="DD137" t="s">
        <v>3</v>
      </c>
      <c r="DE137" t="s">
        <v>28</v>
      </c>
      <c r="DF137" t="s">
        <v>28</v>
      </c>
      <c r="DG137" t="s">
        <v>28</v>
      </c>
      <c r="DH137" t="s">
        <v>3</v>
      </c>
      <c r="DI137" t="s">
        <v>28</v>
      </c>
      <c r="DJ137" t="s">
        <v>28</v>
      </c>
      <c r="DK137" t="s">
        <v>3</v>
      </c>
      <c r="DL137" t="s">
        <v>3</v>
      </c>
      <c r="DM137" t="s">
        <v>3</v>
      </c>
      <c r="DN137">
        <v>80</v>
      </c>
      <c r="DO137">
        <v>55</v>
      </c>
      <c r="DP137">
        <v>1.0469999999999999</v>
      </c>
      <c r="DQ137">
        <v>1</v>
      </c>
      <c r="DU137">
        <v>1005</v>
      </c>
      <c r="DV137" t="s">
        <v>35</v>
      </c>
      <c r="DW137" t="s">
        <v>35</v>
      </c>
      <c r="DX137">
        <v>100</v>
      </c>
      <c r="EE137">
        <v>20613331</v>
      </c>
      <c r="EF137">
        <v>60</v>
      </c>
      <c r="EG137" t="s">
        <v>29</v>
      </c>
      <c r="EH137">
        <v>0</v>
      </c>
      <c r="EI137" t="s">
        <v>3</v>
      </c>
      <c r="EJ137">
        <v>1</v>
      </c>
      <c r="EK137">
        <v>439</v>
      </c>
      <c r="EL137" t="s">
        <v>288</v>
      </c>
      <c r="EM137" t="s">
        <v>289</v>
      </c>
      <c r="EO137" t="s">
        <v>102</v>
      </c>
      <c r="EQ137">
        <v>0</v>
      </c>
      <c r="ER137">
        <v>740.74</v>
      </c>
      <c r="ES137">
        <v>0</v>
      </c>
      <c r="ET137">
        <v>465.71</v>
      </c>
      <c r="EU137">
        <v>139.05000000000001</v>
      </c>
      <c r="EV137">
        <v>275.02999999999997</v>
      </c>
      <c r="EW137">
        <v>24.6</v>
      </c>
      <c r="EX137">
        <v>0</v>
      </c>
      <c r="EY137">
        <v>0</v>
      </c>
      <c r="FQ137">
        <v>0</v>
      </c>
      <c r="FR137">
        <f t="shared" si="193"/>
        <v>0</v>
      </c>
      <c r="FS137">
        <v>0</v>
      </c>
      <c r="FX137">
        <v>80</v>
      </c>
      <c r="FY137">
        <v>55</v>
      </c>
      <c r="GA137" t="s">
        <v>3</v>
      </c>
      <c r="GD137">
        <v>0</v>
      </c>
      <c r="GF137">
        <v>1692949708</v>
      </c>
      <c r="GG137">
        <v>2</v>
      </c>
      <c r="GH137">
        <v>1</v>
      </c>
      <c r="GI137">
        <v>2</v>
      </c>
      <c r="GJ137">
        <v>0</v>
      </c>
      <c r="GK137">
        <f>ROUND(R137*(S12)/100,2)</f>
        <v>8.7200000000000006</v>
      </c>
      <c r="GL137">
        <f t="shared" si="194"/>
        <v>0</v>
      </c>
      <c r="GM137">
        <f t="shared" si="195"/>
        <v>565.37</v>
      </c>
      <c r="GN137">
        <f t="shared" si="196"/>
        <v>565.37</v>
      </c>
      <c r="GO137">
        <f t="shared" si="197"/>
        <v>0</v>
      </c>
      <c r="GP137">
        <f t="shared" si="198"/>
        <v>0</v>
      </c>
      <c r="GR137">
        <v>0</v>
      </c>
      <c r="GS137">
        <v>0</v>
      </c>
      <c r="GT137">
        <v>0</v>
      </c>
      <c r="GU137" t="s">
        <v>3</v>
      </c>
      <c r="GV137">
        <f t="shared" si="199"/>
        <v>0</v>
      </c>
      <c r="GW137">
        <v>1</v>
      </c>
      <c r="GX137">
        <f t="shared" si="200"/>
        <v>0</v>
      </c>
      <c r="HA137">
        <v>0</v>
      </c>
      <c r="HB137">
        <v>0</v>
      </c>
      <c r="IK137">
        <v>0</v>
      </c>
    </row>
    <row r="138" spans="1:255" x14ac:dyDescent="0.2">
      <c r="A138" s="2">
        <v>17</v>
      </c>
      <c r="B138" s="2">
        <v>1</v>
      </c>
      <c r="C138" s="2">
        <f>ROW(SmtRes!A232)</f>
        <v>232</v>
      </c>
      <c r="D138" s="2">
        <f>ROW(EtalonRes!A234)</f>
        <v>234</v>
      </c>
      <c r="E138" s="2" t="s">
        <v>294</v>
      </c>
      <c r="F138" s="2" t="s">
        <v>295</v>
      </c>
      <c r="G138" s="2" t="s">
        <v>296</v>
      </c>
      <c r="H138" s="2" t="s">
        <v>35</v>
      </c>
      <c r="I138" s="2">
        <f t="shared" si="202"/>
        <v>3.1E-2</v>
      </c>
      <c r="J138" s="2">
        <v>0</v>
      </c>
      <c r="K138" s="2"/>
      <c r="L138" s="2"/>
      <c r="M138" s="2"/>
      <c r="N138" s="2"/>
      <c r="O138" s="2">
        <f t="shared" si="167"/>
        <v>359.16</v>
      </c>
      <c r="P138" s="2">
        <f t="shared" si="168"/>
        <v>325.77</v>
      </c>
      <c r="Q138" s="2">
        <f t="shared" si="169"/>
        <v>17.96</v>
      </c>
      <c r="R138" s="2">
        <f t="shared" si="170"/>
        <v>2.86</v>
      </c>
      <c r="S138" s="2">
        <f t="shared" si="171"/>
        <v>15.43</v>
      </c>
      <c r="T138" s="2">
        <f t="shared" si="172"/>
        <v>0</v>
      </c>
      <c r="U138" s="2">
        <f t="shared" si="173"/>
        <v>1.3119199999999998</v>
      </c>
      <c r="V138" s="2">
        <f t="shared" si="174"/>
        <v>0</v>
      </c>
      <c r="W138" s="2">
        <f t="shared" si="175"/>
        <v>0</v>
      </c>
      <c r="X138" s="2">
        <f t="shared" si="176"/>
        <v>0</v>
      </c>
      <c r="Y138" s="2">
        <f t="shared" si="177"/>
        <v>0</v>
      </c>
      <c r="Z138" s="2"/>
      <c r="AA138" s="2">
        <v>21012691</v>
      </c>
      <c r="AB138" s="2">
        <f t="shared" si="178"/>
        <v>11585.870075000001</v>
      </c>
      <c r="AC138" s="2">
        <f t="shared" si="179"/>
        <v>10508.86</v>
      </c>
      <c r="AD138" s="2">
        <f>ROUND((((ET138*1.15)*1.25)),6)</f>
        <v>579.32687499999997</v>
      </c>
      <c r="AE138" s="2">
        <f>ROUND((((EU138*1.15)*1.25)),6)</f>
        <v>92.258750000000006</v>
      </c>
      <c r="AF138" s="2">
        <f>ROUND((((EV138*1.15)*1.15)),6)</f>
        <v>497.6832</v>
      </c>
      <c r="AG138" s="2">
        <f t="shared" si="180"/>
        <v>0</v>
      </c>
      <c r="AH138" s="2">
        <f>(((EW138*1.15)*1.15))</f>
        <v>42.319999999999993</v>
      </c>
      <c r="AI138" s="2">
        <f>(((EX138*1.15)*1.25))</f>
        <v>0</v>
      </c>
      <c r="AJ138" s="2">
        <f t="shared" si="181"/>
        <v>0</v>
      </c>
      <c r="AK138" s="2">
        <v>11288.19</v>
      </c>
      <c r="AL138" s="2">
        <v>10508.86</v>
      </c>
      <c r="AM138" s="2">
        <v>403.01</v>
      </c>
      <c r="AN138" s="2">
        <v>64.180000000000007</v>
      </c>
      <c r="AO138" s="2">
        <v>376.32</v>
      </c>
      <c r="AP138" s="2">
        <v>0</v>
      </c>
      <c r="AQ138" s="2">
        <v>32</v>
      </c>
      <c r="AR138" s="2">
        <v>0</v>
      </c>
      <c r="AS138" s="2">
        <v>0</v>
      </c>
      <c r="AT138" s="2">
        <v>0</v>
      </c>
      <c r="AU138" s="2">
        <v>0</v>
      </c>
      <c r="AV138" s="2">
        <v>1</v>
      </c>
      <c r="AW138" s="2">
        <v>1</v>
      </c>
      <c r="AX138" s="2"/>
      <c r="AY138" s="2"/>
      <c r="AZ138" s="2">
        <v>1</v>
      </c>
      <c r="BA138" s="2">
        <v>1</v>
      </c>
      <c r="BB138" s="2">
        <v>1</v>
      </c>
      <c r="BC138" s="2">
        <v>1</v>
      </c>
      <c r="BD138" s="2" t="s">
        <v>3</v>
      </c>
      <c r="BE138" s="2" t="s">
        <v>3</v>
      </c>
      <c r="BF138" s="2" t="s">
        <v>3</v>
      </c>
      <c r="BG138" s="2" t="s">
        <v>3</v>
      </c>
      <c r="BH138" s="2">
        <v>0</v>
      </c>
      <c r="BI138" s="2">
        <v>1</v>
      </c>
      <c r="BJ138" s="2" t="s">
        <v>297</v>
      </c>
      <c r="BK138" s="2"/>
      <c r="BL138" s="2"/>
      <c r="BM138" s="2">
        <v>89</v>
      </c>
      <c r="BN138" s="2">
        <v>0</v>
      </c>
      <c r="BO138" s="2" t="s">
        <v>3</v>
      </c>
      <c r="BP138" s="2">
        <v>0</v>
      </c>
      <c r="BQ138" s="2">
        <v>30</v>
      </c>
      <c r="BR138" s="2">
        <v>0</v>
      </c>
      <c r="BS138" s="2">
        <v>1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3</v>
      </c>
      <c r="BZ138" s="2">
        <v>0</v>
      </c>
      <c r="CA138" s="2">
        <v>0</v>
      </c>
      <c r="CB138" s="2"/>
      <c r="CC138" s="2"/>
      <c r="CD138" s="2"/>
      <c r="CE138" s="2"/>
      <c r="CF138" s="2">
        <v>0</v>
      </c>
      <c r="CG138" s="2">
        <v>0</v>
      </c>
      <c r="CH138" s="2"/>
      <c r="CI138" s="2"/>
      <c r="CJ138" s="2"/>
      <c r="CK138" s="2"/>
      <c r="CL138" s="2"/>
      <c r="CM138" s="2">
        <v>0</v>
      </c>
      <c r="CN138" s="2" t="s">
        <v>3</v>
      </c>
      <c r="CO138" s="2">
        <v>0</v>
      </c>
      <c r="CP138" s="2">
        <f t="shared" si="182"/>
        <v>359.15999999999997</v>
      </c>
      <c r="CQ138" s="2">
        <f t="shared" si="183"/>
        <v>10508.86</v>
      </c>
      <c r="CR138" s="2">
        <f t="shared" si="184"/>
        <v>579.32687499999997</v>
      </c>
      <c r="CS138" s="2">
        <f t="shared" si="185"/>
        <v>92.258750000000006</v>
      </c>
      <c r="CT138" s="2">
        <f t="shared" si="186"/>
        <v>497.6832</v>
      </c>
      <c r="CU138" s="2">
        <f t="shared" si="187"/>
        <v>0</v>
      </c>
      <c r="CV138" s="2">
        <f t="shared" si="188"/>
        <v>42.319999999999993</v>
      </c>
      <c r="CW138" s="2">
        <f t="shared" si="189"/>
        <v>0</v>
      </c>
      <c r="CX138" s="2">
        <f t="shared" si="190"/>
        <v>0</v>
      </c>
      <c r="CY138" s="2">
        <f t="shared" si="191"/>
        <v>0</v>
      </c>
      <c r="CZ138" s="2">
        <f t="shared" si="192"/>
        <v>0</v>
      </c>
      <c r="DA138" s="2"/>
      <c r="DB138" s="2"/>
      <c r="DC138" s="2" t="s">
        <v>3</v>
      </c>
      <c r="DD138" s="2" t="s">
        <v>3</v>
      </c>
      <c r="DE138" s="2" t="s">
        <v>62</v>
      </c>
      <c r="DF138" s="2" t="s">
        <v>62</v>
      </c>
      <c r="DG138" s="2" t="s">
        <v>63</v>
      </c>
      <c r="DH138" s="2" t="s">
        <v>3</v>
      </c>
      <c r="DI138" s="2" t="s">
        <v>63</v>
      </c>
      <c r="DJ138" s="2" t="s">
        <v>62</v>
      </c>
      <c r="DK138" s="2" t="s">
        <v>3</v>
      </c>
      <c r="DL138" s="2" t="s">
        <v>3</v>
      </c>
      <c r="DM138" s="2" t="s">
        <v>3</v>
      </c>
      <c r="DN138" s="2">
        <v>104</v>
      </c>
      <c r="DO138" s="2">
        <v>70</v>
      </c>
      <c r="DP138" s="2">
        <v>1.0469999999999999</v>
      </c>
      <c r="DQ138" s="2">
        <v>1</v>
      </c>
      <c r="DR138" s="2"/>
      <c r="DS138" s="2"/>
      <c r="DT138" s="2"/>
      <c r="DU138" s="2">
        <v>1005</v>
      </c>
      <c r="DV138" s="2" t="s">
        <v>35</v>
      </c>
      <c r="DW138" s="2" t="s">
        <v>35</v>
      </c>
      <c r="DX138" s="2">
        <v>100</v>
      </c>
      <c r="DY138" s="2"/>
      <c r="DZ138" s="2"/>
      <c r="EA138" s="2"/>
      <c r="EB138" s="2"/>
      <c r="EC138" s="2"/>
      <c r="ED138" s="2"/>
      <c r="EE138" s="2">
        <v>20612981</v>
      </c>
      <c r="EF138" s="2">
        <v>30</v>
      </c>
      <c r="EG138" s="2" t="s">
        <v>54</v>
      </c>
      <c r="EH138" s="2">
        <v>0</v>
      </c>
      <c r="EI138" s="2" t="s">
        <v>3</v>
      </c>
      <c r="EJ138" s="2">
        <v>1</v>
      </c>
      <c r="EK138" s="2">
        <v>89</v>
      </c>
      <c r="EL138" s="2" t="s">
        <v>158</v>
      </c>
      <c r="EM138" s="2" t="s">
        <v>159</v>
      </c>
      <c r="EN138" s="2"/>
      <c r="EO138" s="2" t="s">
        <v>3</v>
      </c>
      <c r="EP138" s="2"/>
      <c r="EQ138" s="2">
        <v>0</v>
      </c>
      <c r="ER138" s="2">
        <v>11288.19</v>
      </c>
      <c r="ES138" s="2">
        <v>10508.86</v>
      </c>
      <c r="ET138" s="2">
        <v>403.01</v>
      </c>
      <c r="EU138" s="2">
        <v>64.180000000000007</v>
      </c>
      <c r="EV138" s="2">
        <v>376.32</v>
      </c>
      <c r="EW138" s="2">
        <v>32</v>
      </c>
      <c r="EX138" s="2">
        <v>0</v>
      </c>
      <c r="EY138" s="2">
        <v>0</v>
      </c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>
        <v>0</v>
      </c>
      <c r="FR138" s="2">
        <f t="shared" si="193"/>
        <v>0</v>
      </c>
      <c r="FS138" s="2">
        <v>0</v>
      </c>
      <c r="FT138" s="2"/>
      <c r="FU138" s="2"/>
      <c r="FV138" s="2"/>
      <c r="FW138" s="2"/>
      <c r="FX138" s="2">
        <v>104</v>
      </c>
      <c r="FY138" s="2">
        <v>70</v>
      </c>
      <c r="FZ138" s="2"/>
      <c r="GA138" s="2" t="s">
        <v>3</v>
      </c>
      <c r="GB138" s="2"/>
      <c r="GC138" s="2"/>
      <c r="GD138" s="2">
        <v>0</v>
      </c>
      <c r="GE138" s="2"/>
      <c r="GF138" s="2">
        <v>723549211</v>
      </c>
      <c r="GG138" s="2">
        <v>2</v>
      </c>
      <c r="GH138" s="2">
        <v>1</v>
      </c>
      <c r="GI138" s="2">
        <v>-2</v>
      </c>
      <c r="GJ138" s="2">
        <v>0</v>
      </c>
      <c r="GK138" s="2">
        <f>ROUND(R138*(R12)/100,2)</f>
        <v>4.78</v>
      </c>
      <c r="GL138" s="2">
        <f t="shared" si="194"/>
        <v>0</v>
      </c>
      <c r="GM138" s="2">
        <f t="shared" si="195"/>
        <v>363.94</v>
      </c>
      <c r="GN138" s="2">
        <f t="shared" si="196"/>
        <v>363.94</v>
      </c>
      <c r="GO138" s="2">
        <f t="shared" si="197"/>
        <v>0</v>
      </c>
      <c r="GP138" s="2">
        <f t="shared" si="198"/>
        <v>0</v>
      </c>
      <c r="GQ138" s="2"/>
      <c r="GR138" s="2">
        <v>0</v>
      </c>
      <c r="GS138" s="2">
        <v>3</v>
      </c>
      <c r="GT138" s="2">
        <v>0</v>
      </c>
      <c r="GU138" s="2" t="s">
        <v>3</v>
      </c>
      <c r="GV138" s="2">
        <f t="shared" si="199"/>
        <v>0</v>
      </c>
      <c r="GW138" s="2">
        <v>1</v>
      </c>
      <c r="GX138" s="2">
        <f t="shared" si="200"/>
        <v>0</v>
      </c>
      <c r="GY138" s="2"/>
      <c r="GZ138" s="2"/>
      <c r="HA138" s="2">
        <v>0</v>
      </c>
      <c r="HB138" s="2">
        <v>0</v>
      </c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>
        <v>0</v>
      </c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x14ac:dyDescent="0.2">
      <c r="A139">
        <v>17</v>
      </c>
      <c r="B139">
        <v>1</v>
      </c>
      <c r="C139">
        <f>ROW(SmtRes!A238)</f>
        <v>238</v>
      </c>
      <c r="D139">
        <f>ROW(EtalonRes!A240)</f>
        <v>240</v>
      </c>
      <c r="E139" t="s">
        <v>294</v>
      </c>
      <c r="F139" t="s">
        <v>295</v>
      </c>
      <c r="G139" t="s">
        <v>296</v>
      </c>
      <c r="H139" t="s">
        <v>35</v>
      </c>
      <c r="I139">
        <f t="shared" si="202"/>
        <v>3.1E-2</v>
      </c>
      <c r="J139">
        <v>0</v>
      </c>
      <c r="O139">
        <f t="shared" si="167"/>
        <v>1232.29</v>
      </c>
      <c r="P139">
        <f t="shared" si="168"/>
        <v>791.63</v>
      </c>
      <c r="Q139">
        <f t="shared" si="169"/>
        <v>141.02000000000001</v>
      </c>
      <c r="R139">
        <f t="shared" si="170"/>
        <v>2.99</v>
      </c>
      <c r="S139">
        <f t="shared" si="171"/>
        <v>299.64</v>
      </c>
      <c r="T139">
        <f t="shared" si="172"/>
        <v>0</v>
      </c>
      <c r="U139">
        <f t="shared" si="173"/>
        <v>1.3735802399999997</v>
      </c>
      <c r="V139">
        <f t="shared" si="174"/>
        <v>0</v>
      </c>
      <c r="W139">
        <f t="shared" si="175"/>
        <v>0</v>
      </c>
      <c r="X139">
        <f t="shared" si="176"/>
        <v>269.68</v>
      </c>
      <c r="Y139">
        <f t="shared" si="177"/>
        <v>131.84</v>
      </c>
      <c r="AA139">
        <v>21012693</v>
      </c>
      <c r="AB139">
        <f t="shared" si="178"/>
        <v>11585.870075000001</v>
      </c>
      <c r="AC139">
        <f t="shared" si="179"/>
        <v>10508.86</v>
      </c>
      <c r="AD139">
        <f>ROUND((((ET139*1.15)*1.25)),6)</f>
        <v>579.32687499999997</v>
      </c>
      <c r="AE139">
        <f>ROUND((((EU139*1.15)*1.25)),6)</f>
        <v>92.258750000000006</v>
      </c>
      <c r="AF139">
        <f>ROUND((((EV139*1.15)*1.15)),6)</f>
        <v>497.6832</v>
      </c>
      <c r="AG139">
        <f t="shared" si="180"/>
        <v>0</v>
      </c>
      <c r="AH139">
        <f>(((EW139*1.15)*1.15))</f>
        <v>42.319999999999993</v>
      </c>
      <c r="AI139">
        <f>(((EX139*1.15)*1.25))</f>
        <v>0</v>
      </c>
      <c r="AJ139">
        <f t="shared" si="181"/>
        <v>0</v>
      </c>
      <c r="AK139">
        <v>11288.19</v>
      </c>
      <c r="AL139">
        <v>10508.86</v>
      </c>
      <c r="AM139">
        <v>403.01</v>
      </c>
      <c r="AN139">
        <v>64.180000000000007</v>
      </c>
      <c r="AO139">
        <v>376.32</v>
      </c>
      <c r="AP139">
        <v>0</v>
      </c>
      <c r="AQ139">
        <v>32</v>
      </c>
      <c r="AR139">
        <v>0</v>
      </c>
      <c r="AS139">
        <v>0</v>
      </c>
      <c r="AT139">
        <v>90</v>
      </c>
      <c r="AU139">
        <v>44</v>
      </c>
      <c r="AV139">
        <v>1.0469999999999999</v>
      </c>
      <c r="AW139">
        <v>1</v>
      </c>
      <c r="AZ139">
        <v>1</v>
      </c>
      <c r="BA139">
        <v>18.55</v>
      </c>
      <c r="BB139">
        <v>7.5</v>
      </c>
      <c r="BC139">
        <v>2.4300000000000002</v>
      </c>
      <c r="BD139" t="s">
        <v>3</v>
      </c>
      <c r="BE139" t="s">
        <v>3</v>
      </c>
      <c r="BF139" t="s">
        <v>3</v>
      </c>
      <c r="BG139" t="s">
        <v>3</v>
      </c>
      <c r="BH139">
        <v>0</v>
      </c>
      <c r="BI139">
        <v>1</v>
      </c>
      <c r="BJ139" t="s">
        <v>297</v>
      </c>
      <c r="BM139">
        <v>89</v>
      </c>
      <c r="BN139">
        <v>0</v>
      </c>
      <c r="BO139" t="s">
        <v>295</v>
      </c>
      <c r="BP139">
        <v>1</v>
      </c>
      <c r="BQ139">
        <v>30</v>
      </c>
      <c r="BR139">
        <v>0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</v>
      </c>
      <c r="BZ139">
        <v>90</v>
      </c>
      <c r="CA139">
        <v>44</v>
      </c>
      <c r="CF139">
        <v>0</v>
      </c>
      <c r="CG139">
        <v>0</v>
      </c>
      <c r="CM139">
        <v>0</v>
      </c>
      <c r="CN139" t="s">
        <v>3</v>
      </c>
      <c r="CO139">
        <v>0</v>
      </c>
      <c r="CP139">
        <f t="shared" si="182"/>
        <v>1232.29</v>
      </c>
      <c r="CQ139">
        <f t="shared" si="183"/>
        <v>25536.529800000004</v>
      </c>
      <c r="CR139">
        <f t="shared" si="184"/>
        <v>4549.1642859374988</v>
      </c>
      <c r="CS139">
        <f t="shared" si="185"/>
        <v>96.594911249999996</v>
      </c>
      <c r="CT139">
        <f t="shared" si="186"/>
        <v>9665.9284579200012</v>
      </c>
      <c r="CU139">
        <f t="shared" si="187"/>
        <v>0</v>
      </c>
      <c r="CV139">
        <f t="shared" si="188"/>
        <v>44.309039999999989</v>
      </c>
      <c r="CW139">
        <f t="shared" si="189"/>
        <v>0</v>
      </c>
      <c r="CX139">
        <f t="shared" si="190"/>
        <v>0</v>
      </c>
      <c r="CY139">
        <f t="shared" si="191"/>
        <v>269.67599999999999</v>
      </c>
      <c r="CZ139">
        <f t="shared" si="192"/>
        <v>131.8416</v>
      </c>
      <c r="DC139" t="s">
        <v>3</v>
      </c>
      <c r="DD139" t="s">
        <v>3</v>
      </c>
      <c r="DE139" t="s">
        <v>62</v>
      </c>
      <c r="DF139" t="s">
        <v>62</v>
      </c>
      <c r="DG139" t="s">
        <v>63</v>
      </c>
      <c r="DH139" t="s">
        <v>3</v>
      </c>
      <c r="DI139" t="s">
        <v>63</v>
      </c>
      <c r="DJ139" t="s">
        <v>62</v>
      </c>
      <c r="DK139" t="s">
        <v>3</v>
      </c>
      <c r="DL139" t="s">
        <v>3</v>
      </c>
      <c r="DM139" t="s">
        <v>3</v>
      </c>
      <c r="DN139">
        <v>104</v>
      </c>
      <c r="DO139">
        <v>70</v>
      </c>
      <c r="DP139">
        <v>1.0469999999999999</v>
      </c>
      <c r="DQ139">
        <v>1</v>
      </c>
      <c r="DU139">
        <v>1005</v>
      </c>
      <c r="DV139" t="s">
        <v>35</v>
      </c>
      <c r="DW139" t="s">
        <v>35</v>
      </c>
      <c r="DX139">
        <v>100</v>
      </c>
      <c r="EE139">
        <v>20612981</v>
      </c>
      <c r="EF139">
        <v>30</v>
      </c>
      <c r="EG139" t="s">
        <v>54</v>
      </c>
      <c r="EH139">
        <v>0</v>
      </c>
      <c r="EI139" t="s">
        <v>3</v>
      </c>
      <c r="EJ139">
        <v>1</v>
      </c>
      <c r="EK139">
        <v>89</v>
      </c>
      <c r="EL139" t="s">
        <v>158</v>
      </c>
      <c r="EM139" t="s">
        <v>159</v>
      </c>
      <c r="EO139" t="s">
        <v>3</v>
      </c>
      <c r="EQ139">
        <v>0</v>
      </c>
      <c r="ER139">
        <v>11288.19</v>
      </c>
      <c r="ES139">
        <v>10508.86</v>
      </c>
      <c r="ET139">
        <v>403.01</v>
      </c>
      <c r="EU139">
        <v>64.180000000000007</v>
      </c>
      <c r="EV139">
        <v>376.32</v>
      </c>
      <c r="EW139">
        <v>32</v>
      </c>
      <c r="EX139">
        <v>0</v>
      </c>
      <c r="EY139">
        <v>0</v>
      </c>
      <c r="FQ139">
        <v>0</v>
      </c>
      <c r="FR139">
        <f t="shared" si="193"/>
        <v>0</v>
      </c>
      <c r="FS139">
        <v>0</v>
      </c>
      <c r="FX139">
        <v>104</v>
      </c>
      <c r="FY139">
        <v>70</v>
      </c>
      <c r="GA139" t="s">
        <v>3</v>
      </c>
      <c r="GD139">
        <v>0</v>
      </c>
      <c r="GF139">
        <v>723549211</v>
      </c>
      <c r="GG139">
        <v>2</v>
      </c>
      <c r="GH139">
        <v>1</v>
      </c>
      <c r="GI139">
        <v>2</v>
      </c>
      <c r="GJ139">
        <v>0</v>
      </c>
      <c r="GK139">
        <f>ROUND(R139*(S12)/100,2)</f>
        <v>5.0199999999999996</v>
      </c>
      <c r="GL139">
        <f t="shared" si="194"/>
        <v>0</v>
      </c>
      <c r="GM139">
        <f t="shared" si="195"/>
        <v>1638.83</v>
      </c>
      <c r="GN139">
        <f t="shared" si="196"/>
        <v>1638.83</v>
      </c>
      <c r="GO139">
        <f t="shared" si="197"/>
        <v>0</v>
      </c>
      <c r="GP139">
        <f t="shared" si="198"/>
        <v>0</v>
      </c>
      <c r="GR139">
        <v>0</v>
      </c>
      <c r="GS139">
        <v>3</v>
      </c>
      <c r="GT139">
        <v>0</v>
      </c>
      <c r="GU139" t="s">
        <v>3</v>
      </c>
      <c r="GV139">
        <f t="shared" si="199"/>
        <v>0</v>
      </c>
      <c r="GW139">
        <v>1</v>
      </c>
      <c r="GX139">
        <f t="shared" si="200"/>
        <v>0</v>
      </c>
      <c r="HA139">
        <v>0</v>
      </c>
      <c r="HB139">
        <v>0</v>
      </c>
      <c r="IK139">
        <v>0</v>
      </c>
    </row>
    <row r="140" spans="1:255" x14ac:dyDescent="0.2">
      <c r="A140" s="2">
        <v>18</v>
      </c>
      <c r="B140" s="2">
        <v>1</v>
      </c>
      <c r="C140" s="2">
        <v>232</v>
      </c>
      <c r="D140" s="2"/>
      <c r="E140" s="2" t="s">
        <v>298</v>
      </c>
      <c r="F140" s="2" t="s">
        <v>299</v>
      </c>
      <c r="G140" s="2" t="s">
        <v>300</v>
      </c>
      <c r="H140" s="2" t="s">
        <v>85</v>
      </c>
      <c r="I140" s="2">
        <f>I138*J140</f>
        <v>3.472</v>
      </c>
      <c r="J140" s="2">
        <v>112</v>
      </c>
      <c r="K140" s="2"/>
      <c r="L140" s="2"/>
      <c r="M140" s="2"/>
      <c r="N140" s="2"/>
      <c r="O140" s="2">
        <f t="shared" si="167"/>
        <v>129.37</v>
      </c>
      <c r="P140" s="2">
        <f t="shared" si="168"/>
        <v>129.37</v>
      </c>
      <c r="Q140" s="2">
        <f t="shared" si="169"/>
        <v>0</v>
      </c>
      <c r="R140" s="2">
        <f t="shared" si="170"/>
        <v>0</v>
      </c>
      <c r="S140" s="2">
        <f t="shared" si="171"/>
        <v>0</v>
      </c>
      <c r="T140" s="2">
        <f t="shared" si="172"/>
        <v>0</v>
      </c>
      <c r="U140" s="2">
        <f t="shared" si="173"/>
        <v>0</v>
      </c>
      <c r="V140" s="2">
        <f t="shared" si="174"/>
        <v>0</v>
      </c>
      <c r="W140" s="2">
        <f t="shared" si="175"/>
        <v>0</v>
      </c>
      <c r="X140" s="2">
        <f t="shared" si="176"/>
        <v>0</v>
      </c>
      <c r="Y140" s="2">
        <f t="shared" si="177"/>
        <v>0</v>
      </c>
      <c r="Z140" s="2"/>
      <c r="AA140" s="2">
        <v>21012691</v>
      </c>
      <c r="AB140" s="2">
        <f t="shared" si="178"/>
        <v>37.26</v>
      </c>
      <c r="AC140" s="2">
        <f t="shared" si="179"/>
        <v>37.26</v>
      </c>
      <c r="AD140" s="2">
        <f t="shared" ref="AD140:AF141" si="205">ROUND((ET140),6)</f>
        <v>0</v>
      </c>
      <c r="AE140" s="2">
        <f t="shared" si="205"/>
        <v>0</v>
      </c>
      <c r="AF140" s="2">
        <f t="shared" si="205"/>
        <v>0</v>
      </c>
      <c r="AG140" s="2">
        <f t="shared" si="180"/>
        <v>0</v>
      </c>
      <c r="AH140" s="2">
        <f>(EW140)</f>
        <v>0</v>
      </c>
      <c r="AI140" s="2">
        <f>(EX140)</f>
        <v>0</v>
      </c>
      <c r="AJ140" s="2">
        <f t="shared" si="181"/>
        <v>0</v>
      </c>
      <c r="AK140" s="2">
        <v>37.26</v>
      </c>
      <c r="AL140" s="2">
        <v>37.26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1</v>
      </c>
      <c r="AW140" s="2">
        <v>1</v>
      </c>
      <c r="AX140" s="2"/>
      <c r="AY140" s="2"/>
      <c r="AZ140" s="2">
        <v>1</v>
      </c>
      <c r="BA140" s="2">
        <v>1</v>
      </c>
      <c r="BB140" s="2">
        <v>1</v>
      </c>
      <c r="BC140" s="2">
        <v>1</v>
      </c>
      <c r="BD140" s="2" t="s">
        <v>3</v>
      </c>
      <c r="BE140" s="2" t="s">
        <v>3</v>
      </c>
      <c r="BF140" s="2" t="s">
        <v>3</v>
      </c>
      <c r="BG140" s="2" t="s">
        <v>3</v>
      </c>
      <c r="BH140" s="2">
        <v>3</v>
      </c>
      <c r="BI140" s="2">
        <v>1</v>
      </c>
      <c r="BJ140" s="2" t="s">
        <v>301</v>
      </c>
      <c r="BK140" s="2"/>
      <c r="BL140" s="2"/>
      <c r="BM140" s="2">
        <v>89</v>
      </c>
      <c r="BN140" s="2">
        <v>0</v>
      </c>
      <c r="BO140" s="2" t="s">
        <v>3</v>
      </c>
      <c r="BP140" s="2">
        <v>0</v>
      </c>
      <c r="BQ140" s="2">
        <v>30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3</v>
      </c>
      <c r="BZ140" s="2">
        <v>0</v>
      </c>
      <c r="CA140" s="2">
        <v>0</v>
      </c>
      <c r="CB140" s="2"/>
      <c r="CC140" s="2"/>
      <c r="CD140" s="2"/>
      <c r="CE140" s="2"/>
      <c r="CF140" s="2">
        <v>0</v>
      </c>
      <c r="CG140" s="2">
        <v>0</v>
      </c>
      <c r="CH140" s="2"/>
      <c r="CI140" s="2"/>
      <c r="CJ140" s="2"/>
      <c r="CK140" s="2"/>
      <c r="CL140" s="2"/>
      <c r="CM140" s="2">
        <v>0</v>
      </c>
      <c r="CN140" s="2" t="s">
        <v>3</v>
      </c>
      <c r="CO140" s="2">
        <v>0</v>
      </c>
      <c r="CP140" s="2">
        <f t="shared" si="182"/>
        <v>129.37</v>
      </c>
      <c r="CQ140" s="2">
        <f t="shared" si="183"/>
        <v>37.26</v>
      </c>
      <c r="CR140" s="2">
        <f t="shared" si="184"/>
        <v>0</v>
      </c>
      <c r="CS140" s="2">
        <f t="shared" si="185"/>
        <v>0</v>
      </c>
      <c r="CT140" s="2">
        <f t="shared" si="186"/>
        <v>0</v>
      </c>
      <c r="CU140" s="2">
        <f t="shared" si="187"/>
        <v>0</v>
      </c>
      <c r="CV140" s="2">
        <f t="shared" si="188"/>
        <v>0</v>
      </c>
      <c r="CW140" s="2">
        <f t="shared" si="189"/>
        <v>0</v>
      </c>
      <c r="CX140" s="2">
        <f t="shared" si="190"/>
        <v>0</v>
      </c>
      <c r="CY140" s="2">
        <f t="shared" si="191"/>
        <v>0</v>
      </c>
      <c r="CZ140" s="2">
        <f t="shared" si="192"/>
        <v>0</v>
      </c>
      <c r="DA140" s="2"/>
      <c r="DB140" s="2"/>
      <c r="DC140" s="2" t="s">
        <v>3</v>
      </c>
      <c r="DD140" s="2" t="s">
        <v>3</v>
      </c>
      <c r="DE140" s="2" t="s">
        <v>3</v>
      </c>
      <c r="DF140" s="2" t="s">
        <v>3</v>
      </c>
      <c r="DG140" s="2" t="s">
        <v>3</v>
      </c>
      <c r="DH140" s="2" t="s">
        <v>3</v>
      </c>
      <c r="DI140" s="2" t="s">
        <v>3</v>
      </c>
      <c r="DJ140" s="2" t="s">
        <v>3</v>
      </c>
      <c r="DK140" s="2" t="s">
        <v>3</v>
      </c>
      <c r="DL140" s="2" t="s">
        <v>3</v>
      </c>
      <c r="DM140" s="2" t="s">
        <v>3</v>
      </c>
      <c r="DN140" s="2">
        <v>104</v>
      </c>
      <c r="DO140" s="2">
        <v>70</v>
      </c>
      <c r="DP140" s="2">
        <v>1.0469999999999999</v>
      </c>
      <c r="DQ140" s="2">
        <v>1</v>
      </c>
      <c r="DR140" s="2"/>
      <c r="DS140" s="2"/>
      <c r="DT140" s="2"/>
      <c r="DU140" s="2">
        <v>1005</v>
      </c>
      <c r="DV140" s="2" t="s">
        <v>85</v>
      </c>
      <c r="DW140" s="2" t="s">
        <v>85</v>
      </c>
      <c r="DX140" s="2">
        <v>1</v>
      </c>
      <c r="DY140" s="2"/>
      <c r="DZ140" s="2"/>
      <c r="EA140" s="2"/>
      <c r="EB140" s="2"/>
      <c r="EC140" s="2"/>
      <c r="ED140" s="2"/>
      <c r="EE140" s="2">
        <v>20612981</v>
      </c>
      <c r="EF140" s="2">
        <v>30</v>
      </c>
      <c r="EG140" s="2" t="s">
        <v>54</v>
      </c>
      <c r="EH140" s="2">
        <v>0</v>
      </c>
      <c r="EI140" s="2" t="s">
        <v>3</v>
      </c>
      <c r="EJ140" s="2">
        <v>1</v>
      </c>
      <c r="EK140" s="2">
        <v>89</v>
      </c>
      <c r="EL140" s="2" t="s">
        <v>158</v>
      </c>
      <c r="EM140" s="2" t="s">
        <v>159</v>
      </c>
      <c r="EN140" s="2"/>
      <c r="EO140" s="2" t="s">
        <v>3</v>
      </c>
      <c r="EP140" s="2"/>
      <c r="EQ140" s="2">
        <v>0</v>
      </c>
      <c r="ER140" s="2">
        <v>37.26</v>
      </c>
      <c r="ES140" s="2">
        <v>37.26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>
        <v>0</v>
      </c>
      <c r="FR140" s="2">
        <f t="shared" si="193"/>
        <v>0</v>
      </c>
      <c r="FS140" s="2">
        <v>0</v>
      </c>
      <c r="FT140" s="2"/>
      <c r="FU140" s="2"/>
      <c r="FV140" s="2"/>
      <c r="FW140" s="2"/>
      <c r="FX140" s="2">
        <v>104</v>
      </c>
      <c r="FY140" s="2">
        <v>70</v>
      </c>
      <c r="FZ140" s="2"/>
      <c r="GA140" s="2" t="s">
        <v>3</v>
      </c>
      <c r="GB140" s="2"/>
      <c r="GC140" s="2"/>
      <c r="GD140" s="2">
        <v>0</v>
      </c>
      <c r="GE140" s="2"/>
      <c r="GF140" s="2">
        <v>-483757059</v>
      </c>
      <c r="GG140" s="2">
        <v>2</v>
      </c>
      <c r="GH140" s="2">
        <v>1</v>
      </c>
      <c r="GI140" s="2">
        <v>-2</v>
      </c>
      <c r="GJ140" s="2">
        <v>0</v>
      </c>
      <c r="GK140" s="2">
        <f>ROUND(R140*(R12)/100,2)</f>
        <v>0</v>
      </c>
      <c r="GL140" s="2">
        <f t="shared" si="194"/>
        <v>0</v>
      </c>
      <c r="GM140" s="2">
        <f t="shared" si="195"/>
        <v>129.37</v>
      </c>
      <c r="GN140" s="2">
        <f t="shared" si="196"/>
        <v>129.37</v>
      </c>
      <c r="GO140" s="2">
        <f t="shared" si="197"/>
        <v>0</v>
      </c>
      <c r="GP140" s="2">
        <f t="shared" si="198"/>
        <v>0</v>
      </c>
      <c r="GQ140" s="2"/>
      <c r="GR140" s="2">
        <v>0</v>
      </c>
      <c r="GS140" s="2">
        <v>3</v>
      </c>
      <c r="GT140" s="2">
        <v>0</v>
      </c>
      <c r="GU140" s="2" t="s">
        <v>3</v>
      </c>
      <c r="GV140" s="2">
        <f t="shared" si="199"/>
        <v>0</v>
      </c>
      <c r="GW140" s="2">
        <v>1</v>
      </c>
      <c r="GX140" s="2">
        <f t="shared" si="200"/>
        <v>0</v>
      </c>
      <c r="GY140" s="2"/>
      <c r="GZ140" s="2"/>
      <c r="HA140" s="2">
        <v>0</v>
      </c>
      <c r="HB140" s="2">
        <v>0</v>
      </c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>
        <v>0</v>
      </c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 spans="1:255" x14ac:dyDescent="0.2">
      <c r="A141">
        <v>18</v>
      </c>
      <c r="B141">
        <v>1</v>
      </c>
      <c r="C141">
        <v>238</v>
      </c>
      <c r="E141" t="s">
        <v>298</v>
      </c>
      <c r="F141" t="s">
        <v>299</v>
      </c>
      <c r="G141" t="s">
        <v>300</v>
      </c>
      <c r="H141" t="s">
        <v>85</v>
      </c>
      <c r="I141">
        <f>I139*J141</f>
        <v>3.472</v>
      </c>
      <c r="J141">
        <v>112</v>
      </c>
      <c r="O141">
        <f t="shared" si="167"/>
        <v>379.04</v>
      </c>
      <c r="P141">
        <f t="shared" si="168"/>
        <v>379.04</v>
      </c>
      <c r="Q141">
        <f t="shared" si="169"/>
        <v>0</v>
      </c>
      <c r="R141">
        <f t="shared" si="170"/>
        <v>0</v>
      </c>
      <c r="S141">
        <f t="shared" si="171"/>
        <v>0</v>
      </c>
      <c r="T141">
        <f t="shared" si="172"/>
        <v>0</v>
      </c>
      <c r="U141">
        <f t="shared" si="173"/>
        <v>0</v>
      </c>
      <c r="V141">
        <f t="shared" si="174"/>
        <v>0</v>
      </c>
      <c r="W141">
        <f t="shared" si="175"/>
        <v>0</v>
      </c>
      <c r="X141">
        <f t="shared" si="176"/>
        <v>0</v>
      </c>
      <c r="Y141">
        <f t="shared" si="177"/>
        <v>0</v>
      </c>
      <c r="AA141">
        <v>21012693</v>
      </c>
      <c r="AB141">
        <f t="shared" si="178"/>
        <v>37.26</v>
      </c>
      <c r="AC141">
        <f t="shared" si="179"/>
        <v>37.26</v>
      </c>
      <c r="AD141">
        <f t="shared" si="205"/>
        <v>0</v>
      </c>
      <c r="AE141">
        <f t="shared" si="205"/>
        <v>0</v>
      </c>
      <c r="AF141">
        <f t="shared" si="205"/>
        <v>0</v>
      </c>
      <c r="AG141">
        <f t="shared" si="180"/>
        <v>0</v>
      </c>
      <c r="AH141">
        <f>(EW141)</f>
        <v>0</v>
      </c>
      <c r="AI141">
        <f>(EX141)</f>
        <v>0</v>
      </c>
      <c r="AJ141">
        <f t="shared" si="181"/>
        <v>0</v>
      </c>
      <c r="AK141">
        <v>37.26</v>
      </c>
      <c r="AL141">
        <v>37.26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1</v>
      </c>
      <c r="BA141">
        <v>1</v>
      </c>
      <c r="BB141">
        <v>1</v>
      </c>
      <c r="BC141">
        <v>2.93</v>
      </c>
      <c r="BD141" t="s">
        <v>3</v>
      </c>
      <c r="BE141" t="s">
        <v>3</v>
      </c>
      <c r="BF141" t="s">
        <v>3</v>
      </c>
      <c r="BG141" t="s">
        <v>3</v>
      </c>
      <c r="BH141">
        <v>3</v>
      </c>
      <c r="BI141">
        <v>1</v>
      </c>
      <c r="BJ141" t="s">
        <v>301</v>
      </c>
      <c r="BM141">
        <v>89</v>
      </c>
      <c r="BN141">
        <v>0</v>
      </c>
      <c r="BO141" t="s">
        <v>299</v>
      </c>
      <c r="BP141">
        <v>1</v>
      </c>
      <c r="BQ141">
        <v>30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3</v>
      </c>
      <c r="BZ141">
        <v>0</v>
      </c>
      <c r="CA141">
        <v>0</v>
      </c>
      <c r="CF141">
        <v>0</v>
      </c>
      <c r="CG141">
        <v>0</v>
      </c>
      <c r="CM141">
        <v>0</v>
      </c>
      <c r="CN141" t="s">
        <v>3</v>
      </c>
      <c r="CO141">
        <v>0</v>
      </c>
      <c r="CP141">
        <f t="shared" si="182"/>
        <v>379.04</v>
      </c>
      <c r="CQ141">
        <f t="shared" si="183"/>
        <v>109.1718</v>
      </c>
      <c r="CR141">
        <f t="shared" si="184"/>
        <v>0</v>
      </c>
      <c r="CS141">
        <f t="shared" si="185"/>
        <v>0</v>
      </c>
      <c r="CT141">
        <f t="shared" si="186"/>
        <v>0</v>
      </c>
      <c r="CU141">
        <f t="shared" si="187"/>
        <v>0</v>
      </c>
      <c r="CV141">
        <f t="shared" si="188"/>
        <v>0</v>
      </c>
      <c r="CW141">
        <f t="shared" si="189"/>
        <v>0</v>
      </c>
      <c r="CX141">
        <f t="shared" si="190"/>
        <v>0</v>
      </c>
      <c r="CY141">
        <f t="shared" si="191"/>
        <v>0</v>
      </c>
      <c r="CZ141">
        <f t="shared" si="192"/>
        <v>0</v>
      </c>
      <c r="DC141" t="s">
        <v>3</v>
      </c>
      <c r="DD141" t="s">
        <v>3</v>
      </c>
      <c r="DE141" t="s">
        <v>3</v>
      </c>
      <c r="DF141" t="s">
        <v>3</v>
      </c>
      <c r="DG141" t="s">
        <v>3</v>
      </c>
      <c r="DH141" t="s">
        <v>3</v>
      </c>
      <c r="DI141" t="s">
        <v>3</v>
      </c>
      <c r="DJ141" t="s">
        <v>3</v>
      </c>
      <c r="DK141" t="s">
        <v>3</v>
      </c>
      <c r="DL141" t="s">
        <v>3</v>
      </c>
      <c r="DM141" t="s">
        <v>3</v>
      </c>
      <c r="DN141">
        <v>104</v>
      </c>
      <c r="DO141">
        <v>70</v>
      </c>
      <c r="DP141">
        <v>1.0469999999999999</v>
      </c>
      <c r="DQ141">
        <v>1</v>
      </c>
      <c r="DU141">
        <v>1005</v>
      </c>
      <c r="DV141" t="s">
        <v>85</v>
      </c>
      <c r="DW141" t="s">
        <v>85</v>
      </c>
      <c r="DX141">
        <v>1</v>
      </c>
      <c r="EE141">
        <v>20612981</v>
      </c>
      <c r="EF141">
        <v>30</v>
      </c>
      <c r="EG141" t="s">
        <v>54</v>
      </c>
      <c r="EH141">
        <v>0</v>
      </c>
      <c r="EI141" t="s">
        <v>3</v>
      </c>
      <c r="EJ141">
        <v>1</v>
      </c>
      <c r="EK141">
        <v>89</v>
      </c>
      <c r="EL141" t="s">
        <v>158</v>
      </c>
      <c r="EM141" t="s">
        <v>159</v>
      </c>
      <c r="EO141" t="s">
        <v>3</v>
      </c>
      <c r="EQ141">
        <v>0</v>
      </c>
      <c r="ER141">
        <v>37.26</v>
      </c>
      <c r="ES141">
        <v>37.26</v>
      </c>
      <c r="ET141">
        <v>0</v>
      </c>
      <c r="EU141">
        <v>0</v>
      </c>
      <c r="EV141">
        <v>0</v>
      </c>
      <c r="EW141">
        <v>0</v>
      </c>
      <c r="EX141">
        <v>0</v>
      </c>
      <c r="FQ141">
        <v>0</v>
      </c>
      <c r="FR141">
        <f t="shared" si="193"/>
        <v>0</v>
      </c>
      <c r="FS141">
        <v>0</v>
      </c>
      <c r="FX141">
        <v>104</v>
      </c>
      <c r="FY141">
        <v>70</v>
      </c>
      <c r="GA141" t="s">
        <v>3</v>
      </c>
      <c r="GD141">
        <v>0</v>
      </c>
      <c r="GF141">
        <v>-483757059</v>
      </c>
      <c r="GG141">
        <v>2</v>
      </c>
      <c r="GH141">
        <v>1</v>
      </c>
      <c r="GI141">
        <v>2</v>
      </c>
      <c r="GJ141">
        <v>0</v>
      </c>
      <c r="GK141">
        <f>ROUND(R141*(S12)/100,2)</f>
        <v>0</v>
      </c>
      <c r="GL141">
        <f t="shared" si="194"/>
        <v>0</v>
      </c>
      <c r="GM141">
        <f t="shared" si="195"/>
        <v>379.04</v>
      </c>
      <c r="GN141">
        <f t="shared" si="196"/>
        <v>379.04</v>
      </c>
      <c r="GO141">
        <f t="shared" si="197"/>
        <v>0</v>
      </c>
      <c r="GP141">
        <f t="shared" si="198"/>
        <v>0</v>
      </c>
      <c r="GR141">
        <v>0</v>
      </c>
      <c r="GS141">
        <v>3</v>
      </c>
      <c r="GT141">
        <v>0</v>
      </c>
      <c r="GU141" t="s">
        <v>3</v>
      </c>
      <c r="GV141">
        <f t="shared" si="199"/>
        <v>0</v>
      </c>
      <c r="GW141">
        <v>1</v>
      </c>
      <c r="GX141">
        <f t="shared" si="200"/>
        <v>0</v>
      </c>
      <c r="HA141">
        <v>0</v>
      </c>
      <c r="HB141">
        <v>0</v>
      </c>
      <c r="IK141">
        <v>0</v>
      </c>
    </row>
    <row r="142" spans="1:255" x14ac:dyDescent="0.2">
      <c r="A142" s="2">
        <v>17</v>
      </c>
      <c r="B142" s="2">
        <v>1</v>
      </c>
      <c r="C142" s="2">
        <f>ROW(SmtRes!A243)</f>
        <v>243</v>
      </c>
      <c r="D142" s="2">
        <f>ROW(EtalonRes!A245)</f>
        <v>245</v>
      </c>
      <c r="E142" s="2" t="s">
        <v>302</v>
      </c>
      <c r="F142" s="2" t="s">
        <v>303</v>
      </c>
      <c r="G142" s="2" t="s">
        <v>304</v>
      </c>
      <c r="H142" s="2" t="s">
        <v>173</v>
      </c>
      <c r="I142" s="2">
        <f>ROUND(0.012,6)</f>
        <v>1.2E-2</v>
      </c>
      <c r="J142" s="2">
        <v>0</v>
      </c>
      <c r="K142" s="2"/>
      <c r="L142" s="2"/>
      <c r="M142" s="2"/>
      <c r="N142" s="2"/>
      <c r="O142" s="2">
        <f t="shared" si="167"/>
        <v>5.77</v>
      </c>
      <c r="P142" s="2">
        <f t="shared" si="168"/>
        <v>3.11</v>
      </c>
      <c r="Q142" s="2">
        <f t="shared" si="169"/>
        <v>0.52</v>
      </c>
      <c r="R142" s="2">
        <f t="shared" si="170"/>
        <v>0.14000000000000001</v>
      </c>
      <c r="S142" s="2">
        <f t="shared" si="171"/>
        <v>2.14</v>
      </c>
      <c r="T142" s="2">
        <f t="shared" si="172"/>
        <v>0</v>
      </c>
      <c r="U142" s="2">
        <f t="shared" si="173"/>
        <v>0.18409199999999995</v>
      </c>
      <c r="V142" s="2">
        <f t="shared" si="174"/>
        <v>0</v>
      </c>
      <c r="W142" s="2">
        <f t="shared" si="175"/>
        <v>0</v>
      </c>
      <c r="X142" s="2">
        <f t="shared" si="176"/>
        <v>0</v>
      </c>
      <c r="Y142" s="2">
        <f t="shared" si="177"/>
        <v>0</v>
      </c>
      <c r="Z142" s="2"/>
      <c r="AA142" s="2">
        <v>21012691</v>
      </c>
      <c r="AB142" s="2">
        <f t="shared" si="178"/>
        <v>480.43680000000001</v>
      </c>
      <c r="AC142" s="2">
        <f t="shared" si="179"/>
        <v>258.91000000000003</v>
      </c>
      <c r="AD142" s="2">
        <f>ROUND((((ET142*1.15)*1.25)),6)</f>
        <v>43.412500000000001</v>
      </c>
      <c r="AE142" s="2">
        <f>ROUND((((EU142*1.15)*1.25)),6)</f>
        <v>11.52875</v>
      </c>
      <c r="AF142" s="2">
        <f>ROUND((((EV142*1.15)*1.15)),6)</f>
        <v>178.11429999999999</v>
      </c>
      <c r="AG142" s="2">
        <f t="shared" si="180"/>
        <v>0</v>
      </c>
      <c r="AH142" s="2">
        <f>(((EW142*1.15)*1.15))</f>
        <v>15.340999999999996</v>
      </c>
      <c r="AI142" s="2">
        <f>(((EX142*1.15)*1.25))</f>
        <v>0</v>
      </c>
      <c r="AJ142" s="2">
        <f t="shared" si="181"/>
        <v>0</v>
      </c>
      <c r="AK142" s="2">
        <v>423.79</v>
      </c>
      <c r="AL142" s="2">
        <v>258.91000000000003</v>
      </c>
      <c r="AM142" s="2">
        <v>30.2</v>
      </c>
      <c r="AN142" s="2">
        <v>8.02</v>
      </c>
      <c r="AO142" s="2">
        <v>134.68</v>
      </c>
      <c r="AP142" s="2">
        <v>0</v>
      </c>
      <c r="AQ142" s="2">
        <v>11.6</v>
      </c>
      <c r="AR142" s="2">
        <v>0</v>
      </c>
      <c r="AS142" s="2">
        <v>0</v>
      </c>
      <c r="AT142" s="2">
        <v>0</v>
      </c>
      <c r="AU142" s="2">
        <v>0</v>
      </c>
      <c r="AV142" s="2">
        <v>1</v>
      </c>
      <c r="AW142" s="2">
        <v>1</v>
      </c>
      <c r="AX142" s="2"/>
      <c r="AY142" s="2"/>
      <c r="AZ142" s="2">
        <v>1</v>
      </c>
      <c r="BA142" s="2">
        <v>1</v>
      </c>
      <c r="BB142" s="2">
        <v>1</v>
      </c>
      <c r="BC142" s="2">
        <v>1</v>
      </c>
      <c r="BD142" s="2" t="s">
        <v>3</v>
      </c>
      <c r="BE142" s="2" t="s">
        <v>3</v>
      </c>
      <c r="BF142" s="2" t="s">
        <v>3</v>
      </c>
      <c r="BG142" s="2" t="s">
        <v>3</v>
      </c>
      <c r="BH142" s="2">
        <v>0</v>
      </c>
      <c r="BI142" s="2">
        <v>1</v>
      </c>
      <c r="BJ142" s="2" t="s">
        <v>305</v>
      </c>
      <c r="BK142" s="2"/>
      <c r="BL142" s="2"/>
      <c r="BM142" s="2">
        <v>47</v>
      </c>
      <c r="BN142" s="2">
        <v>0</v>
      </c>
      <c r="BO142" s="2" t="s">
        <v>3</v>
      </c>
      <c r="BP142" s="2">
        <v>0</v>
      </c>
      <c r="BQ142" s="2">
        <v>30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3</v>
      </c>
      <c r="BZ142" s="2">
        <v>0</v>
      </c>
      <c r="CA142" s="2">
        <v>0</v>
      </c>
      <c r="CB142" s="2"/>
      <c r="CC142" s="2"/>
      <c r="CD142" s="2"/>
      <c r="CE142" s="2"/>
      <c r="CF142" s="2">
        <v>0</v>
      </c>
      <c r="CG142" s="2">
        <v>0</v>
      </c>
      <c r="CH142" s="2"/>
      <c r="CI142" s="2"/>
      <c r="CJ142" s="2"/>
      <c r="CK142" s="2"/>
      <c r="CL142" s="2"/>
      <c r="CM142" s="2">
        <v>0</v>
      </c>
      <c r="CN142" s="2" t="s">
        <v>3</v>
      </c>
      <c r="CO142" s="2">
        <v>0</v>
      </c>
      <c r="CP142" s="2">
        <f t="shared" si="182"/>
        <v>5.77</v>
      </c>
      <c r="CQ142" s="2">
        <f t="shared" si="183"/>
        <v>258.91000000000003</v>
      </c>
      <c r="CR142" s="2">
        <f t="shared" si="184"/>
        <v>43.412500000000001</v>
      </c>
      <c r="CS142" s="2">
        <f t="shared" si="185"/>
        <v>11.52875</v>
      </c>
      <c r="CT142" s="2">
        <f t="shared" si="186"/>
        <v>178.11429999999999</v>
      </c>
      <c r="CU142" s="2">
        <f t="shared" si="187"/>
        <v>0</v>
      </c>
      <c r="CV142" s="2">
        <f t="shared" si="188"/>
        <v>15.340999999999996</v>
      </c>
      <c r="CW142" s="2">
        <f t="shared" si="189"/>
        <v>0</v>
      </c>
      <c r="CX142" s="2">
        <f t="shared" si="190"/>
        <v>0</v>
      </c>
      <c r="CY142" s="2">
        <f t="shared" si="191"/>
        <v>0</v>
      </c>
      <c r="CZ142" s="2">
        <f t="shared" si="192"/>
        <v>0</v>
      </c>
      <c r="DA142" s="2"/>
      <c r="DB142" s="2"/>
      <c r="DC142" s="2" t="s">
        <v>3</v>
      </c>
      <c r="DD142" s="2" t="s">
        <v>3</v>
      </c>
      <c r="DE142" s="2" t="s">
        <v>62</v>
      </c>
      <c r="DF142" s="2" t="s">
        <v>62</v>
      </c>
      <c r="DG142" s="2" t="s">
        <v>63</v>
      </c>
      <c r="DH142" s="2" t="s">
        <v>3</v>
      </c>
      <c r="DI142" s="2" t="s">
        <v>63</v>
      </c>
      <c r="DJ142" s="2" t="s">
        <v>62</v>
      </c>
      <c r="DK142" s="2" t="s">
        <v>3</v>
      </c>
      <c r="DL142" s="2" t="s">
        <v>3</v>
      </c>
      <c r="DM142" s="2" t="s">
        <v>3</v>
      </c>
      <c r="DN142" s="2">
        <v>85</v>
      </c>
      <c r="DO142" s="2">
        <v>70</v>
      </c>
      <c r="DP142" s="2">
        <v>1.0469999999999999</v>
      </c>
      <c r="DQ142" s="2">
        <v>1.022</v>
      </c>
      <c r="DR142" s="2"/>
      <c r="DS142" s="2"/>
      <c r="DT142" s="2"/>
      <c r="DU142" s="2">
        <v>1009</v>
      </c>
      <c r="DV142" s="2" t="s">
        <v>173</v>
      </c>
      <c r="DW142" s="2" t="s">
        <v>173</v>
      </c>
      <c r="DX142" s="2">
        <v>1000</v>
      </c>
      <c r="DY142" s="2"/>
      <c r="DZ142" s="2"/>
      <c r="EA142" s="2"/>
      <c r="EB142" s="2"/>
      <c r="EC142" s="2"/>
      <c r="ED142" s="2"/>
      <c r="EE142" s="2">
        <v>20612939</v>
      </c>
      <c r="EF142" s="2">
        <v>30</v>
      </c>
      <c r="EG142" s="2" t="s">
        <v>54</v>
      </c>
      <c r="EH142" s="2">
        <v>0</v>
      </c>
      <c r="EI142" s="2" t="s">
        <v>3</v>
      </c>
      <c r="EJ142" s="2">
        <v>1</v>
      </c>
      <c r="EK142" s="2">
        <v>47</v>
      </c>
      <c r="EL142" s="2" t="s">
        <v>306</v>
      </c>
      <c r="EM142" s="2" t="s">
        <v>307</v>
      </c>
      <c r="EN142" s="2"/>
      <c r="EO142" s="2" t="s">
        <v>3</v>
      </c>
      <c r="EP142" s="2"/>
      <c r="EQ142" s="2">
        <v>0</v>
      </c>
      <c r="ER142" s="2">
        <v>423.79</v>
      </c>
      <c r="ES142" s="2">
        <v>258.91000000000003</v>
      </c>
      <c r="ET142" s="2">
        <v>30.2</v>
      </c>
      <c r="EU142" s="2">
        <v>8.02</v>
      </c>
      <c r="EV142" s="2">
        <v>134.68</v>
      </c>
      <c r="EW142" s="2">
        <v>11.6</v>
      </c>
      <c r="EX142" s="2">
        <v>0</v>
      </c>
      <c r="EY142" s="2">
        <v>0</v>
      </c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>
        <v>0</v>
      </c>
      <c r="FR142" s="2">
        <f t="shared" si="193"/>
        <v>0</v>
      </c>
      <c r="FS142" s="2">
        <v>0</v>
      </c>
      <c r="FT142" s="2"/>
      <c r="FU142" s="2"/>
      <c r="FV142" s="2"/>
      <c r="FW142" s="2"/>
      <c r="FX142" s="2">
        <v>85</v>
      </c>
      <c r="FY142" s="2">
        <v>70</v>
      </c>
      <c r="FZ142" s="2"/>
      <c r="GA142" s="2" t="s">
        <v>3</v>
      </c>
      <c r="GB142" s="2"/>
      <c r="GC142" s="2"/>
      <c r="GD142" s="2">
        <v>0</v>
      </c>
      <c r="GE142" s="2"/>
      <c r="GF142" s="2">
        <v>-1539083000</v>
      </c>
      <c r="GG142" s="2">
        <v>2</v>
      </c>
      <c r="GH142" s="2">
        <v>1</v>
      </c>
      <c r="GI142" s="2">
        <v>-2</v>
      </c>
      <c r="GJ142" s="2">
        <v>0</v>
      </c>
      <c r="GK142" s="2">
        <f>ROUND(R142*(R12)/100,2)</f>
        <v>0.23</v>
      </c>
      <c r="GL142" s="2">
        <f t="shared" si="194"/>
        <v>0</v>
      </c>
      <c r="GM142" s="2">
        <f t="shared" si="195"/>
        <v>6</v>
      </c>
      <c r="GN142" s="2">
        <f t="shared" si="196"/>
        <v>6</v>
      </c>
      <c r="GO142" s="2">
        <f t="shared" si="197"/>
        <v>0</v>
      </c>
      <c r="GP142" s="2">
        <f t="shared" si="198"/>
        <v>0</v>
      </c>
      <c r="GQ142" s="2"/>
      <c r="GR142" s="2">
        <v>0</v>
      </c>
      <c r="GS142" s="2">
        <v>3</v>
      </c>
      <c r="GT142" s="2">
        <v>0</v>
      </c>
      <c r="GU142" s="2" t="s">
        <v>3</v>
      </c>
      <c r="GV142" s="2">
        <f t="shared" si="199"/>
        <v>0</v>
      </c>
      <c r="GW142" s="2">
        <v>1</v>
      </c>
      <c r="GX142" s="2">
        <f t="shared" si="200"/>
        <v>0</v>
      </c>
      <c r="GY142" s="2"/>
      <c r="GZ142" s="2"/>
      <c r="HA142" s="2">
        <v>0</v>
      </c>
      <c r="HB142" s="2">
        <v>0</v>
      </c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>
        <v>0</v>
      </c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x14ac:dyDescent="0.2">
      <c r="A143">
        <v>17</v>
      </c>
      <c r="B143">
        <v>1</v>
      </c>
      <c r="C143">
        <f>ROW(SmtRes!A248)</f>
        <v>248</v>
      </c>
      <c r="D143">
        <f>ROW(EtalonRes!A250)</f>
        <v>250</v>
      </c>
      <c r="E143" t="s">
        <v>302</v>
      </c>
      <c r="F143" t="s">
        <v>303</v>
      </c>
      <c r="G143" t="s">
        <v>304</v>
      </c>
      <c r="H143" t="s">
        <v>173</v>
      </c>
      <c r="I143">
        <f>ROUND(0.012,6)</f>
        <v>1.2E-2</v>
      </c>
      <c r="J143">
        <v>0</v>
      </c>
      <c r="O143">
        <f t="shared" si="167"/>
        <v>62.97</v>
      </c>
      <c r="P143">
        <f t="shared" si="168"/>
        <v>17.11</v>
      </c>
      <c r="Q143">
        <f t="shared" si="169"/>
        <v>4.3499999999999996</v>
      </c>
      <c r="R143">
        <f t="shared" si="170"/>
        <v>0.14000000000000001</v>
      </c>
      <c r="S143">
        <f t="shared" si="171"/>
        <v>41.51</v>
      </c>
      <c r="T143">
        <f t="shared" si="172"/>
        <v>0</v>
      </c>
      <c r="U143">
        <f t="shared" si="173"/>
        <v>0.19274432399999991</v>
      </c>
      <c r="V143">
        <f t="shared" si="174"/>
        <v>0</v>
      </c>
      <c r="W143">
        <f t="shared" si="175"/>
        <v>0</v>
      </c>
      <c r="X143">
        <f t="shared" si="176"/>
        <v>29.89</v>
      </c>
      <c r="Y143">
        <f t="shared" si="177"/>
        <v>18.260000000000002</v>
      </c>
      <c r="AA143">
        <v>21012693</v>
      </c>
      <c r="AB143">
        <f t="shared" si="178"/>
        <v>480.43680000000001</v>
      </c>
      <c r="AC143">
        <f t="shared" si="179"/>
        <v>258.91000000000003</v>
      </c>
      <c r="AD143">
        <f>ROUND((((ET143*1.15)*1.25)),6)</f>
        <v>43.412500000000001</v>
      </c>
      <c r="AE143">
        <f>ROUND((((EU143*1.15)*1.25)),6)</f>
        <v>11.52875</v>
      </c>
      <c r="AF143">
        <f>ROUND((((EV143*1.15)*1.15)),6)</f>
        <v>178.11429999999999</v>
      </c>
      <c r="AG143">
        <f t="shared" si="180"/>
        <v>0</v>
      </c>
      <c r="AH143">
        <f>(((EW143*1.15)*1.15))</f>
        <v>15.340999999999996</v>
      </c>
      <c r="AI143">
        <f>(((EX143*1.15)*1.25))</f>
        <v>0</v>
      </c>
      <c r="AJ143">
        <f t="shared" si="181"/>
        <v>0</v>
      </c>
      <c r="AK143">
        <v>423.79</v>
      </c>
      <c r="AL143">
        <v>258.91000000000003</v>
      </c>
      <c r="AM143">
        <v>30.2</v>
      </c>
      <c r="AN143">
        <v>8.02</v>
      </c>
      <c r="AO143">
        <v>134.68</v>
      </c>
      <c r="AP143">
        <v>0</v>
      </c>
      <c r="AQ143">
        <v>11.6</v>
      </c>
      <c r="AR143">
        <v>0</v>
      </c>
      <c r="AS143">
        <v>0</v>
      </c>
      <c r="AT143">
        <v>72</v>
      </c>
      <c r="AU143">
        <v>44</v>
      </c>
      <c r="AV143">
        <v>1.0469999999999999</v>
      </c>
      <c r="AW143">
        <v>1.022</v>
      </c>
      <c r="AZ143">
        <v>1</v>
      </c>
      <c r="BA143">
        <v>18.55</v>
      </c>
      <c r="BB143">
        <v>7.97</v>
      </c>
      <c r="BC143">
        <v>5.39</v>
      </c>
      <c r="BD143" t="s">
        <v>3</v>
      </c>
      <c r="BE143" t="s">
        <v>3</v>
      </c>
      <c r="BF143" t="s">
        <v>3</v>
      </c>
      <c r="BG143" t="s">
        <v>3</v>
      </c>
      <c r="BH143">
        <v>0</v>
      </c>
      <c r="BI143">
        <v>1</v>
      </c>
      <c r="BJ143" t="s">
        <v>305</v>
      </c>
      <c r="BM143">
        <v>47</v>
      </c>
      <c r="BN143">
        <v>0</v>
      </c>
      <c r="BO143" t="s">
        <v>303</v>
      </c>
      <c r="BP143">
        <v>1</v>
      </c>
      <c r="BQ143">
        <v>30</v>
      </c>
      <c r="BR143">
        <v>0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3</v>
      </c>
      <c r="BZ143">
        <v>72</v>
      </c>
      <c r="CA143">
        <v>44</v>
      </c>
      <c r="CF143">
        <v>0</v>
      </c>
      <c r="CG143">
        <v>0</v>
      </c>
      <c r="CM143">
        <v>0</v>
      </c>
      <c r="CN143" t="s">
        <v>3</v>
      </c>
      <c r="CO143">
        <v>0</v>
      </c>
      <c r="CP143">
        <f t="shared" si="182"/>
        <v>62.97</v>
      </c>
      <c r="CQ143">
        <f t="shared" si="183"/>
        <v>1426.2264478000002</v>
      </c>
      <c r="CR143">
        <f t="shared" si="184"/>
        <v>362.25951337499998</v>
      </c>
      <c r="CS143">
        <f t="shared" si="185"/>
        <v>12.070601249999999</v>
      </c>
      <c r="CT143">
        <f t="shared" si="186"/>
        <v>3459.3092174549993</v>
      </c>
      <c r="CU143">
        <f t="shared" si="187"/>
        <v>0</v>
      </c>
      <c r="CV143">
        <f t="shared" si="188"/>
        <v>16.062026999999993</v>
      </c>
      <c r="CW143">
        <f t="shared" si="189"/>
        <v>0</v>
      </c>
      <c r="CX143">
        <f t="shared" si="190"/>
        <v>0</v>
      </c>
      <c r="CY143">
        <f t="shared" si="191"/>
        <v>29.887199999999996</v>
      </c>
      <c r="CZ143">
        <f t="shared" si="192"/>
        <v>18.264399999999998</v>
      </c>
      <c r="DC143" t="s">
        <v>3</v>
      </c>
      <c r="DD143" t="s">
        <v>3</v>
      </c>
      <c r="DE143" t="s">
        <v>62</v>
      </c>
      <c r="DF143" t="s">
        <v>62</v>
      </c>
      <c r="DG143" t="s">
        <v>63</v>
      </c>
      <c r="DH143" t="s">
        <v>3</v>
      </c>
      <c r="DI143" t="s">
        <v>63</v>
      </c>
      <c r="DJ143" t="s">
        <v>62</v>
      </c>
      <c r="DK143" t="s">
        <v>3</v>
      </c>
      <c r="DL143" t="s">
        <v>3</v>
      </c>
      <c r="DM143" t="s">
        <v>3</v>
      </c>
      <c r="DN143">
        <v>85</v>
      </c>
      <c r="DO143">
        <v>70</v>
      </c>
      <c r="DP143">
        <v>1.0469999999999999</v>
      </c>
      <c r="DQ143">
        <v>1.022</v>
      </c>
      <c r="DU143">
        <v>1009</v>
      </c>
      <c r="DV143" t="s">
        <v>173</v>
      </c>
      <c r="DW143" t="s">
        <v>173</v>
      </c>
      <c r="DX143">
        <v>1000</v>
      </c>
      <c r="EE143">
        <v>20612939</v>
      </c>
      <c r="EF143">
        <v>30</v>
      </c>
      <c r="EG143" t="s">
        <v>54</v>
      </c>
      <c r="EH143">
        <v>0</v>
      </c>
      <c r="EI143" t="s">
        <v>3</v>
      </c>
      <c r="EJ143">
        <v>1</v>
      </c>
      <c r="EK143">
        <v>47</v>
      </c>
      <c r="EL143" t="s">
        <v>306</v>
      </c>
      <c r="EM143" t="s">
        <v>307</v>
      </c>
      <c r="EO143" t="s">
        <v>3</v>
      </c>
      <c r="EQ143">
        <v>0</v>
      </c>
      <c r="ER143">
        <v>423.79</v>
      </c>
      <c r="ES143">
        <v>258.91000000000003</v>
      </c>
      <c r="ET143">
        <v>30.2</v>
      </c>
      <c r="EU143">
        <v>8.02</v>
      </c>
      <c r="EV143">
        <v>134.68</v>
      </c>
      <c r="EW143">
        <v>11.6</v>
      </c>
      <c r="EX143">
        <v>0</v>
      </c>
      <c r="EY143">
        <v>0</v>
      </c>
      <c r="FQ143">
        <v>0</v>
      </c>
      <c r="FR143">
        <f t="shared" si="193"/>
        <v>0</v>
      </c>
      <c r="FS143">
        <v>0</v>
      </c>
      <c r="FX143">
        <v>85</v>
      </c>
      <c r="FY143">
        <v>70</v>
      </c>
      <c r="GA143" t="s">
        <v>3</v>
      </c>
      <c r="GD143">
        <v>0</v>
      </c>
      <c r="GF143">
        <v>-1539083000</v>
      </c>
      <c r="GG143">
        <v>2</v>
      </c>
      <c r="GH143">
        <v>1</v>
      </c>
      <c r="GI143">
        <v>2</v>
      </c>
      <c r="GJ143">
        <v>0</v>
      </c>
      <c r="GK143">
        <f>ROUND(R143*(S12)/100,2)</f>
        <v>0.24</v>
      </c>
      <c r="GL143">
        <f t="shared" si="194"/>
        <v>0</v>
      </c>
      <c r="GM143">
        <f t="shared" si="195"/>
        <v>111.36</v>
      </c>
      <c r="GN143">
        <f t="shared" si="196"/>
        <v>111.36</v>
      </c>
      <c r="GO143">
        <f t="shared" si="197"/>
        <v>0</v>
      </c>
      <c r="GP143">
        <f t="shared" si="198"/>
        <v>0</v>
      </c>
      <c r="GR143">
        <v>0</v>
      </c>
      <c r="GS143">
        <v>3</v>
      </c>
      <c r="GT143">
        <v>0</v>
      </c>
      <c r="GU143" t="s">
        <v>3</v>
      </c>
      <c r="GV143">
        <f t="shared" si="199"/>
        <v>0</v>
      </c>
      <c r="GW143">
        <v>1</v>
      </c>
      <c r="GX143">
        <f t="shared" si="200"/>
        <v>0</v>
      </c>
      <c r="HA143">
        <v>0</v>
      </c>
      <c r="HB143">
        <v>0</v>
      </c>
      <c r="IK143">
        <v>0</v>
      </c>
    </row>
    <row r="144" spans="1:255" x14ac:dyDescent="0.2">
      <c r="A144" s="2">
        <v>18</v>
      </c>
      <c r="B144" s="2">
        <v>1</v>
      </c>
      <c r="C144" s="2">
        <v>243</v>
      </c>
      <c r="D144" s="2"/>
      <c r="E144" s="2" t="s">
        <v>308</v>
      </c>
      <c r="F144" s="2" t="s">
        <v>309</v>
      </c>
      <c r="G144" s="2" t="s">
        <v>310</v>
      </c>
      <c r="H144" s="2" t="s">
        <v>173</v>
      </c>
      <c r="I144" s="2">
        <f>I142*J144</f>
        <v>1.2E-2</v>
      </c>
      <c r="J144" s="2">
        <v>1</v>
      </c>
      <c r="K144" s="2"/>
      <c r="L144" s="2"/>
      <c r="M144" s="2"/>
      <c r="N144" s="2"/>
      <c r="O144" s="2">
        <f t="shared" si="167"/>
        <v>76.09</v>
      </c>
      <c r="P144" s="2">
        <f t="shared" si="168"/>
        <v>76.09</v>
      </c>
      <c r="Q144" s="2">
        <f t="shared" si="169"/>
        <v>0</v>
      </c>
      <c r="R144" s="2">
        <f t="shared" si="170"/>
        <v>0</v>
      </c>
      <c r="S144" s="2">
        <f t="shared" si="171"/>
        <v>0</v>
      </c>
      <c r="T144" s="2">
        <f t="shared" si="172"/>
        <v>0</v>
      </c>
      <c r="U144" s="2">
        <f t="shared" si="173"/>
        <v>0</v>
      </c>
      <c r="V144" s="2">
        <f t="shared" si="174"/>
        <v>0</v>
      </c>
      <c r="W144" s="2">
        <f t="shared" si="175"/>
        <v>0</v>
      </c>
      <c r="X144" s="2">
        <f t="shared" si="176"/>
        <v>0</v>
      </c>
      <c r="Y144" s="2">
        <f t="shared" si="177"/>
        <v>0</v>
      </c>
      <c r="Z144" s="2"/>
      <c r="AA144" s="2">
        <v>21012691</v>
      </c>
      <c r="AB144" s="2">
        <f t="shared" si="178"/>
        <v>6340.75</v>
      </c>
      <c r="AC144" s="2">
        <f t="shared" si="179"/>
        <v>6340.75</v>
      </c>
      <c r="AD144" s="2">
        <f t="shared" ref="AD144:AF145" si="206">ROUND((ET144),6)</f>
        <v>0</v>
      </c>
      <c r="AE144" s="2">
        <f t="shared" si="206"/>
        <v>0</v>
      </c>
      <c r="AF144" s="2">
        <f t="shared" si="206"/>
        <v>0</v>
      </c>
      <c r="AG144" s="2">
        <f t="shared" si="180"/>
        <v>0</v>
      </c>
      <c r="AH144" s="2">
        <f>(EW144)</f>
        <v>0</v>
      </c>
      <c r="AI144" s="2">
        <f>(EX144)</f>
        <v>0</v>
      </c>
      <c r="AJ144" s="2">
        <f t="shared" si="181"/>
        <v>0</v>
      </c>
      <c r="AK144" s="2">
        <v>6340.75</v>
      </c>
      <c r="AL144" s="2">
        <v>6340.75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3</v>
      </c>
      <c r="BE144" s="2" t="s">
        <v>3</v>
      </c>
      <c r="BF144" s="2" t="s">
        <v>3</v>
      </c>
      <c r="BG144" s="2" t="s">
        <v>3</v>
      </c>
      <c r="BH144" s="2">
        <v>3</v>
      </c>
      <c r="BI144" s="2">
        <v>1</v>
      </c>
      <c r="BJ144" s="2" t="s">
        <v>311</v>
      </c>
      <c r="BK144" s="2"/>
      <c r="BL144" s="2"/>
      <c r="BM144" s="2">
        <v>47</v>
      </c>
      <c r="BN144" s="2">
        <v>0</v>
      </c>
      <c r="BO144" s="2" t="s">
        <v>3</v>
      </c>
      <c r="BP144" s="2">
        <v>0</v>
      </c>
      <c r="BQ144" s="2">
        <v>30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3</v>
      </c>
      <c r="BZ144" s="2">
        <v>0</v>
      </c>
      <c r="CA144" s="2">
        <v>0</v>
      </c>
      <c r="CB144" s="2"/>
      <c r="CC144" s="2"/>
      <c r="CD144" s="2"/>
      <c r="CE144" s="2"/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2" t="s">
        <v>3</v>
      </c>
      <c r="CO144" s="2">
        <v>0</v>
      </c>
      <c r="CP144" s="2">
        <f t="shared" si="182"/>
        <v>76.09</v>
      </c>
      <c r="CQ144" s="2">
        <f t="shared" si="183"/>
        <v>6340.75</v>
      </c>
      <c r="CR144" s="2">
        <f t="shared" si="184"/>
        <v>0</v>
      </c>
      <c r="CS144" s="2">
        <f t="shared" si="185"/>
        <v>0</v>
      </c>
      <c r="CT144" s="2">
        <f t="shared" si="186"/>
        <v>0</v>
      </c>
      <c r="CU144" s="2">
        <f t="shared" si="187"/>
        <v>0</v>
      </c>
      <c r="CV144" s="2">
        <f t="shared" si="188"/>
        <v>0</v>
      </c>
      <c r="CW144" s="2">
        <f t="shared" si="189"/>
        <v>0</v>
      </c>
      <c r="CX144" s="2">
        <f t="shared" si="190"/>
        <v>0</v>
      </c>
      <c r="CY144" s="2">
        <f t="shared" si="191"/>
        <v>0</v>
      </c>
      <c r="CZ144" s="2">
        <f t="shared" si="192"/>
        <v>0</v>
      </c>
      <c r="DA144" s="2"/>
      <c r="DB144" s="2"/>
      <c r="DC144" s="2" t="s">
        <v>3</v>
      </c>
      <c r="DD144" s="2" t="s">
        <v>3</v>
      </c>
      <c r="DE144" s="2" t="s">
        <v>3</v>
      </c>
      <c r="DF144" s="2" t="s">
        <v>3</v>
      </c>
      <c r="DG144" s="2" t="s">
        <v>3</v>
      </c>
      <c r="DH144" s="2" t="s">
        <v>3</v>
      </c>
      <c r="DI144" s="2" t="s">
        <v>3</v>
      </c>
      <c r="DJ144" s="2" t="s">
        <v>3</v>
      </c>
      <c r="DK144" s="2" t="s">
        <v>3</v>
      </c>
      <c r="DL144" s="2" t="s">
        <v>3</v>
      </c>
      <c r="DM144" s="2" t="s">
        <v>3</v>
      </c>
      <c r="DN144" s="2">
        <v>85</v>
      </c>
      <c r="DO144" s="2">
        <v>70</v>
      </c>
      <c r="DP144" s="2">
        <v>1.0469999999999999</v>
      </c>
      <c r="DQ144" s="2">
        <v>1.022</v>
      </c>
      <c r="DR144" s="2"/>
      <c r="DS144" s="2"/>
      <c r="DT144" s="2"/>
      <c r="DU144" s="2">
        <v>1009</v>
      </c>
      <c r="DV144" s="2" t="s">
        <v>173</v>
      </c>
      <c r="DW144" s="2" t="s">
        <v>173</v>
      </c>
      <c r="DX144" s="2">
        <v>1000</v>
      </c>
      <c r="DY144" s="2"/>
      <c r="DZ144" s="2"/>
      <c r="EA144" s="2"/>
      <c r="EB144" s="2"/>
      <c r="EC144" s="2"/>
      <c r="ED144" s="2"/>
      <c r="EE144" s="2">
        <v>20612939</v>
      </c>
      <c r="EF144" s="2">
        <v>30</v>
      </c>
      <c r="EG144" s="2" t="s">
        <v>54</v>
      </c>
      <c r="EH144" s="2">
        <v>0</v>
      </c>
      <c r="EI144" s="2" t="s">
        <v>3</v>
      </c>
      <c r="EJ144" s="2">
        <v>1</v>
      </c>
      <c r="EK144" s="2">
        <v>47</v>
      </c>
      <c r="EL144" s="2" t="s">
        <v>306</v>
      </c>
      <c r="EM144" s="2" t="s">
        <v>307</v>
      </c>
      <c r="EN144" s="2"/>
      <c r="EO144" s="2" t="s">
        <v>3</v>
      </c>
      <c r="EP144" s="2"/>
      <c r="EQ144" s="2">
        <v>0</v>
      </c>
      <c r="ER144" s="2">
        <v>6340.75</v>
      </c>
      <c r="ES144" s="2">
        <v>6340.75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f t="shared" si="193"/>
        <v>0</v>
      </c>
      <c r="FS144" s="2">
        <v>0</v>
      </c>
      <c r="FT144" s="2"/>
      <c r="FU144" s="2"/>
      <c r="FV144" s="2"/>
      <c r="FW144" s="2"/>
      <c r="FX144" s="2">
        <v>85</v>
      </c>
      <c r="FY144" s="2">
        <v>70</v>
      </c>
      <c r="FZ144" s="2"/>
      <c r="GA144" s="2" t="s">
        <v>3</v>
      </c>
      <c r="GB144" s="2"/>
      <c r="GC144" s="2"/>
      <c r="GD144" s="2">
        <v>0</v>
      </c>
      <c r="GE144" s="2"/>
      <c r="GF144" s="2">
        <v>-902131369</v>
      </c>
      <c r="GG144" s="2">
        <v>2</v>
      </c>
      <c r="GH144" s="2">
        <v>1</v>
      </c>
      <c r="GI144" s="2">
        <v>-2</v>
      </c>
      <c r="GJ144" s="2">
        <v>0</v>
      </c>
      <c r="GK144" s="2">
        <f>ROUND(R144*(R12)/100,2)</f>
        <v>0</v>
      </c>
      <c r="GL144" s="2">
        <f t="shared" si="194"/>
        <v>0</v>
      </c>
      <c r="GM144" s="2">
        <f t="shared" si="195"/>
        <v>76.09</v>
      </c>
      <c r="GN144" s="2">
        <f t="shared" si="196"/>
        <v>76.09</v>
      </c>
      <c r="GO144" s="2">
        <f t="shared" si="197"/>
        <v>0</v>
      </c>
      <c r="GP144" s="2">
        <f t="shared" si="198"/>
        <v>0</v>
      </c>
      <c r="GQ144" s="2"/>
      <c r="GR144" s="2">
        <v>0</v>
      </c>
      <c r="GS144" s="2">
        <v>3</v>
      </c>
      <c r="GT144" s="2">
        <v>0</v>
      </c>
      <c r="GU144" s="2" t="s">
        <v>3</v>
      </c>
      <c r="GV144" s="2">
        <f t="shared" si="199"/>
        <v>0</v>
      </c>
      <c r="GW144" s="2">
        <v>1</v>
      </c>
      <c r="GX144" s="2">
        <f t="shared" si="200"/>
        <v>0</v>
      </c>
      <c r="GY144" s="2"/>
      <c r="GZ144" s="2"/>
      <c r="HA144" s="2">
        <v>0</v>
      </c>
      <c r="HB144" s="2">
        <v>0</v>
      </c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x14ac:dyDescent="0.2">
      <c r="A145">
        <v>18</v>
      </c>
      <c r="B145">
        <v>1</v>
      </c>
      <c r="C145">
        <v>248</v>
      </c>
      <c r="E145" t="s">
        <v>308</v>
      </c>
      <c r="F145" t="s">
        <v>309</v>
      </c>
      <c r="G145" t="s">
        <v>310</v>
      </c>
      <c r="H145" t="s">
        <v>173</v>
      </c>
      <c r="I145">
        <f>I143*J145</f>
        <v>1.2E-2</v>
      </c>
      <c r="J145">
        <v>1</v>
      </c>
      <c r="O145">
        <f t="shared" si="167"/>
        <v>496.91</v>
      </c>
      <c r="P145">
        <f t="shared" si="168"/>
        <v>496.91</v>
      </c>
      <c r="Q145">
        <f t="shared" si="169"/>
        <v>0</v>
      </c>
      <c r="R145">
        <f t="shared" si="170"/>
        <v>0</v>
      </c>
      <c r="S145">
        <f t="shared" si="171"/>
        <v>0</v>
      </c>
      <c r="T145">
        <f t="shared" si="172"/>
        <v>0</v>
      </c>
      <c r="U145">
        <f t="shared" si="173"/>
        <v>0</v>
      </c>
      <c r="V145">
        <f t="shared" si="174"/>
        <v>0</v>
      </c>
      <c r="W145">
        <f t="shared" si="175"/>
        <v>0</v>
      </c>
      <c r="X145">
        <f t="shared" si="176"/>
        <v>0</v>
      </c>
      <c r="Y145">
        <f t="shared" si="177"/>
        <v>0</v>
      </c>
      <c r="AA145">
        <v>21012693</v>
      </c>
      <c r="AB145">
        <f t="shared" si="178"/>
        <v>6340.75</v>
      </c>
      <c r="AC145">
        <f t="shared" si="179"/>
        <v>6340.75</v>
      </c>
      <c r="AD145">
        <f t="shared" si="206"/>
        <v>0</v>
      </c>
      <c r="AE145">
        <f t="shared" si="206"/>
        <v>0</v>
      </c>
      <c r="AF145">
        <f t="shared" si="206"/>
        <v>0</v>
      </c>
      <c r="AG145">
        <f t="shared" si="180"/>
        <v>0</v>
      </c>
      <c r="AH145">
        <f>(EW145)</f>
        <v>0</v>
      </c>
      <c r="AI145">
        <f>(EX145)</f>
        <v>0</v>
      </c>
      <c r="AJ145">
        <f t="shared" si="181"/>
        <v>0</v>
      </c>
      <c r="AK145">
        <v>6340.75</v>
      </c>
      <c r="AL145">
        <v>6340.75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1.022</v>
      </c>
      <c r="AZ145">
        <v>1</v>
      </c>
      <c r="BA145">
        <v>1</v>
      </c>
      <c r="BB145">
        <v>1</v>
      </c>
      <c r="BC145">
        <v>6.39</v>
      </c>
      <c r="BD145" t="s">
        <v>3</v>
      </c>
      <c r="BE145" t="s">
        <v>3</v>
      </c>
      <c r="BF145" t="s">
        <v>3</v>
      </c>
      <c r="BG145" t="s">
        <v>3</v>
      </c>
      <c r="BH145">
        <v>3</v>
      </c>
      <c r="BI145">
        <v>1</v>
      </c>
      <c r="BJ145" t="s">
        <v>311</v>
      </c>
      <c r="BM145">
        <v>47</v>
      </c>
      <c r="BN145">
        <v>0</v>
      </c>
      <c r="BO145" t="s">
        <v>309</v>
      </c>
      <c r="BP145">
        <v>1</v>
      </c>
      <c r="BQ145">
        <v>30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</v>
      </c>
      <c r="BZ145">
        <v>0</v>
      </c>
      <c r="CA145">
        <v>0</v>
      </c>
      <c r="CF145">
        <v>0</v>
      </c>
      <c r="CG145">
        <v>0</v>
      </c>
      <c r="CM145">
        <v>0</v>
      </c>
      <c r="CN145" t="s">
        <v>3</v>
      </c>
      <c r="CO145">
        <v>0</v>
      </c>
      <c r="CP145">
        <f t="shared" si="182"/>
        <v>496.91</v>
      </c>
      <c r="CQ145">
        <f t="shared" si="183"/>
        <v>41408.775134999996</v>
      </c>
      <c r="CR145">
        <f t="shared" si="184"/>
        <v>0</v>
      </c>
      <c r="CS145">
        <f t="shared" si="185"/>
        <v>0</v>
      </c>
      <c r="CT145">
        <f t="shared" si="186"/>
        <v>0</v>
      </c>
      <c r="CU145">
        <f t="shared" si="187"/>
        <v>0</v>
      </c>
      <c r="CV145">
        <f t="shared" si="188"/>
        <v>0</v>
      </c>
      <c r="CW145">
        <f t="shared" si="189"/>
        <v>0</v>
      </c>
      <c r="CX145">
        <f t="shared" si="190"/>
        <v>0</v>
      </c>
      <c r="CY145">
        <f t="shared" si="191"/>
        <v>0</v>
      </c>
      <c r="CZ145">
        <f t="shared" si="192"/>
        <v>0</v>
      </c>
      <c r="DC145" t="s">
        <v>3</v>
      </c>
      <c r="DD145" t="s">
        <v>3</v>
      </c>
      <c r="DE145" t="s">
        <v>3</v>
      </c>
      <c r="DF145" t="s">
        <v>3</v>
      </c>
      <c r="DG145" t="s">
        <v>3</v>
      </c>
      <c r="DH145" t="s">
        <v>3</v>
      </c>
      <c r="DI145" t="s">
        <v>3</v>
      </c>
      <c r="DJ145" t="s">
        <v>3</v>
      </c>
      <c r="DK145" t="s">
        <v>3</v>
      </c>
      <c r="DL145" t="s">
        <v>3</v>
      </c>
      <c r="DM145" t="s">
        <v>3</v>
      </c>
      <c r="DN145">
        <v>85</v>
      </c>
      <c r="DO145">
        <v>70</v>
      </c>
      <c r="DP145">
        <v>1.0469999999999999</v>
      </c>
      <c r="DQ145">
        <v>1.022</v>
      </c>
      <c r="DU145">
        <v>1009</v>
      </c>
      <c r="DV145" t="s">
        <v>173</v>
      </c>
      <c r="DW145" t="s">
        <v>173</v>
      </c>
      <c r="DX145">
        <v>1000</v>
      </c>
      <c r="EE145">
        <v>20612939</v>
      </c>
      <c r="EF145">
        <v>30</v>
      </c>
      <c r="EG145" t="s">
        <v>54</v>
      </c>
      <c r="EH145">
        <v>0</v>
      </c>
      <c r="EI145" t="s">
        <v>3</v>
      </c>
      <c r="EJ145">
        <v>1</v>
      </c>
      <c r="EK145">
        <v>47</v>
      </c>
      <c r="EL145" t="s">
        <v>306</v>
      </c>
      <c r="EM145" t="s">
        <v>307</v>
      </c>
      <c r="EO145" t="s">
        <v>3</v>
      </c>
      <c r="EQ145">
        <v>0</v>
      </c>
      <c r="ER145">
        <v>6340.75</v>
      </c>
      <c r="ES145">
        <v>6340.75</v>
      </c>
      <c r="ET145">
        <v>0</v>
      </c>
      <c r="EU145">
        <v>0</v>
      </c>
      <c r="EV145">
        <v>0</v>
      </c>
      <c r="EW145">
        <v>0</v>
      </c>
      <c r="EX145">
        <v>0</v>
      </c>
      <c r="FQ145">
        <v>0</v>
      </c>
      <c r="FR145">
        <f t="shared" si="193"/>
        <v>0</v>
      </c>
      <c r="FS145">
        <v>0</v>
      </c>
      <c r="FX145">
        <v>85</v>
      </c>
      <c r="FY145">
        <v>70</v>
      </c>
      <c r="GA145" t="s">
        <v>3</v>
      </c>
      <c r="GD145">
        <v>0</v>
      </c>
      <c r="GF145">
        <v>-902131369</v>
      </c>
      <c r="GG145">
        <v>2</v>
      </c>
      <c r="GH145">
        <v>1</v>
      </c>
      <c r="GI145">
        <v>2</v>
      </c>
      <c r="GJ145">
        <v>0</v>
      </c>
      <c r="GK145">
        <f>ROUND(R145*(S12)/100,2)</f>
        <v>0</v>
      </c>
      <c r="GL145">
        <f t="shared" si="194"/>
        <v>0</v>
      </c>
      <c r="GM145">
        <f t="shared" si="195"/>
        <v>496.91</v>
      </c>
      <c r="GN145">
        <f t="shared" si="196"/>
        <v>496.91</v>
      </c>
      <c r="GO145">
        <f t="shared" si="197"/>
        <v>0</v>
      </c>
      <c r="GP145">
        <f t="shared" si="198"/>
        <v>0</v>
      </c>
      <c r="GR145">
        <v>0</v>
      </c>
      <c r="GS145">
        <v>3</v>
      </c>
      <c r="GT145">
        <v>0</v>
      </c>
      <c r="GU145" t="s">
        <v>3</v>
      </c>
      <c r="GV145">
        <f t="shared" si="199"/>
        <v>0</v>
      </c>
      <c r="GW145">
        <v>1</v>
      </c>
      <c r="GX145">
        <f t="shared" si="200"/>
        <v>0</v>
      </c>
      <c r="HA145">
        <v>0</v>
      </c>
      <c r="HB145">
        <v>0</v>
      </c>
      <c r="IK145">
        <v>0</v>
      </c>
    </row>
    <row r="146" spans="1:255" x14ac:dyDescent="0.2">
      <c r="A146" s="2">
        <v>17</v>
      </c>
      <c r="B146" s="2">
        <v>1</v>
      </c>
      <c r="C146" s="2">
        <f>ROW(SmtRes!A258)</f>
        <v>258</v>
      </c>
      <c r="D146" s="2">
        <f>ROW(EtalonRes!A260)</f>
        <v>260</v>
      </c>
      <c r="E146" s="2" t="s">
        <v>312</v>
      </c>
      <c r="F146" s="2" t="s">
        <v>313</v>
      </c>
      <c r="G146" s="2" t="s">
        <v>314</v>
      </c>
      <c r="H146" s="2" t="s">
        <v>35</v>
      </c>
      <c r="I146" s="2">
        <f>ROUND(3.1/100,6)</f>
        <v>3.1E-2</v>
      </c>
      <c r="J146" s="2">
        <v>0</v>
      </c>
      <c r="K146" s="2"/>
      <c r="L146" s="2"/>
      <c r="M146" s="2"/>
      <c r="N146" s="2"/>
      <c r="O146" s="2">
        <f t="shared" si="167"/>
        <v>19.75</v>
      </c>
      <c r="P146" s="2">
        <f t="shared" si="168"/>
        <v>0.81</v>
      </c>
      <c r="Q146" s="2">
        <f t="shared" si="169"/>
        <v>2.89</v>
      </c>
      <c r="R146" s="2">
        <f t="shared" si="170"/>
        <v>0.48</v>
      </c>
      <c r="S146" s="2">
        <f t="shared" si="171"/>
        <v>16.05</v>
      </c>
      <c r="T146" s="2">
        <f t="shared" si="172"/>
        <v>0</v>
      </c>
      <c r="U146" s="2">
        <f t="shared" si="173"/>
        <v>1.3537374499999999</v>
      </c>
      <c r="V146" s="2">
        <f t="shared" si="174"/>
        <v>0</v>
      </c>
      <c r="W146" s="2">
        <f t="shared" si="175"/>
        <v>0</v>
      </c>
      <c r="X146" s="2">
        <f t="shared" si="176"/>
        <v>0</v>
      </c>
      <c r="Y146" s="2">
        <f t="shared" si="177"/>
        <v>0</v>
      </c>
      <c r="Z146" s="2"/>
      <c r="AA146" s="2">
        <v>21012691</v>
      </c>
      <c r="AB146" s="2">
        <f t="shared" si="178"/>
        <v>636.91719999999998</v>
      </c>
      <c r="AC146" s="2">
        <f t="shared" si="179"/>
        <v>26.12</v>
      </c>
      <c r="AD146" s="2">
        <f>ROUND((((ET146*1.25)*1.15)),6)</f>
        <v>93.078125</v>
      </c>
      <c r="AE146" s="2">
        <f>ROUND((((EU146*1.25)*1.15)),6)</f>
        <v>15.395625000000001</v>
      </c>
      <c r="AF146" s="2">
        <f>ROUND((((EV146*1.15)*1.15)),6)</f>
        <v>517.71907499999998</v>
      </c>
      <c r="AG146" s="2">
        <f t="shared" si="180"/>
        <v>0</v>
      </c>
      <c r="AH146" s="2">
        <f>(((EW146*1.15)*1.15))</f>
        <v>43.668949999999995</v>
      </c>
      <c r="AI146" s="2">
        <f>(((EX146*1.25)*1.15))</f>
        <v>0</v>
      </c>
      <c r="AJ146" s="2">
        <f t="shared" si="181"/>
        <v>0</v>
      </c>
      <c r="AK146" s="2">
        <v>482.34</v>
      </c>
      <c r="AL146" s="2">
        <v>26.12</v>
      </c>
      <c r="AM146" s="2">
        <v>64.75</v>
      </c>
      <c r="AN146" s="2">
        <v>10.71</v>
      </c>
      <c r="AO146" s="2">
        <v>391.47</v>
      </c>
      <c r="AP146" s="2">
        <v>0</v>
      </c>
      <c r="AQ146" s="2">
        <v>33.020000000000003</v>
      </c>
      <c r="AR146" s="2">
        <v>0</v>
      </c>
      <c r="AS146" s="2">
        <v>0</v>
      </c>
      <c r="AT146" s="2">
        <v>0</v>
      </c>
      <c r="AU146" s="2">
        <v>0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1</v>
      </c>
      <c r="BD146" s="2" t="s">
        <v>3</v>
      </c>
      <c r="BE146" s="2" t="s">
        <v>3</v>
      </c>
      <c r="BF146" s="2" t="s">
        <v>3</v>
      </c>
      <c r="BG146" s="2" t="s">
        <v>3</v>
      </c>
      <c r="BH146" s="2">
        <v>0</v>
      </c>
      <c r="BI146" s="2">
        <v>1</v>
      </c>
      <c r="BJ146" s="2" t="s">
        <v>315</v>
      </c>
      <c r="BK146" s="2"/>
      <c r="BL146" s="2"/>
      <c r="BM146" s="2">
        <v>1365</v>
      </c>
      <c r="BN146" s="2">
        <v>0</v>
      </c>
      <c r="BO146" s="2" t="s">
        <v>3</v>
      </c>
      <c r="BP146" s="2">
        <v>0</v>
      </c>
      <c r="BQ146" s="2">
        <v>30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3</v>
      </c>
      <c r="BZ146" s="2">
        <v>0</v>
      </c>
      <c r="CA146" s="2">
        <v>0</v>
      </c>
      <c r="CB146" s="2"/>
      <c r="CC146" s="2"/>
      <c r="CD146" s="2"/>
      <c r="CE146" s="2"/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939</v>
      </c>
      <c r="CO146" s="2">
        <v>0</v>
      </c>
      <c r="CP146" s="2">
        <f t="shared" si="182"/>
        <v>19.75</v>
      </c>
      <c r="CQ146" s="2">
        <f t="shared" si="183"/>
        <v>26.12</v>
      </c>
      <c r="CR146" s="2">
        <f t="shared" si="184"/>
        <v>93.078125</v>
      </c>
      <c r="CS146" s="2">
        <f t="shared" si="185"/>
        <v>15.395625000000001</v>
      </c>
      <c r="CT146" s="2">
        <f t="shared" si="186"/>
        <v>517.71907499999998</v>
      </c>
      <c r="CU146" s="2">
        <f t="shared" si="187"/>
        <v>0</v>
      </c>
      <c r="CV146" s="2">
        <f t="shared" si="188"/>
        <v>43.668949999999995</v>
      </c>
      <c r="CW146" s="2">
        <f t="shared" si="189"/>
        <v>0</v>
      </c>
      <c r="CX146" s="2">
        <f t="shared" si="190"/>
        <v>0</v>
      </c>
      <c r="CY146" s="2">
        <f t="shared" si="191"/>
        <v>0</v>
      </c>
      <c r="CZ146" s="2">
        <f t="shared" si="192"/>
        <v>0</v>
      </c>
      <c r="DA146" s="2"/>
      <c r="DB146" s="2"/>
      <c r="DC146" s="2" t="s">
        <v>3</v>
      </c>
      <c r="DD146" s="2" t="s">
        <v>3</v>
      </c>
      <c r="DE146" s="2" t="s">
        <v>224</v>
      </c>
      <c r="DF146" s="2" t="s">
        <v>224</v>
      </c>
      <c r="DG146" s="2" t="s">
        <v>63</v>
      </c>
      <c r="DH146" s="2" t="s">
        <v>3</v>
      </c>
      <c r="DI146" s="2" t="s">
        <v>63</v>
      </c>
      <c r="DJ146" s="2" t="s">
        <v>224</v>
      </c>
      <c r="DK146" s="2" t="s">
        <v>3</v>
      </c>
      <c r="DL146" s="2" t="s">
        <v>3</v>
      </c>
      <c r="DM146" s="2" t="s">
        <v>3</v>
      </c>
      <c r="DN146" s="2">
        <v>104</v>
      </c>
      <c r="DO146" s="2">
        <v>70</v>
      </c>
      <c r="DP146" s="2">
        <v>1.0469999999999999</v>
      </c>
      <c r="DQ146" s="2">
        <v>1</v>
      </c>
      <c r="DR146" s="2"/>
      <c r="DS146" s="2"/>
      <c r="DT146" s="2"/>
      <c r="DU146" s="2">
        <v>1005</v>
      </c>
      <c r="DV146" s="2" t="s">
        <v>35</v>
      </c>
      <c r="DW146" s="2" t="s">
        <v>35</v>
      </c>
      <c r="DX146" s="2">
        <v>100</v>
      </c>
      <c r="DY146" s="2"/>
      <c r="DZ146" s="2"/>
      <c r="EA146" s="2"/>
      <c r="EB146" s="2"/>
      <c r="EC146" s="2"/>
      <c r="ED146" s="2"/>
      <c r="EE146" s="2">
        <v>20614257</v>
      </c>
      <c r="EF146" s="2">
        <v>30</v>
      </c>
      <c r="EG146" s="2" t="s">
        <v>54</v>
      </c>
      <c r="EH146" s="2">
        <v>0</v>
      </c>
      <c r="EI146" s="2" t="s">
        <v>3</v>
      </c>
      <c r="EJ146" s="2">
        <v>1</v>
      </c>
      <c r="EK146" s="2">
        <v>1365</v>
      </c>
      <c r="EL146" s="2" t="s">
        <v>316</v>
      </c>
      <c r="EM146" s="2" t="s">
        <v>317</v>
      </c>
      <c r="EN146" s="2"/>
      <c r="EO146" s="2" t="s">
        <v>225</v>
      </c>
      <c r="EP146" s="2"/>
      <c r="EQ146" s="2">
        <v>0</v>
      </c>
      <c r="ER146" s="2">
        <v>482.34</v>
      </c>
      <c r="ES146" s="2">
        <v>26.12</v>
      </c>
      <c r="ET146" s="2">
        <v>64.75</v>
      </c>
      <c r="EU146" s="2">
        <v>10.71</v>
      </c>
      <c r="EV146" s="2">
        <v>391.47</v>
      </c>
      <c r="EW146" s="2">
        <v>33.020000000000003</v>
      </c>
      <c r="EX146" s="2">
        <v>0</v>
      </c>
      <c r="EY146" s="2">
        <v>0</v>
      </c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f t="shared" si="193"/>
        <v>0</v>
      </c>
      <c r="FS146" s="2">
        <v>0</v>
      </c>
      <c r="FT146" s="2"/>
      <c r="FU146" s="2"/>
      <c r="FV146" s="2"/>
      <c r="FW146" s="2"/>
      <c r="FX146" s="2">
        <v>104</v>
      </c>
      <c r="FY146" s="2">
        <v>70</v>
      </c>
      <c r="FZ146" s="2"/>
      <c r="GA146" s="2" t="s">
        <v>3</v>
      </c>
      <c r="GB146" s="2"/>
      <c r="GC146" s="2"/>
      <c r="GD146" s="2">
        <v>0</v>
      </c>
      <c r="GE146" s="2"/>
      <c r="GF146" s="2">
        <v>-866243985</v>
      </c>
      <c r="GG146" s="2">
        <v>2</v>
      </c>
      <c r="GH146" s="2">
        <v>1</v>
      </c>
      <c r="GI146" s="2">
        <v>-2</v>
      </c>
      <c r="GJ146" s="2">
        <v>0</v>
      </c>
      <c r="GK146" s="2">
        <f>ROUND(R146*(R12)/100,2)</f>
        <v>0.8</v>
      </c>
      <c r="GL146" s="2">
        <f t="shared" si="194"/>
        <v>0</v>
      </c>
      <c r="GM146" s="2">
        <f t="shared" si="195"/>
        <v>20.55</v>
      </c>
      <c r="GN146" s="2">
        <f t="shared" si="196"/>
        <v>20.55</v>
      </c>
      <c r="GO146" s="2">
        <f t="shared" si="197"/>
        <v>0</v>
      </c>
      <c r="GP146" s="2">
        <f t="shared" si="198"/>
        <v>0</v>
      </c>
      <c r="GQ146" s="2"/>
      <c r="GR146" s="2">
        <v>0</v>
      </c>
      <c r="GS146" s="2">
        <v>3</v>
      </c>
      <c r="GT146" s="2">
        <v>0</v>
      </c>
      <c r="GU146" s="2" t="s">
        <v>3</v>
      </c>
      <c r="GV146" s="2">
        <f t="shared" si="199"/>
        <v>0</v>
      </c>
      <c r="GW146" s="2">
        <v>1</v>
      </c>
      <c r="GX146" s="2">
        <f t="shared" si="200"/>
        <v>0</v>
      </c>
      <c r="GY146" s="2"/>
      <c r="GZ146" s="2"/>
      <c r="HA146" s="2">
        <v>0</v>
      </c>
      <c r="HB146" s="2">
        <v>0</v>
      </c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x14ac:dyDescent="0.2">
      <c r="A147">
        <v>17</v>
      </c>
      <c r="B147">
        <v>1</v>
      </c>
      <c r="C147">
        <f>ROW(SmtRes!A268)</f>
        <v>268</v>
      </c>
      <c r="D147">
        <f>ROW(EtalonRes!A270)</f>
        <v>270</v>
      </c>
      <c r="E147" t="s">
        <v>312</v>
      </c>
      <c r="F147" t="s">
        <v>313</v>
      </c>
      <c r="G147" t="s">
        <v>314</v>
      </c>
      <c r="H147" t="s">
        <v>35</v>
      </c>
      <c r="I147">
        <f>ROUND(3.1/100,6)</f>
        <v>3.1E-2</v>
      </c>
      <c r="J147">
        <v>0</v>
      </c>
      <c r="O147">
        <f t="shared" si="167"/>
        <v>333.16</v>
      </c>
      <c r="P147">
        <f t="shared" si="168"/>
        <v>2.36</v>
      </c>
      <c r="Q147">
        <f t="shared" si="169"/>
        <v>19.09</v>
      </c>
      <c r="R147">
        <f t="shared" si="170"/>
        <v>0.5</v>
      </c>
      <c r="S147">
        <f t="shared" si="171"/>
        <v>311.70999999999998</v>
      </c>
      <c r="T147">
        <f t="shared" si="172"/>
        <v>0</v>
      </c>
      <c r="U147">
        <f t="shared" si="173"/>
        <v>1.4173631101499997</v>
      </c>
      <c r="V147">
        <f t="shared" si="174"/>
        <v>0</v>
      </c>
      <c r="W147">
        <f t="shared" si="175"/>
        <v>0</v>
      </c>
      <c r="X147">
        <f t="shared" si="176"/>
        <v>280.54000000000002</v>
      </c>
      <c r="Y147">
        <f t="shared" si="177"/>
        <v>137.15</v>
      </c>
      <c r="AA147">
        <v>21012693</v>
      </c>
      <c r="AB147">
        <f t="shared" si="178"/>
        <v>636.91719999999998</v>
      </c>
      <c r="AC147">
        <f t="shared" si="179"/>
        <v>26.12</v>
      </c>
      <c r="AD147">
        <f>ROUND((((ET147*1.25)*1.15)),6)</f>
        <v>93.078125</v>
      </c>
      <c r="AE147">
        <f>ROUND((((EU147*1.25)*1.15)),6)</f>
        <v>15.395625000000001</v>
      </c>
      <c r="AF147">
        <f>ROUND((((EV147*1.15)*1.15)),6)</f>
        <v>517.71907499999998</v>
      </c>
      <c r="AG147">
        <f t="shared" si="180"/>
        <v>0</v>
      </c>
      <c r="AH147">
        <f>(((EW147*1.15)*1.15))</f>
        <v>43.668949999999995</v>
      </c>
      <c r="AI147">
        <f>(((EX147*1.25)*1.15))</f>
        <v>0</v>
      </c>
      <c r="AJ147">
        <f t="shared" si="181"/>
        <v>0</v>
      </c>
      <c r="AK147">
        <v>482.34</v>
      </c>
      <c r="AL147">
        <v>26.12</v>
      </c>
      <c r="AM147">
        <v>64.75</v>
      </c>
      <c r="AN147">
        <v>10.71</v>
      </c>
      <c r="AO147">
        <v>391.47</v>
      </c>
      <c r="AP147">
        <v>0</v>
      </c>
      <c r="AQ147">
        <v>33.020000000000003</v>
      </c>
      <c r="AR147">
        <v>0</v>
      </c>
      <c r="AS147">
        <v>0</v>
      </c>
      <c r="AT147">
        <v>90</v>
      </c>
      <c r="AU147">
        <v>44</v>
      </c>
      <c r="AV147">
        <v>1.0469999999999999</v>
      </c>
      <c r="AW147">
        <v>1</v>
      </c>
      <c r="AZ147">
        <v>1</v>
      </c>
      <c r="BA147">
        <v>18.55</v>
      </c>
      <c r="BB147">
        <v>6.32</v>
      </c>
      <c r="BC147">
        <v>2.91</v>
      </c>
      <c r="BD147" t="s">
        <v>3</v>
      </c>
      <c r="BE147" t="s">
        <v>3</v>
      </c>
      <c r="BF147" t="s">
        <v>3</v>
      </c>
      <c r="BG147" t="s">
        <v>3</v>
      </c>
      <c r="BH147">
        <v>0</v>
      </c>
      <c r="BI147">
        <v>1</v>
      </c>
      <c r="BJ147" t="s">
        <v>315</v>
      </c>
      <c r="BM147">
        <v>1365</v>
      </c>
      <c r="BN147">
        <v>0</v>
      </c>
      <c r="BO147" t="s">
        <v>313</v>
      </c>
      <c r="BP147">
        <v>1</v>
      </c>
      <c r="BQ147">
        <v>30</v>
      </c>
      <c r="BR147">
        <v>0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</v>
      </c>
      <c r="BZ147">
        <v>90</v>
      </c>
      <c r="CA147">
        <v>44</v>
      </c>
      <c r="CF147">
        <v>0</v>
      </c>
      <c r="CG147">
        <v>0</v>
      </c>
      <c r="CM147">
        <v>0</v>
      </c>
      <c r="CN147" t="s">
        <v>939</v>
      </c>
      <c r="CO147">
        <v>0</v>
      </c>
      <c r="CP147">
        <f t="shared" si="182"/>
        <v>333.15999999999997</v>
      </c>
      <c r="CQ147">
        <f t="shared" si="183"/>
        <v>76.009200000000007</v>
      </c>
      <c r="CR147">
        <f t="shared" si="184"/>
        <v>615.90167625000004</v>
      </c>
      <c r="CS147">
        <f t="shared" si="185"/>
        <v>16.119219375</v>
      </c>
      <c r="CT147">
        <f t="shared" si="186"/>
        <v>10055.062216788749</v>
      </c>
      <c r="CU147">
        <f t="shared" si="187"/>
        <v>0</v>
      </c>
      <c r="CV147">
        <f t="shared" si="188"/>
        <v>45.721390649999989</v>
      </c>
      <c r="CW147">
        <f t="shared" si="189"/>
        <v>0</v>
      </c>
      <c r="CX147">
        <f t="shared" si="190"/>
        <v>0</v>
      </c>
      <c r="CY147">
        <f t="shared" si="191"/>
        <v>280.53899999999999</v>
      </c>
      <c r="CZ147">
        <f t="shared" si="192"/>
        <v>137.1524</v>
      </c>
      <c r="DC147" t="s">
        <v>3</v>
      </c>
      <c r="DD147" t="s">
        <v>3</v>
      </c>
      <c r="DE147" t="s">
        <v>224</v>
      </c>
      <c r="DF147" t="s">
        <v>224</v>
      </c>
      <c r="DG147" t="s">
        <v>63</v>
      </c>
      <c r="DH147" t="s">
        <v>3</v>
      </c>
      <c r="DI147" t="s">
        <v>63</v>
      </c>
      <c r="DJ147" t="s">
        <v>224</v>
      </c>
      <c r="DK147" t="s">
        <v>3</v>
      </c>
      <c r="DL147" t="s">
        <v>3</v>
      </c>
      <c r="DM147" t="s">
        <v>3</v>
      </c>
      <c r="DN147">
        <v>104</v>
      </c>
      <c r="DO147">
        <v>70</v>
      </c>
      <c r="DP147">
        <v>1.0469999999999999</v>
      </c>
      <c r="DQ147">
        <v>1</v>
      </c>
      <c r="DU147">
        <v>1005</v>
      </c>
      <c r="DV147" t="s">
        <v>35</v>
      </c>
      <c r="DW147" t="s">
        <v>35</v>
      </c>
      <c r="DX147">
        <v>100</v>
      </c>
      <c r="EE147">
        <v>20614257</v>
      </c>
      <c r="EF147">
        <v>30</v>
      </c>
      <c r="EG147" t="s">
        <v>54</v>
      </c>
      <c r="EH147">
        <v>0</v>
      </c>
      <c r="EI147" t="s">
        <v>3</v>
      </c>
      <c r="EJ147">
        <v>1</v>
      </c>
      <c r="EK147">
        <v>1365</v>
      </c>
      <c r="EL147" t="s">
        <v>316</v>
      </c>
      <c r="EM147" t="s">
        <v>317</v>
      </c>
      <c r="EO147" t="s">
        <v>225</v>
      </c>
      <c r="EQ147">
        <v>0</v>
      </c>
      <c r="ER147">
        <v>482.34</v>
      </c>
      <c r="ES147">
        <v>26.12</v>
      </c>
      <c r="ET147">
        <v>64.75</v>
      </c>
      <c r="EU147">
        <v>10.71</v>
      </c>
      <c r="EV147">
        <v>391.47</v>
      </c>
      <c r="EW147">
        <v>33.020000000000003</v>
      </c>
      <c r="EX147">
        <v>0</v>
      </c>
      <c r="EY147">
        <v>0</v>
      </c>
      <c r="FQ147">
        <v>0</v>
      </c>
      <c r="FR147">
        <f t="shared" si="193"/>
        <v>0</v>
      </c>
      <c r="FS147">
        <v>0</v>
      </c>
      <c r="FX147">
        <v>104</v>
      </c>
      <c r="FY147">
        <v>70</v>
      </c>
      <c r="GA147" t="s">
        <v>3</v>
      </c>
      <c r="GD147">
        <v>0</v>
      </c>
      <c r="GF147">
        <v>-866243985</v>
      </c>
      <c r="GG147">
        <v>2</v>
      </c>
      <c r="GH147">
        <v>1</v>
      </c>
      <c r="GI147">
        <v>2</v>
      </c>
      <c r="GJ147">
        <v>0</v>
      </c>
      <c r="GK147">
        <f>ROUND(R147*(S12)/100,2)</f>
        <v>0.84</v>
      </c>
      <c r="GL147">
        <f t="shared" si="194"/>
        <v>0</v>
      </c>
      <c r="GM147">
        <f t="shared" si="195"/>
        <v>751.69</v>
      </c>
      <c r="GN147">
        <f t="shared" si="196"/>
        <v>751.69</v>
      </c>
      <c r="GO147">
        <f t="shared" si="197"/>
        <v>0</v>
      </c>
      <c r="GP147">
        <f t="shared" si="198"/>
        <v>0</v>
      </c>
      <c r="GR147">
        <v>0</v>
      </c>
      <c r="GS147">
        <v>3</v>
      </c>
      <c r="GT147">
        <v>0</v>
      </c>
      <c r="GU147" t="s">
        <v>3</v>
      </c>
      <c r="GV147">
        <f t="shared" si="199"/>
        <v>0</v>
      </c>
      <c r="GW147">
        <v>1</v>
      </c>
      <c r="GX147">
        <f t="shared" si="200"/>
        <v>0</v>
      </c>
      <c r="HA147">
        <v>0</v>
      </c>
      <c r="HB147">
        <v>0</v>
      </c>
      <c r="IK147">
        <v>0</v>
      </c>
    </row>
    <row r="148" spans="1:255" x14ac:dyDescent="0.2">
      <c r="A148" s="2">
        <v>18</v>
      </c>
      <c r="B148" s="2">
        <v>1</v>
      </c>
      <c r="C148" s="2">
        <v>257</v>
      </c>
      <c r="D148" s="2"/>
      <c r="E148" s="2" t="s">
        <v>318</v>
      </c>
      <c r="F148" s="2" t="s">
        <v>319</v>
      </c>
      <c r="G148" s="2" t="s">
        <v>320</v>
      </c>
      <c r="H148" s="2" t="s">
        <v>206</v>
      </c>
      <c r="I148" s="2">
        <f>I146*J148</f>
        <v>0.62</v>
      </c>
      <c r="J148" s="2">
        <v>20</v>
      </c>
      <c r="K148" s="2"/>
      <c r="L148" s="2"/>
      <c r="M148" s="2"/>
      <c r="N148" s="2"/>
      <c r="O148" s="2">
        <f t="shared" si="167"/>
        <v>13.17</v>
      </c>
      <c r="P148" s="2">
        <f t="shared" si="168"/>
        <v>13.17</v>
      </c>
      <c r="Q148" s="2">
        <f t="shared" si="169"/>
        <v>0</v>
      </c>
      <c r="R148" s="2">
        <f t="shared" si="170"/>
        <v>0</v>
      </c>
      <c r="S148" s="2">
        <f t="shared" si="171"/>
        <v>0</v>
      </c>
      <c r="T148" s="2">
        <f t="shared" si="172"/>
        <v>0</v>
      </c>
      <c r="U148" s="2">
        <f t="shared" si="173"/>
        <v>0</v>
      </c>
      <c r="V148" s="2">
        <f t="shared" si="174"/>
        <v>0</v>
      </c>
      <c r="W148" s="2">
        <f t="shared" si="175"/>
        <v>0</v>
      </c>
      <c r="X148" s="2">
        <f t="shared" si="176"/>
        <v>0</v>
      </c>
      <c r="Y148" s="2">
        <f t="shared" si="177"/>
        <v>0</v>
      </c>
      <c r="Z148" s="2"/>
      <c r="AA148" s="2">
        <v>21012691</v>
      </c>
      <c r="AB148" s="2">
        <f t="shared" si="178"/>
        <v>21.24</v>
      </c>
      <c r="AC148" s="2">
        <f t="shared" si="179"/>
        <v>21.24</v>
      </c>
      <c r="AD148" s="2">
        <f t="shared" ref="AD148:AF151" si="207">ROUND((ET148),6)</f>
        <v>0</v>
      </c>
      <c r="AE148" s="2">
        <f t="shared" si="207"/>
        <v>0</v>
      </c>
      <c r="AF148" s="2">
        <f t="shared" si="207"/>
        <v>0</v>
      </c>
      <c r="AG148" s="2">
        <f t="shared" si="180"/>
        <v>0</v>
      </c>
      <c r="AH148" s="2">
        <f t="shared" ref="AH148:AI151" si="208">(EW148)</f>
        <v>0</v>
      </c>
      <c r="AI148" s="2">
        <f t="shared" si="208"/>
        <v>0</v>
      </c>
      <c r="AJ148" s="2">
        <f t="shared" si="181"/>
        <v>0</v>
      </c>
      <c r="AK148" s="2">
        <v>21.24</v>
      </c>
      <c r="AL148" s="2">
        <v>21.24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1</v>
      </c>
      <c r="AW148" s="2">
        <v>1</v>
      </c>
      <c r="AX148" s="2"/>
      <c r="AY148" s="2"/>
      <c r="AZ148" s="2">
        <v>1</v>
      </c>
      <c r="BA148" s="2">
        <v>1</v>
      </c>
      <c r="BB148" s="2">
        <v>1</v>
      </c>
      <c r="BC148" s="2">
        <v>1</v>
      </c>
      <c r="BD148" s="2" t="s">
        <v>3</v>
      </c>
      <c r="BE148" s="2" t="s">
        <v>3</v>
      </c>
      <c r="BF148" s="2" t="s">
        <v>3</v>
      </c>
      <c r="BG148" s="2" t="s">
        <v>3</v>
      </c>
      <c r="BH148" s="2">
        <v>3</v>
      </c>
      <c r="BI148" s="2">
        <v>1</v>
      </c>
      <c r="BJ148" s="2" t="s">
        <v>321</v>
      </c>
      <c r="BK148" s="2"/>
      <c r="BL148" s="2"/>
      <c r="BM148" s="2">
        <v>1365</v>
      </c>
      <c r="BN148" s="2">
        <v>0</v>
      </c>
      <c r="BO148" s="2" t="s">
        <v>3</v>
      </c>
      <c r="BP148" s="2">
        <v>0</v>
      </c>
      <c r="BQ148" s="2">
        <v>30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3</v>
      </c>
      <c r="BZ148" s="2">
        <v>0</v>
      </c>
      <c r="CA148" s="2">
        <v>0</v>
      </c>
      <c r="CB148" s="2"/>
      <c r="CC148" s="2"/>
      <c r="CD148" s="2"/>
      <c r="CE148" s="2"/>
      <c r="CF148" s="2">
        <v>0</v>
      </c>
      <c r="CG148" s="2">
        <v>0</v>
      </c>
      <c r="CH148" s="2"/>
      <c r="CI148" s="2"/>
      <c r="CJ148" s="2"/>
      <c r="CK148" s="2"/>
      <c r="CL148" s="2"/>
      <c r="CM148" s="2">
        <v>0</v>
      </c>
      <c r="CN148" s="2" t="s">
        <v>3</v>
      </c>
      <c r="CO148" s="2">
        <v>0</v>
      </c>
      <c r="CP148" s="2">
        <f t="shared" si="182"/>
        <v>13.17</v>
      </c>
      <c r="CQ148" s="2">
        <f t="shared" si="183"/>
        <v>21.24</v>
      </c>
      <c r="CR148" s="2">
        <f t="shared" si="184"/>
        <v>0</v>
      </c>
      <c r="CS148" s="2">
        <f t="shared" si="185"/>
        <v>0</v>
      </c>
      <c r="CT148" s="2">
        <f t="shared" si="186"/>
        <v>0</v>
      </c>
      <c r="CU148" s="2">
        <f t="shared" si="187"/>
        <v>0</v>
      </c>
      <c r="CV148" s="2">
        <f t="shared" si="188"/>
        <v>0</v>
      </c>
      <c r="CW148" s="2">
        <f t="shared" si="189"/>
        <v>0</v>
      </c>
      <c r="CX148" s="2">
        <f t="shared" si="190"/>
        <v>0</v>
      </c>
      <c r="CY148" s="2">
        <f t="shared" si="191"/>
        <v>0</v>
      </c>
      <c r="CZ148" s="2">
        <f t="shared" si="192"/>
        <v>0</v>
      </c>
      <c r="DA148" s="2"/>
      <c r="DB148" s="2"/>
      <c r="DC148" s="2" t="s">
        <v>3</v>
      </c>
      <c r="DD148" s="2" t="s">
        <v>3</v>
      </c>
      <c r="DE148" s="2" t="s">
        <v>3</v>
      </c>
      <c r="DF148" s="2" t="s">
        <v>3</v>
      </c>
      <c r="DG148" s="2" t="s">
        <v>3</v>
      </c>
      <c r="DH148" s="2" t="s">
        <v>3</v>
      </c>
      <c r="DI148" s="2" t="s">
        <v>3</v>
      </c>
      <c r="DJ148" s="2" t="s">
        <v>3</v>
      </c>
      <c r="DK148" s="2" t="s">
        <v>3</v>
      </c>
      <c r="DL148" s="2" t="s">
        <v>3</v>
      </c>
      <c r="DM148" s="2" t="s">
        <v>3</v>
      </c>
      <c r="DN148" s="2">
        <v>104</v>
      </c>
      <c r="DO148" s="2">
        <v>70</v>
      </c>
      <c r="DP148" s="2">
        <v>1.0469999999999999</v>
      </c>
      <c r="DQ148" s="2">
        <v>1</v>
      </c>
      <c r="DR148" s="2"/>
      <c r="DS148" s="2"/>
      <c r="DT148" s="2"/>
      <c r="DU148" s="2">
        <v>1009</v>
      </c>
      <c r="DV148" s="2" t="s">
        <v>206</v>
      </c>
      <c r="DW148" s="2" t="s">
        <v>206</v>
      </c>
      <c r="DX148" s="2">
        <v>1</v>
      </c>
      <c r="DY148" s="2"/>
      <c r="DZ148" s="2"/>
      <c r="EA148" s="2"/>
      <c r="EB148" s="2"/>
      <c r="EC148" s="2"/>
      <c r="ED148" s="2"/>
      <c r="EE148" s="2">
        <v>20614257</v>
      </c>
      <c r="EF148" s="2">
        <v>30</v>
      </c>
      <c r="EG148" s="2" t="s">
        <v>54</v>
      </c>
      <c r="EH148" s="2">
        <v>0</v>
      </c>
      <c r="EI148" s="2" t="s">
        <v>3</v>
      </c>
      <c r="EJ148" s="2">
        <v>1</v>
      </c>
      <c r="EK148" s="2">
        <v>1365</v>
      </c>
      <c r="EL148" s="2" t="s">
        <v>316</v>
      </c>
      <c r="EM148" s="2" t="s">
        <v>317</v>
      </c>
      <c r="EN148" s="2"/>
      <c r="EO148" s="2" t="s">
        <v>3</v>
      </c>
      <c r="EP148" s="2"/>
      <c r="EQ148" s="2">
        <v>0</v>
      </c>
      <c r="ER148" s="2">
        <v>21.24</v>
      </c>
      <c r="ES148" s="2">
        <v>21.24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>
        <v>0</v>
      </c>
      <c r="FR148" s="2">
        <f t="shared" si="193"/>
        <v>0</v>
      </c>
      <c r="FS148" s="2">
        <v>0</v>
      </c>
      <c r="FT148" s="2"/>
      <c r="FU148" s="2"/>
      <c r="FV148" s="2"/>
      <c r="FW148" s="2"/>
      <c r="FX148" s="2">
        <v>104</v>
      </c>
      <c r="FY148" s="2">
        <v>70</v>
      </c>
      <c r="FZ148" s="2"/>
      <c r="GA148" s="2" t="s">
        <v>3</v>
      </c>
      <c r="GB148" s="2"/>
      <c r="GC148" s="2"/>
      <c r="GD148" s="2">
        <v>0</v>
      </c>
      <c r="GE148" s="2"/>
      <c r="GF148" s="2">
        <v>1838928281</v>
      </c>
      <c r="GG148" s="2">
        <v>2</v>
      </c>
      <c r="GH148" s="2">
        <v>1</v>
      </c>
      <c r="GI148" s="2">
        <v>-2</v>
      </c>
      <c r="GJ148" s="2">
        <v>0</v>
      </c>
      <c r="GK148" s="2">
        <f>ROUND(R148*(R12)/100,2)</f>
        <v>0</v>
      </c>
      <c r="GL148" s="2">
        <f t="shared" si="194"/>
        <v>0</v>
      </c>
      <c r="GM148" s="2">
        <f t="shared" si="195"/>
        <v>13.17</v>
      </c>
      <c r="GN148" s="2">
        <f t="shared" si="196"/>
        <v>13.17</v>
      </c>
      <c r="GO148" s="2">
        <f t="shared" si="197"/>
        <v>0</v>
      </c>
      <c r="GP148" s="2">
        <f t="shared" si="198"/>
        <v>0</v>
      </c>
      <c r="GQ148" s="2"/>
      <c r="GR148" s="2">
        <v>0</v>
      </c>
      <c r="GS148" s="2">
        <v>3</v>
      </c>
      <c r="GT148" s="2">
        <v>0</v>
      </c>
      <c r="GU148" s="2" t="s">
        <v>3</v>
      </c>
      <c r="GV148" s="2">
        <f t="shared" si="199"/>
        <v>0</v>
      </c>
      <c r="GW148" s="2">
        <v>1</v>
      </c>
      <c r="GX148" s="2">
        <f t="shared" si="200"/>
        <v>0</v>
      </c>
      <c r="GY148" s="2"/>
      <c r="GZ148" s="2"/>
      <c r="HA148" s="2">
        <v>0</v>
      </c>
      <c r="HB148" s="2">
        <v>0</v>
      </c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>
        <v>0</v>
      </c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x14ac:dyDescent="0.2">
      <c r="A149">
        <v>18</v>
      </c>
      <c r="B149">
        <v>1</v>
      </c>
      <c r="C149">
        <v>267</v>
      </c>
      <c r="E149" t="s">
        <v>318</v>
      </c>
      <c r="F149" t="s">
        <v>319</v>
      </c>
      <c r="G149" t="s">
        <v>320</v>
      </c>
      <c r="H149" t="s">
        <v>206</v>
      </c>
      <c r="I149">
        <f>I147*J149</f>
        <v>0.62</v>
      </c>
      <c r="J149">
        <v>20</v>
      </c>
      <c r="O149">
        <f t="shared" si="167"/>
        <v>31.47</v>
      </c>
      <c r="P149">
        <f t="shared" si="168"/>
        <v>31.47</v>
      </c>
      <c r="Q149">
        <f t="shared" si="169"/>
        <v>0</v>
      </c>
      <c r="R149">
        <f t="shared" si="170"/>
        <v>0</v>
      </c>
      <c r="S149">
        <f t="shared" si="171"/>
        <v>0</v>
      </c>
      <c r="T149">
        <f t="shared" si="172"/>
        <v>0</v>
      </c>
      <c r="U149">
        <f t="shared" si="173"/>
        <v>0</v>
      </c>
      <c r="V149">
        <f t="shared" si="174"/>
        <v>0</v>
      </c>
      <c r="W149">
        <f t="shared" si="175"/>
        <v>0</v>
      </c>
      <c r="X149">
        <f t="shared" si="176"/>
        <v>0</v>
      </c>
      <c r="Y149">
        <f t="shared" si="177"/>
        <v>0</v>
      </c>
      <c r="AA149">
        <v>21012693</v>
      </c>
      <c r="AB149">
        <f t="shared" si="178"/>
        <v>21.24</v>
      </c>
      <c r="AC149">
        <f t="shared" si="179"/>
        <v>21.24</v>
      </c>
      <c r="AD149">
        <f t="shared" si="207"/>
        <v>0</v>
      </c>
      <c r="AE149">
        <f t="shared" si="207"/>
        <v>0</v>
      </c>
      <c r="AF149">
        <f t="shared" si="207"/>
        <v>0</v>
      </c>
      <c r="AG149">
        <f t="shared" si="180"/>
        <v>0</v>
      </c>
      <c r="AH149">
        <f t="shared" si="208"/>
        <v>0</v>
      </c>
      <c r="AI149">
        <f t="shared" si="208"/>
        <v>0</v>
      </c>
      <c r="AJ149">
        <f t="shared" si="181"/>
        <v>0</v>
      </c>
      <c r="AK149">
        <v>21.24</v>
      </c>
      <c r="AL149">
        <v>21.24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2.39</v>
      </c>
      <c r="BD149" t="s">
        <v>3</v>
      </c>
      <c r="BE149" t="s">
        <v>3</v>
      </c>
      <c r="BF149" t="s">
        <v>3</v>
      </c>
      <c r="BG149" t="s">
        <v>3</v>
      </c>
      <c r="BH149">
        <v>3</v>
      </c>
      <c r="BI149">
        <v>1</v>
      </c>
      <c r="BJ149" t="s">
        <v>321</v>
      </c>
      <c r="BM149">
        <v>1365</v>
      </c>
      <c r="BN149">
        <v>0</v>
      </c>
      <c r="BO149" t="s">
        <v>319</v>
      </c>
      <c r="BP149">
        <v>1</v>
      </c>
      <c r="BQ149">
        <v>30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</v>
      </c>
      <c r="BZ149">
        <v>0</v>
      </c>
      <c r="CA149">
        <v>0</v>
      </c>
      <c r="CF149">
        <v>0</v>
      </c>
      <c r="CG149">
        <v>0</v>
      </c>
      <c r="CM149">
        <v>0</v>
      </c>
      <c r="CN149" t="s">
        <v>3</v>
      </c>
      <c r="CO149">
        <v>0</v>
      </c>
      <c r="CP149">
        <f t="shared" si="182"/>
        <v>31.47</v>
      </c>
      <c r="CQ149">
        <f t="shared" si="183"/>
        <v>50.763599999999997</v>
      </c>
      <c r="CR149">
        <f t="shared" si="184"/>
        <v>0</v>
      </c>
      <c r="CS149">
        <f t="shared" si="185"/>
        <v>0</v>
      </c>
      <c r="CT149">
        <f t="shared" si="186"/>
        <v>0</v>
      </c>
      <c r="CU149">
        <f t="shared" si="187"/>
        <v>0</v>
      </c>
      <c r="CV149">
        <f t="shared" si="188"/>
        <v>0</v>
      </c>
      <c r="CW149">
        <f t="shared" si="189"/>
        <v>0</v>
      </c>
      <c r="CX149">
        <f t="shared" si="190"/>
        <v>0</v>
      </c>
      <c r="CY149">
        <f t="shared" si="191"/>
        <v>0</v>
      </c>
      <c r="CZ149">
        <f t="shared" si="192"/>
        <v>0</v>
      </c>
      <c r="DC149" t="s">
        <v>3</v>
      </c>
      <c r="DD149" t="s">
        <v>3</v>
      </c>
      <c r="DE149" t="s">
        <v>3</v>
      </c>
      <c r="DF149" t="s">
        <v>3</v>
      </c>
      <c r="DG149" t="s">
        <v>3</v>
      </c>
      <c r="DH149" t="s">
        <v>3</v>
      </c>
      <c r="DI149" t="s">
        <v>3</v>
      </c>
      <c r="DJ149" t="s">
        <v>3</v>
      </c>
      <c r="DK149" t="s">
        <v>3</v>
      </c>
      <c r="DL149" t="s">
        <v>3</v>
      </c>
      <c r="DM149" t="s">
        <v>3</v>
      </c>
      <c r="DN149">
        <v>104</v>
      </c>
      <c r="DO149">
        <v>70</v>
      </c>
      <c r="DP149">
        <v>1.0469999999999999</v>
      </c>
      <c r="DQ149">
        <v>1</v>
      </c>
      <c r="DU149">
        <v>1009</v>
      </c>
      <c r="DV149" t="s">
        <v>206</v>
      </c>
      <c r="DW149" t="s">
        <v>206</v>
      </c>
      <c r="DX149">
        <v>1</v>
      </c>
      <c r="EE149">
        <v>20614257</v>
      </c>
      <c r="EF149">
        <v>30</v>
      </c>
      <c r="EG149" t="s">
        <v>54</v>
      </c>
      <c r="EH149">
        <v>0</v>
      </c>
      <c r="EI149" t="s">
        <v>3</v>
      </c>
      <c r="EJ149">
        <v>1</v>
      </c>
      <c r="EK149">
        <v>1365</v>
      </c>
      <c r="EL149" t="s">
        <v>316</v>
      </c>
      <c r="EM149" t="s">
        <v>317</v>
      </c>
      <c r="EO149" t="s">
        <v>3</v>
      </c>
      <c r="EQ149">
        <v>0</v>
      </c>
      <c r="ER149">
        <v>21.24</v>
      </c>
      <c r="ES149">
        <v>21.24</v>
      </c>
      <c r="ET149">
        <v>0</v>
      </c>
      <c r="EU149">
        <v>0</v>
      </c>
      <c r="EV149">
        <v>0</v>
      </c>
      <c r="EW149">
        <v>0</v>
      </c>
      <c r="EX149">
        <v>0</v>
      </c>
      <c r="FQ149">
        <v>0</v>
      </c>
      <c r="FR149">
        <f t="shared" si="193"/>
        <v>0</v>
      </c>
      <c r="FS149">
        <v>0</v>
      </c>
      <c r="FX149">
        <v>104</v>
      </c>
      <c r="FY149">
        <v>70</v>
      </c>
      <c r="GA149" t="s">
        <v>3</v>
      </c>
      <c r="GD149">
        <v>0</v>
      </c>
      <c r="GF149">
        <v>1838928281</v>
      </c>
      <c r="GG149">
        <v>2</v>
      </c>
      <c r="GH149">
        <v>1</v>
      </c>
      <c r="GI149">
        <v>2</v>
      </c>
      <c r="GJ149">
        <v>0</v>
      </c>
      <c r="GK149">
        <f>ROUND(R149*(S12)/100,2)</f>
        <v>0</v>
      </c>
      <c r="GL149">
        <f t="shared" si="194"/>
        <v>0</v>
      </c>
      <c r="GM149">
        <f t="shared" si="195"/>
        <v>31.47</v>
      </c>
      <c r="GN149">
        <f t="shared" si="196"/>
        <v>31.47</v>
      </c>
      <c r="GO149">
        <f t="shared" si="197"/>
        <v>0</v>
      </c>
      <c r="GP149">
        <f t="shared" si="198"/>
        <v>0</v>
      </c>
      <c r="GR149">
        <v>0</v>
      </c>
      <c r="GS149">
        <v>3</v>
      </c>
      <c r="GT149">
        <v>0</v>
      </c>
      <c r="GU149" t="s">
        <v>3</v>
      </c>
      <c r="GV149">
        <f t="shared" si="199"/>
        <v>0</v>
      </c>
      <c r="GW149">
        <v>1</v>
      </c>
      <c r="GX149">
        <f t="shared" si="200"/>
        <v>0</v>
      </c>
      <c r="HA149">
        <v>0</v>
      </c>
      <c r="HB149">
        <v>0</v>
      </c>
      <c r="IK149">
        <v>0</v>
      </c>
    </row>
    <row r="150" spans="1:255" x14ac:dyDescent="0.2">
      <c r="A150" s="2">
        <v>18</v>
      </c>
      <c r="B150" s="2">
        <v>1</v>
      </c>
      <c r="C150" s="2">
        <v>258</v>
      </c>
      <c r="D150" s="2"/>
      <c r="E150" s="2" t="s">
        <v>322</v>
      </c>
      <c r="F150" s="2" t="s">
        <v>323</v>
      </c>
      <c r="G150" s="2" t="s">
        <v>324</v>
      </c>
      <c r="H150" s="2" t="s">
        <v>173</v>
      </c>
      <c r="I150" s="2">
        <f>I146*J150</f>
        <v>2.6102E-2</v>
      </c>
      <c r="J150" s="2">
        <v>0.84199999999999997</v>
      </c>
      <c r="K150" s="2"/>
      <c r="L150" s="2"/>
      <c r="M150" s="2"/>
      <c r="N150" s="2"/>
      <c r="O150" s="2">
        <f t="shared" si="167"/>
        <v>269.45</v>
      </c>
      <c r="P150" s="2">
        <f t="shared" si="168"/>
        <v>269.45</v>
      </c>
      <c r="Q150" s="2">
        <f t="shared" si="169"/>
        <v>0</v>
      </c>
      <c r="R150" s="2">
        <f t="shared" si="170"/>
        <v>0</v>
      </c>
      <c r="S150" s="2">
        <f t="shared" si="171"/>
        <v>0</v>
      </c>
      <c r="T150" s="2">
        <f t="shared" si="172"/>
        <v>0</v>
      </c>
      <c r="U150" s="2">
        <f t="shared" si="173"/>
        <v>0</v>
      </c>
      <c r="V150" s="2">
        <f t="shared" si="174"/>
        <v>0</v>
      </c>
      <c r="W150" s="2">
        <f t="shared" si="175"/>
        <v>0</v>
      </c>
      <c r="X150" s="2">
        <f t="shared" si="176"/>
        <v>0</v>
      </c>
      <c r="Y150" s="2">
        <f t="shared" si="177"/>
        <v>0</v>
      </c>
      <c r="Z150" s="2"/>
      <c r="AA150" s="2">
        <v>21012691</v>
      </c>
      <c r="AB150" s="2">
        <f t="shared" si="178"/>
        <v>10322.83</v>
      </c>
      <c r="AC150" s="2">
        <f t="shared" si="179"/>
        <v>10322.83</v>
      </c>
      <c r="AD150" s="2">
        <f t="shared" si="207"/>
        <v>0</v>
      </c>
      <c r="AE150" s="2">
        <f t="shared" si="207"/>
        <v>0</v>
      </c>
      <c r="AF150" s="2">
        <f t="shared" si="207"/>
        <v>0</v>
      </c>
      <c r="AG150" s="2">
        <f t="shared" si="180"/>
        <v>0</v>
      </c>
      <c r="AH150" s="2">
        <f t="shared" si="208"/>
        <v>0</v>
      </c>
      <c r="AI150" s="2">
        <f t="shared" si="208"/>
        <v>0</v>
      </c>
      <c r="AJ150" s="2">
        <f t="shared" si="181"/>
        <v>0</v>
      </c>
      <c r="AK150" s="2">
        <v>10322.83</v>
      </c>
      <c r="AL150" s="2">
        <v>10322.83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</v>
      </c>
      <c r="BD150" s="2" t="s">
        <v>3</v>
      </c>
      <c r="BE150" s="2" t="s">
        <v>3</v>
      </c>
      <c r="BF150" s="2" t="s">
        <v>3</v>
      </c>
      <c r="BG150" s="2" t="s">
        <v>3</v>
      </c>
      <c r="BH150" s="2">
        <v>3</v>
      </c>
      <c r="BI150" s="2">
        <v>1</v>
      </c>
      <c r="BJ150" s="2" t="s">
        <v>325</v>
      </c>
      <c r="BK150" s="2"/>
      <c r="BL150" s="2"/>
      <c r="BM150" s="2">
        <v>1365</v>
      </c>
      <c r="BN150" s="2">
        <v>0</v>
      </c>
      <c r="BO150" s="2" t="s">
        <v>3</v>
      </c>
      <c r="BP150" s="2">
        <v>0</v>
      </c>
      <c r="BQ150" s="2">
        <v>30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3</v>
      </c>
      <c r="BZ150" s="2">
        <v>0</v>
      </c>
      <c r="CA150" s="2">
        <v>0</v>
      </c>
      <c r="CB150" s="2"/>
      <c r="CC150" s="2"/>
      <c r="CD150" s="2"/>
      <c r="CE150" s="2"/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3</v>
      </c>
      <c r="CO150" s="2">
        <v>0</v>
      </c>
      <c r="CP150" s="2">
        <f t="shared" si="182"/>
        <v>269.45</v>
      </c>
      <c r="CQ150" s="2">
        <f t="shared" si="183"/>
        <v>10322.83</v>
      </c>
      <c r="CR150" s="2">
        <f t="shared" si="184"/>
        <v>0</v>
      </c>
      <c r="CS150" s="2">
        <f t="shared" si="185"/>
        <v>0</v>
      </c>
      <c r="CT150" s="2">
        <f t="shared" si="186"/>
        <v>0</v>
      </c>
      <c r="CU150" s="2">
        <f t="shared" si="187"/>
        <v>0</v>
      </c>
      <c r="CV150" s="2">
        <f t="shared" si="188"/>
        <v>0</v>
      </c>
      <c r="CW150" s="2">
        <f t="shared" si="189"/>
        <v>0</v>
      </c>
      <c r="CX150" s="2">
        <f t="shared" si="190"/>
        <v>0</v>
      </c>
      <c r="CY150" s="2">
        <f t="shared" si="191"/>
        <v>0</v>
      </c>
      <c r="CZ150" s="2">
        <f t="shared" si="192"/>
        <v>0</v>
      </c>
      <c r="DA150" s="2"/>
      <c r="DB150" s="2"/>
      <c r="DC150" s="2" t="s">
        <v>3</v>
      </c>
      <c r="DD150" s="2" t="s">
        <v>3</v>
      </c>
      <c r="DE150" s="2" t="s">
        <v>3</v>
      </c>
      <c r="DF150" s="2" t="s">
        <v>3</v>
      </c>
      <c r="DG150" s="2" t="s">
        <v>3</v>
      </c>
      <c r="DH150" s="2" t="s">
        <v>3</v>
      </c>
      <c r="DI150" s="2" t="s">
        <v>3</v>
      </c>
      <c r="DJ150" s="2" t="s">
        <v>3</v>
      </c>
      <c r="DK150" s="2" t="s">
        <v>3</v>
      </c>
      <c r="DL150" s="2" t="s">
        <v>3</v>
      </c>
      <c r="DM150" s="2" t="s">
        <v>3</v>
      </c>
      <c r="DN150" s="2">
        <v>104</v>
      </c>
      <c r="DO150" s="2">
        <v>70</v>
      </c>
      <c r="DP150" s="2">
        <v>1.0469999999999999</v>
      </c>
      <c r="DQ150" s="2">
        <v>1</v>
      </c>
      <c r="DR150" s="2"/>
      <c r="DS150" s="2"/>
      <c r="DT150" s="2"/>
      <c r="DU150" s="2">
        <v>1009</v>
      </c>
      <c r="DV150" s="2" t="s">
        <v>173</v>
      </c>
      <c r="DW150" s="2" t="s">
        <v>173</v>
      </c>
      <c r="DX150" s="2">
        <v>1000</v>
      </c>
      <c r="DY150" s="2"/>
      <c r="DZ150" s="2"/>
      <c r="EA150" s="2"/>
      <c r="EB150" s="2"/>
      <c r="EC150" s="2"/>
      <c r="ED150" s="2"/>
      <c r="EE150" s="2">
        <v>20614257</v>
      </c>
      <c r="EF150" s="2">
        <v>30</v>
      </c>
      <c r="EG150" s="2" t="s">
        <v>54</v>
      </c>
      <c r="EH150" s="2">
        <v>0</v>
      </c>
      <c r="EI150" s="2" t="s">
        <v>3</v>
      </c>
      <c r="EJ150" s="2">
        <v>1</v>
      </c>
      <c r="EK150" s="2">
        <v>1365</v>
      </c>
      <c r="EL150" s="2" t="s">
        <v>316</v>
      </c>
      <c r="EM150" s="2" t="s">
        <v>317</v>
      </c>
      <c r="EN150" s="2"/>
      <c r="EO150" s="2" t="s">
        <v>3</v>
      </c>
      <c r="EP150" s="2"/>
      <c r="EQ150" s="2">
        <v>0</v>
      </c>
      <c r="ER150" s="2">
        <v>10322.83</v>
      </c>
      <c r="ES150" s="2">
        <v>10322.83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f t="shared" si="193"/>
        <v>0</v>
      </c>
      <c r="FS150" s="2">
        <v>0</v>
      </c>
      <c r="FT150" s="2"/>
      <c r="FU150" s="2"/>
      <c r="FV150" s="2"/>
      <c r="FW150" s="2"/>
      <c r="FX150" s="2">
        <v>104</v>
      </c>
      <c r="FY150" s="2">
        <v>70</v>
      </c>
      <c r="FZ150" s="2"/>
      <c r="GA150" s="2" t="s">
        <v>3</v>
      </c>
      <c r="GB150" s="2"/>
      <c r="GC150" s="2"/>
      <c r="GD150" s="2">
        <v>0</v>
      </c>
      <c r="GE150" s="2"/>
      <c r="GF150" s="2">
        <v>-280355853</v>
      </c>
      <c r="GG150" s="2">
        <v>2</v>
      </c>
      <c r="GH150" s="2">
        <v>1</v>
      </c>
      <c r="GI150" s="2">
        <v>-2</v>
      </c>
      <c r="GJ150" s="2">
        <v>0</v>
      </c>
      <c r="GK150" s="2">
        <f>ROUND(R150*(R12)/100,2)</f>
        <v>0</v>
      </c>
      <c r="GL150" s="2">
        <f t="shared" si="194"/>
        <v>0</v>
      </c>
      <c r="GM150" s="2">
        <f t="shared" si="195"/>
        <v>269.45</v>
      </c>
      <c r="GN150" s="2">
        <f t="shared" si="196"/>
        <v>269.45</v>
      </c>
      <c r="GO150" s="2">
        <f t="shared" si="197"/>
        <v>0</v>
      </c>
      <c r="GP150" s="2">
        <f t="shared" si="198"/>
        <v>0</v>
      </c>
      <c r="GQ150" s="2"/>
      <c r="GR150" s="2">
        <v>0</v>
      </c>
      <c r="GS150" s="2">
        <v>3</v>
      </c>
      <c r="GT150" s="2">
        <v>0</v>
      </c>
      <c r="GU150" s="2" t="s">
        <v>3</v>
      </c>
      <c r="GV150" s="2">
        <f t="shared" si="199"/>
        <v>0</v>
      </c>
      <c r="GW150" s="2">
        <v>1</v>
      </c>
      <c r="GX150" s="2">
        <f t="shared" si="200"/>
        <v>0</v>
      </c>
      <c r="GY150" s="2"/>
      <c r="GZ150" s="2"/>
      <c r="HA150" s="2">
        <v>0</v>
      </c>
      <c r="HB150" s="2">
        <v>0</v>
      </c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x14ac:dyDescent="0.2">
      <c r="A151">
        <v>18</v>
      </c>
      <c r="B151">
        <v>1</v>
      </c>
      <c r="C151">
        <v>268</v>
      </c>
      <c r="E151" t="s">
        <v>322</v>
      </c>
      <c r="F151" t="s">
        <v>323</v>
      </c>
      <c r="G151" t="s">
        <v>324</v>
      </c>
      <c r="H151" t="s">
        <v>173</v>
      </c>
      <c r="I151">
        <f>I147*J151</f>
        <v>2.6102E-2</v>
      </c>
      <c r="J151">
        <v>0.84199999999999997</v>
      </c>
      <c r="O151">
        <f t="shared" si="167"/>
        <v>525.41999999999996</v>
      </c>
      <c r="P151">
        <f t="shared" si="168"/>
        <v>525.41999999999996</v>
      </c>
      <c r="Q151">
        <f t="shared" si="169"/>
        <v>0</v>
      </c>
      <c r="R151">
        <f t="shared" si="170"/>
        <v>0</v>
      </c>
      <c r="S151">
        <f t="shared" si="171"/>
        <v>0</v>
      </c>
      <c r="T151">
        <f t="shared" si="172"/>
        <v>0</v>
      </c>
      <c r="U151">
        <f t="shared" si="173"/>
        <v>0</v>
      </c>
      <c r="V151">
        <f t="shared" si="174"/>
        <v>0</v>
      </c>
      <c r="W151">
        <f t="shared" si="175"/>
        <v>0</v>
      </c>
      <c r="X151">
        <f t="shared" si="176"/>
        <v>0</v>
      </c>
      <c r="Y151">
        <f t="shared" si="177"/>
        <v>0</v>
      </c>
      <c r="AA151">
        <v>21012693</v>
      </c>
      <c r="AB151">
        <f t="shared" si="178"/>
        <v>10322.83</v>
      </c>
      <c r="AC151">
        <f t="shared" si="179"/>
        <v>10322.83</v>
      </c>
      <c r="AD151">
        <f t="shared" si="207"/>
        <v>0</v>
      </c>
      <c r="AE151">
        <f t="shared" si="207"/>
        <v>0</v>
      </c>
      <c r="AF151">
        <f t="shared" si="207"/>
        <v>0</v>
      </c>
      <c r="AG151">
        <f t="shared" si="180"/>
        <v>0</v>
      </c>
      <c r="AH151">
        <f t="shared" si="208"/>
        <v>0</v>
      </c>
      <c r="AI151">
        <f t="shared" si="208"/>
        <v>0</v>
      </c>
      <c r="AJ151">
        <f t="shared" si="181"/>
        <v>0</v>
      </c>
      <c r="AK151">
        <v>10322.83</v>
      </c>
      <c r="AL151">
        <v>10322.83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1</v>
      </c>
      <c r="AW151">
        <v>1</v>
      </c>
      <c r="AZ151">
        <v>1</v>
      </c>
      <c r="BA151">
        <v>1</v>
      </c>
      <c r="BB151">
        <v>1</v>
      </c>
      <c r="BC151">
        <v>1.95</v>
      </c>
      <c r="BD151" t="s">
        <v>3</v>
      </c>
      <c r="BE151" t="s">
        <v>3</v>
      </c>
      <c r="BF151" t="s">
        <v>3</v>
      </c>
      <c r="BG151" t="s">
        <v>3</v>
      </c>
      <c r="BH151">
        <v>3</v>
      </c>
      <c r="BI151">
        <v>1</v>
      </c>
      <c r="BJ151" t="s">
        <v>325</v>
      </c>
      <c r="BM151">
        <v>1365</v>
      </c>
      <c r="BN151">
        <v>0</v>
      </c>
      <c r="BO151" t="s">
        <v>323</v>
      </c>
      <c r="BP151">
        <v>1</v>
      </c>
      <c r="BQ151">
        <v>30</v>
      </c>
      <c r="BR151">
        <v>0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0</v>
      </c>
      <c r="CA151">
        <v>0</v>
      </c>
      <c r="CF151">
        <v>0</v>
      </c>
      <c r="CG151">
        <v>0</v>
      </c>
      <c r="CM151">
        <v>0</v>
      </c>
      <c r="CN151" t="s">
        <v>3</v>
      </c>
      <c r="CO151">
        <v>0</v>
      </c>
      <c r="CP151">
        <f t="shared" si="182"/>
        <v>525.41999999999996</v>
      </c>
      <c r="CQ151">
        <f t="shared" si="183"/>
        <v>20129.518499999998</v>
      </c>
      <c r="CR151">
        <f t="shared" si="184"/>
        <v>0</v>
      </c>
      <c r="CS151">
        <f t="shared" si="185"/>
        <v>0</v>
      </c>
      <c r="CT151">
        <f t="shared" si="186"/>
        <v>0</v>
      </c>
      <c r="CU151">
        <f t="shared" si="187"/>
        <v>0</v>
      </c>
      <c r="CV151">
        <f t="shared" si="188"/>
        <v>0</v>
      </c>
      <c r="CW151">
        <f t="shared" si="189"/>
        <v>0</v>
      </c>
      <c r="CX151">
        <f t="shared" si="190"/>
        <v>0</v>
      </c>
      <c r="CY151">
        <f t="shared" si="191"/>
        <v>0</v>
      </c>
      <c r="CZ151">
        <f t="shared" si="192"/>
        <v>0</v>
      </c>
      <c r="DC151" t="s">
        <v>3</v>
      </c>
      <c r="DD151" t="s">
        <v>3</v>
      </c>
      <c r="DE151" t="s">
        <v>3</v>
      </c>
      <c r="DF151" t="s">
        <v>3</v>
      </c>
      <c r="DG151" t="s">
        <v>3</v>
      </c>
      <c r="DH151" t="s">
        <v>3</v>
      </c>
      <c r="DI151" t="s">
        <v>3</v>
      </c>
      <c r="DJ151" t="s">
        <v>3</v>
      </c>
      <c r="DK151" t="s">
        <v>3</v>
      </c>
      <c r="DL151" t="s">
        <v>3</v>
      </c>
      <c r="DM151" t="s">
        <v>3</v>
      </c>
      <c r="DN151">
        <v>104</v>
      </c>
      <c r="DO151">
        <v>70</v>
      </c>
      <c r="DP151">
        <v>1.0469999999999999</v>
      </c>
      <c r="DQ151">
        <v>1</v>
      </c>
      <c r="DU151">
        <v>1009</v>
      </c>
      <c r="DV151" t="s">
        <v>173</v>
      </c>
      <c r="DW151" t="s">
        <v>173</v>
      </c>
      <c r="DX151">
        <v>1000</v>
      </c>
      <c r="EE151">
        <v>20614257</v>
      </c>
      <c r="EF151">
        <v>30</v>
      </c>
      <c r="EG151" t="s">
        <v>54</v>
      </c>
      <c r="EH151">
        <v>0</v>
      </c>
      <c r="EI151" t="s">
        <v>3</v>
      </c>
      <c r="EJ151">
        <v>1</v>
      </c>
      <c r="EK151">
        <v>1365</v>
      </c>
      <c r="EL151" t="s">
        <v>316</v>
      </c>
      <c r="EM151" t="s">
        <v>317</v>
      </c>
      <c r="EO151" t="s">
        <v>3</v>
      </c>
      <c r="EQ151">
        <v>0</v>
      </c>
      <c r="ER151">
        <v>10322.83</v>
      </c>
      <c r="ES151">
        <v>10322.83</v>
      </c>
      <c r="ET151">
        <v>0</v>
      </c>
      <c r="EU151">
        <v>0</v>
      </c>
      <c r="EV151">
        <v>0</v>
      </c>
      <c r="EW151">
        <v>0</v>
      </c>
      <c r="EX151">
        <v>0</v>
      </c>
      <c r="FQ151">
        <v>0</v>
      </c>
      <c r="FR151">
        <f t="shared" si="193"/>
        <v>0</v>
      </c>
      <c r="FS151">
        <v>0</v>
      </c>
      <c r="FX151">
        <v>104</v>
      </c>
      <c r="FY151">
        <v>70</v>
      </c>
      <c r="GA151" t="s">
        <v>3</v>
      </c>
      <c r="GD151">
        <v>0</v>
      </c>
      <c r="GF151">
        <v>-280355853</v>
      </c>
      <c r="GG151">
        <v>2</v>
      </c>
      <c r="GH151">
        <v>1</v>
      </c>
      <c r="GI151">
        <v>2</v>
      </c>
      <c r="GJ151">
        <v>0</v>
      </c>
      <c r="GK151">
        <f>ROUND(R151*(S12)/100,2)</f>
        <v>0</v>
      </c>
      <c r="GL151">
        <f t="shared" si="194"/>
        <v>0</v>
      </c>
      <c r="GM151">
        <f t="shared" si="195"/>
        <v>525.41999999999996</v>
      </c>
      <c r="GN151">
        <f t="shared" si="196"/>
        <v>525.41999999999996</v>
      </c>
      <c r="GO151">
        <f t="shared" si="197"/>
        <v>0</v>
      </c>
      <c r="GP151">
        <f t="shared" si="198"/>
        <v>0</v>
      </c>
      <c r="GR151">
        <v>0</v>
      </c>
      <c r="GS151">
        <v>3</v>
      </c>
      <c r="GT151">
        <v>0</v>
      </c>
      <c r="GU151" t="s">
        <v>3</v>
      </c>
      <c r="GV151">
        <f t="shared" si="199"/>
        <v>0</v>
      </c>
      <c r="GW151">
        <v>1</v>
      </c>
      <c r="GX151">
        <f t="shared" si="200"/>
        <v>0</v>
      </c>
      <c r="HA151">
        <v>0</v>
      </c>
      <c r="HB151">
        <v>0</v>
      </c>
      <c r="IK151">
        <v>0</v>
      </c>
    </row>
    <row r="152" spans="1:255" x14ac:dyDescent="0.2">
      <c r="A152" s="2">
        <v>17</v>
      </c>
      <c r="B152" s="2">
        <v>1</v>
      </c>
      <c r="C152" s="2">
        <f>ROW(SmtRes!A272)</f>
        <v>272</v>
      </c>
      <c r="D152" s="2">
        <f>ROW(EtalonRes!A274)</f>
        <v>274</v>
      </c>
      <c r="E152" s="2" t="s">
        <v>326</v>
      </c>
      <c r="F152" s="2" t="s">
        <v>245</v>
      </c>
      <c r="G152" s="2" t="s">
        <v>327</v>
      </c>
      <c r="H152" s="2" t="s">
        <v>35</v>
      </c>
      <c r="I152" s="2">
        <f>ROUND(3.1/100,6)</f>
        <v>3.1E-2</v>
      </c>
      <c r="J152" s="2">
        <v>0</v>
      </c>
      <c r="K152" s="2"/>
      <c r="L152" s="2"/>
      <c r="M152" s="2"/>
      <c r="N152" s="2"/>
      <c r="O152" s="2">
        <f t="shared" si="167"/>
        <v>2.17</v>
      </c>
      <c r="P152" s="2">
        <f t="shared" si="168"/>
        <v>0</v>
      </c>
      <c r="Q152" s="2">
        <f t="shared" si="169"/>
        <v>0.04</v>
      </c>
      <c r="R152" s="2">
        <f t="shared" si="170"/>
        <v>0.01</v>
      </c>
      <c r="S152" s="2">
        <f t="shared" si="171"/>
        <v>2.13</v>
      </c>
      <c r="T152" s="2">
        <f t="shared" si="172"/>
        <v>0</v>
      </c>
      <c r="U152" s="2">
        <f t="shared" si="173"/>
        <v>0.19063837499999997</v>
      </c>
      <c r="V152" s="2">
        <f t="shared" si="174"/>
        <v>0</v>
      </c>
      <c r="W152" s="2">
        <f t="shared" si="175"/>
        <v>0</v>
      </c>
      <c r="X152" s="2">
        <f t="shared" si="176"/>
        <v>0</v>
      </c>
      <c r="Y152" s="2">
        <f t="shared" si="177"/>
        <v>0</v>
      </c>
      <c r="Z152" s="2"/>
      <c r="AA152" s="2">
        <v>21012691</v>
      </c>
      <c r="AB152" s="2">
        <f t="shared" si="178"/>
        <v>69.893550000000005</v>
      </c>
      <c r="AC152" s="2">
        <f t="shared" si="179"/>
        <v>0</v>
      </c>
      <c r="AD152" s="2">
        <f>ROUND((((ET152*1.15)*1.25)),6)</f>
        <v>1.1499999999999999</v>
      </c>
      <c r="AE152" s="2">
        <f>ROUND((((EU152*1.15)*1.25)),6)</f>
        <v>0.25874999999999998</v>
      </c>
      <c r="AF152" s="2">
        <f>ROUND((((EV152*1.15)*1.15)),6)</f>
        <v>68.743549999999999</v>
      </c>
      <c r="AG152" s="2">
        <f t="shared" si="180"/>
        <v>0</v>
      </c>
      <c r="AH152" s="2">
        <f>(((EW152*1.15)*1.15))</f>
        <v>6.1496249999999995</v>
      </c>
      <c r="AI152" s="2">
        <f>(((EX152*1.15)*1.25))</f>
        <v>0</v>
      </c>
      <c r="AJ152" s="2">
        <f t="shared" si="181"/>
        <v>0</v>
      </c>
      <c r="AK152" s="2">
        <v>52.78</v>
      </c>
      <c r="AL152" s="2">
        <v>0</v>
      </c>
      <c r="AM152" s="2">
        <v>0.8</v>
      </c>
      <c r="AN152" s="2">
        <v>0.18</v>
      </c>
      <c r="AO152" s="2">
        <v>51.98</v>
      </c>
      <c r="AP152" s="2">
        <v>0</v>
      </c>
      <c r="AQ152" s="2">
        <v>4.6500000000000004</v>
      </c>
      <c r="AR152" s="2">
        <v>0</v>
      </c>
      <c r="AS152" s="2">
        <v>0</v>
      </c>
      <c r="AT152" s="2">
        <v>0</v>
      </c>
      <c r="AU152" s="2">
        <v>0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3</v>
      </c>
      <c r="BE152" s="2" t="s">
        <v>3</v>
      </c>
      <c r="BF152" s="2" t="s">
        <v>3</v>
      </c>
      <c r="BG152" s="2" t="s">
        <v>3</v>
      </c>
      <c r="BH152" s="2">
        <v>0</v>
      </c>
      <c r="BI152" s="2">
        <v>1</v>
      </c>
      <c r="BJ152" s="2" t="s">
        <v>247</v>
      </c>
      <c r="BK152" s="2"/>
      <c r="BL152" s="2"/>
      <c r="BM152" s="2">
        <v>1523</v>
      </c>
      <c r="BN152" s="2">
        <v>0</v>
      </c>
      <c r="BO152" s="2" t="s">
        <v>3</v>
      </c>
      <c r="BP152" s="2">
        <v>0</v>
      </c>
      <c r="BQ152" s="2">
        <v>30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3</v>
      </c>
      <c r="BZ152" s="2">
        <v>0</v>
      </c>
      <c r="CA152" s="2">
        <v>0</v>
      </c>
      <c r="CB152" s="2"/>
      <c r="CC152" s="2"/>
      <c r="CD152" s="2"/>
      <c r="CE152" s="2"/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2" t="s">
        <v>3</v>
      </c>
      <c r="CO152" s="2">
        <v>0</v>
      </c>
      <c r="CP152" s="2">
        <f t="shared" si="182"/>
        <v>2.17</v>
      </c>
      <c r="CQ152" s="2">
        <f t="shared" si="183"/>
        <v>0</v>
      </c>
      <c r="CR152" s="2">
        <f t="shared" si="184"/>
        <v>1.1499999999999999</v>
      </c>
      <c r="CS152" s="2">
        <f t="shared" si="185"/>
        <v>0.25874999999999998</v>
      </c>
      <c r="CT152" s="2">
        <f t="shared" si="186"/>
        <v>68.743549999999999</v>
      </c>
      <c r="CU152" s="2">
        <f t="shared" si="187"/>
        <v>0</v>
      </c>
      <c r="CV152" s="2">
        <f t="shared" si="188"/>
        <v>6.1496249999999995</v>
      </c>
      <c r="CW152" s="2">
        <f t="shared" si="189"/>
        <v>0</v>
      </c>
      <c r="CX152" s="2">
        <f t="shared" si="190"/>
        <v>0</v>
      </c>
      <c r="CY152" s="2">
        <f t="shared" si="191"/>
        <v>0</v>
      </c>
      <c r="CZ152" s="2">
        <f t="shared" si="192"/>
        <v>0</v>
      </c>
      <c r="DA152" s="2"/>
      <c r="DB152" s="2"/>
      <c r="DC152" s="2" t="s">
        <v>3</v>
      </c>
      <c r="DD152" s="2" t="s">
        <v>3</v>
      </c>
      <c r="DE152" s="2" t="s">
        <v>62</v>
      </c>
      <c r="DF152" s="2" t="s">
        <v>62</v>
      </c>
      <c r="DG152" s="2" t="s">
        <v>63</v>
      </c>
      <c r="DH152" s="2" t="s">
        <v>3</v>
      </c>
      <c r="DI152" s="2" t="s">
        <v>63</v>
      </c>
      <c r="DJ152" s="2" t="s">
        <v>62</v>
      </c>
      <c r="DK152" s="2" t="s">
        <v>3</v>
      </c>
      <c r="DL152" s="2" t="s">
        <v>3</v>
      </c>
      <c r="DM152" s="2" t="s">
        <v>3</v>
      </c>
      <c r="DN152" s="2">
        <v>100</v>
      </c>
      <c r="DO152" s="2">
        <v>64</v>
      </c>
      <c r="DP152" s="2">
        <v>1.0249999999999999</v>
      </c>
      <c r="DQ152" s="2">
        <v>1</v>
      </c>
      <c r="DR152" s="2"/>
      <c r="DS152" s="2"/>
      <c r="DT152" s="2"/>
      <c r="DU152" s="2">
        <v>1005</v>
      </c>
      <c r="DV152" s="2" t="s">
        <v>35</v>
      </c>
      <c r="DW152" s="2" t="s">
        <v>35</v>
      </c>
      <c r="DX152" s="2">
        <v>100</v>
      </c>
      <c r="DY152" s="2"/>
      <c r="DZ152" s="2"/>
      <c r="EA152" s="2"/>
      <c r="EB152" s="2"/>
      <c r="EC152" s="2"/>
      <c r="ED152" s="2"/>
      <c r="EE152" s="2">
        <v>20614415</v>
      </c>
      <c r="EF152" s="2">
        <v>30</v>
      </c>
      <c r="EG152" s="2" t="s">
        <v>54</v>
      </c>
      <c r="EH152" s="2">
        <v>0</v>
      </c>
      <c r="EI152" s="2" t="s">
        <v>3</v>
      </c>
      <c r="EJ152" s="2">
        <v>1</v>
      </c>
      <c r="EK152" s="2">
        <v>1523</v>
      </c>
      <c r="EL152" s="2" t="s">
        <v>200</v>
      </c>
      <c r="EM152" s="2" t="s">
        <v>201</v>
      </c>
      <c r="EN152" s="2"/>
      <c r="EO152" s="2" t="s">
        <v>3</v>
      </c>
      <c r="EP152" s="2"/>
      <c r="EQ152" s="2">
        <v>0</v>
      </c>
      <c r="ER152" s="2">
        <v>52.78</v>
      </c>
      <c r="ES152" s="2">
        <v>0</v>
      </c>
      <c r="ET152" s="2">
        <v>0.8</v>
      </c>
      <c r="EU152" s="2">
        <v>0.18</v>
      </c>
      <c r="EV152" s="2">
        <v>51.98</v>
      </c>
      <c r="EW152" s="2">
        <v>4.6500000000000004</v>
      </c>
      <c r="EX152" s="2">
        <v>0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f t="shared" si="193"/>
        <v>0</v>
      </c>
      <c r="FS152" s="2">
        <v>0</v>
      </c>
      <c r="FT152" s="2"/>
      <c r="FU152" s="2"/>
      <c r="FV152" s="2"/>
      <c r="FW152" s="2"/>
      <c r="FX152" s="2">
        <v>100</v>
      </c>
      <c r="FY152" s="2">
        <v>64</v>
      </c>
      <c r="FZ152" s="2"/>
      <c r="GA152" s="2" t="s">
        <v>3</v>
      </c>
      <c r="GB152" s="2"/>
      <c r="GC152" s="2"/>
      <c r="GD152" s="2">
        <v>0</v>
      </c>
      <c r="GE152" s="2"/>
      <c r="GF152" s="2">
        <v>-1270832975</v>
      </c>
      <c r="GG152" s="2">
        <v>2</v>
      </c>
      <c r="GH152" s="2">
        <v>-2</v>
      </c>
      <c r="GI152" s="2">
        <v>-2</v>
      </c>
      <c r="GJ152" s="2">
        <v>0</v>
      </c>
      <c r="GK152" s="2">
        <f>ROUND(R152*(R12)/100,2)</f>
        <v>0.02</v>
      </c>
      <c r="GL152" s="2">
        <f t="shared" si="194"/>
        <v>0</v>
      </c>
      <c r="GM152" s="2">
        <f t="shared" si="195"/>
        <v>2.19</v>
      </c>
      <c r="GN152" s="2">
        <f t="shared" si="196"/>
        <v>2.19</v>
      </c>
      <c r="GO152" s="2">
        <f t="shared" si="197"/>
        <v>0</v>
      </c>
      <c r="GP152" s="2">
        <f t="shared" si="198"/>
        <v>0</v>
      </c>
      <c r="GQ152" s="2"/>
      <c r="GR152" s="2">
        <v>0</v>
      </c>
      <c r="GS152" s="2">
        <v>0</v>
      </c>
      <c r="GT152" s="2">
        <v>0</v>
      </c>
      <c r="GU152" s="2" t="s">
        <v>3</v>
      </c>
      <c r="GV152" s="2">
        <f t="shared" si="199"/>
        <v>0</v>
      </c>
      <c r="GW152" s="2">
        <v>1</v>
      </c>
      <c r="GX152" s="2">
        <f t="shared" si="200"/>
        <v>0</v>
      </c>
      <c r="GY152" s="2"/>
      <c r="GZ152" s="2"/>
      <c r="HA152" s="2">
        <v>0</v>
      </c>
      <c r="HB152" s="2">
        <v>0</v>
      </c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x14ac:dyDescent="0.2">
      <c r="A153">
        <v>17</v>
      </c>
      <c r="B153">
        <v>1</v>
      </c>
      <c r="C153">
        <f>ROW(SmtRes!A276)</f>
        <v>276</v>
      </c>
      <c r="D153">
        <f>ROW(EtalonRes!A278)</f>
        <v>278</v>
      </c>
      <c r="E153" t="s">
        <v>326</v>
      </c>
      <c r="F153" t="s">
        <v>245</v>
      </c>
      <c r="G153" t="s">
        <v>327</v>
      </c>
      <c r="H153" t="s">
        <v>35</v>
      </c>
      <c r="I153">
        <f>ROUND(3.1/100,6)</f>
        <v>3.1E-2</v>
      </c>
      <c r="J153">
        <v>0</v>
      </c>
      <c r="O153">
        <f t="shared" si="167"/>
        <v>40.79</v>
      </c>
      <c r="P153">
        <f t="shared" si="168"/>
        <v>0</v>
      </c>
      <c r="Q153">
        <f t="shared" si="169"/>
        <v>0.27</v>
      </c>
      <c r="R153">
        <f t="shared" si="170"/>
        <v>0.01</v>
      </c>
      <c r="S153">
        <f t="shared" si="171"/>
        <v>40.520000000000003</v>
      </c>
      <c r="T153">
        <f t="shared" si="172"/>
        <v>0</v>
      </c>
      <c r="U153">
        <f t="shared" si="173"/>
        <v>0.19540433437499996</v>
      </c>
      <c r="V153">
        <f t="shared" si="174"/>
        <v>0</v>
      </c>
      <c r="W153">
        <f t="shared" si="175"/>
        <v>0</v>
      </c>
      <c r="X153">
        <f t="shared" si="176"/>
        <v>34.85</v>
      </c>
      <c r="Y153">
        <f t="shared" si="177"/>
        <v>17.829999999999998</v>
      </c>
      <c r="AA153">
        <v>21012693</v>
      </c>
      <c r="AB153">
        <f t="shared" si="178"/>
        <v>69.893550000000005</v>
      </c>
      <c r="AC153">
        <f t="shared" si="179"/>
        <v>0</v>
      </c>
      <c r="AD153">
        <f>ROUND((((ET153*1.15)*1.25)),6)</f>
        <v>1.1499999999999999</v>
      </c>
      <c r="AE153">
        <f>ROUND((((EU153*1.15)*1.25)),6)</f>
        <v>0.25874999999999998</v>
      </c>
      <c r="AF153">
        <f>ROUND((((EV153*1.15)*1.15)),6)</f>
        <v>68.743549999999999</v>
      </c>
      <c r="AG153">
        <f t="shared" si="180"/>
        <v>0</v>
      </c>
      <c r="AH153">
        <f>(((EW153*1.15)*1.15))</f>
        <v>6.1496249999999995</v>
      </c>
      <c r="AI153">
        <f>(((EX153*1.15)*1.25))</f>
        <v>0</v>
      </c>
      <c r="AJ153">
        <f t="shared" si="181"/>
        <v>0</v>
      </c>
      <c r="AK153">
        <v>52.78</v>
      </c>
      <c r="AL153">
        <v>0</v>
      </c>
      <c r="AM153">
        <v>0.8</v>
      </c>
      <c r="AN153">
        <v>0.18</v>
      </c>
      <c r="AO153">
        <v>51.98</v>
      </c>
      <c r="AP153">
        <v>0</v>
      </c>
      <c r="AQ153">
        <v>4.6500000000000004</v>
      </c>
      <c r="AR153">
        <v>0</v>
      </c>
      <c r="AS153">
        <v>0</v>
      </c>
      <c r="AT153">
        <v>86</v>
      </c>
      <c r="AU153">
        <v>44</v>
      </c>
      <c r="AV153">
        <v>1.0249999999999999</v>
      </c>
      <c r="AW153">
        <v>1</v>
      </c>
      <c r="AZ153">
        <v>1</v>
      </c>
      <c r="BA153">
        <v>18.55</v>
      </c>
      <c r="BB153">
        <v>7.41</v>
      </c>
      <c r="BC153">
        <v>1</v>
      </c>
      <c r="BD153" t="s">
        <v>3</v>
      </c>
      <c r="BE153" t="s">
        <v>3</v>
      </c>
      <c r="BF153" t="s">
        <v>3</v>
      </c>
      <c r="BG153" t="s">
        <v>3</v>
      </c>
      <c r="BH153">
        <v>0</v>
      </c>
      <c r="BI153">
        <v>1</v>
      </c>
      <c r="BJ153" t="s">
        <v>247</v>
      </c>
      <c r="BM153">
        <v>1523</v>
      </c>
      <c r="BN153">
        <v>0</v>
      </c>
      <c r="BO153" t="s">
        <v>245</v>
      </c>
      <c r="BP153">
        <v>1</v>
      </c>
      <c r="BQ153">
        <v>30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86</v>
      </c>
      <c r="CA153">
        <v>44</v>
      </c>
      <c r="CF153">
        <v>0</v>
      </c>
      <c r="CG153">
        <v>0</v>
      </c>
      <c r="CM153">
        <v>0</v>
      </c>
      <c r="CN153" t="s">
        <v>3</v>
      </c>
      <c r="CO153">
        <v>0</v>
      </c>
      <c r="CP153">
        <f t="shared" si="182"/>
        <v>40.790000000000006</v>
      </c>
      <c r="CQ153">
        <f t="shared" si="183"/>
        <v>0</v>
      </c>
      <c r="CR153">
        <f t="shared" si="184"/>
        <v>8.7345374999999983</v>
      </c>
      <c r="CS153">
        <f t="shared" si="185"/>
        <v>0.26521874999999995</v>
      </c>
      <c r="CT153">
        <f t="shared" si="186"/>
        <v>1307.0726738124999</v>
      </c>
      <c r="CU153">
        <f t="shared" si="187"/>
        <v>0</v>
      </c>
      <c r="CV153">
        <f t="shared" si="188"/>
        <v>6.3033656249999988</v>
      </c>
      <c r="CW153">
        <f t="shared" si="189"/>
        <v>0</v>
      </c>
      <c r="CX153">
        <f t="shared" si="190"/>
        <v>0</v>
      </c>
      <c r="CY153">
        <f t="shared" si="191"/>
        <v>34.847200000000001</v>
      </c>
      <c r="CZ153">
        <f t="shared" si="192"/>
        <v>17.828800000000001</v>
      </c>
      <c r="DC153" t="s">
        <v>3</v>
      </c>
      <c r="DD153" t="s">
        <v>3</v>
      </c>
      <c r="DE153" t="s">
        <v>62</v>
      </c>
      <c r="DF153" t="s">
        <v>62</v>
      </c>
      <c r="DG153" t="s">
        <v>63</v>
      </c>
      <c r="DH153" t="s">
        <v>3</v>
      </c>
      <c r="DI153" t="s">
        <v>63</v>
      </c>
      <c r="DJ153" t="s">
        <v>62</v>
      </c>
      <c r="DK153" t="s">
        <v>3</v>
      </c>
      <c r="DL153" t="s">
        <v>3</v>
      </c>
      <c r="DM153" t="s">
        <v>3</v>
      </c>
      <c r="DN153">
        <v>100</v>
      </c>
      <c r="DO153">
        <v>64</v>
      </c>
      <c r="DP153">
        <v>1.0249999999999999</v>
      </c>
      <c r="DQ153">
        <v>1</v>
      </c>
      <c r="DU153">
        <v>1005</v>
      </c>
      <c r="DV153" t="s">
        <v>35</v>
      </c>
      <c r="DW153" t="s">
        <v>35</v>
      </c>
      <c r="DX153">
        <v>100</v>
      </c>
      <c r="EE153">
        <v>20614415</v>
      </c>
      <c r="EF153">
        <v>30</v>
      </c>
      <c r="EG153" t="s">
        <v>54</v>
      </c>
      <c r="EH153">
        <v>0</v>
      </c>
      <c r="EI153" t="s">
        <v>3</v>
      </c>
      <c r="EJ153">
        <v>1</v>
      </c>
      <c r="EK153">
        <v>1523</v>
      </c>
      <c r="EL153" t="s">
        <v>200</v>
      </c>
      <c r="EM153" t="s">
        <v>201</v>
      </c>
      <c r="EO153" t="s">
        <v>3</v>
      </c>
      <c r="EQ153">
        <v>0</v>
      </c>
      <c r="ER153">
        <v>52.78</v>
      </c>
      <c r="ES153">
        <v>0</v>
      </c>
      <c r="ET153">
        <v>0.8</v>
      </c>
      <c r="EU153">
        <v>0.18</v>
      </c>
      <c r="EV153">
        <v>51.98</v>
      </c>
      <c r="EW153">
        <v>4.6500000000000004</v>
      </c>
      <c r="EX153">
        <v>0</v>
      </c>
      <c r="EY153">
        <v>0</v>
      </c>
      <c r="FQ153">
        <v>0</v>
      </c>
      <c r="FR153">
        <f t="shared" si="193"/>
        <v>0</v>
      </c>
      <c r="FS153">
        <v>0</v>
      </c>
      <c r="FX153">
        <v>100</v>
      </c>
      <c r="FY153">
        <v>64</v>
      </c>
      <c r="GA153" t="s">
        <v>3</v>
      </c>
      <c r="GD153">
        <v>0</v>
      </c>
      <c r="GF153">
        <v>-1270832975</v>
      </c>
      <c r="GG153">
        <v>2</v>
      </c>
      <c r="GH153">
        <v>-2</v>
      </c>
      <c r="GI153">
        <v>2</v>
      </c>
      <c r="GJ153">
        <v>0</v>
      </c>
      <c r="GK153">
        <f>ROUND(R153*(S12)/100,2)</f>
        <v>0.02</v>
      </c>
      <c r="GL153">
        <f t="shared" si="194"/>
        <v>0</v>
      </c>
      <c r="GM153">
        <f t="shared" si="195"/>
        <v>93.49</v>
      </c>
      <c r="GN153">
        <f t="shared" si="196"/>
        <v>93.49</v>
      </c>
      <c r="GO153">
        <f t="shared" si="197"/>
        <v>0</v>
      </c>
      <c r="GP153">
        <f t="shared" si="198"/>
        <v>0</v>
      </c>
      <c r="GR153">
        <v>0</v>
      </c>
      <c r="GS153">
        <v>0</v>
      </c>
      <c r="GT153">
        <v>0</v>
      </c>
      <c r="GU153" t="s">
        <v>3</v>
      </c>
      <c r="GV153">
        <f t="shared" si="199"/>
        <v>0</v>
      </c>
      <c r="GW153">
        <v>1</v>
      </c>
      <c r="GX153">
        <f t="shared" si="200"/>
        <v>0</v>
      </c>
      <c r="HA153">
        <v>0</v>
      </c>
      <c r="HB153">
        <v>0</v>
      </c>
      <c r="IK153">
        <v>0</v>
      </c>
    </row>
    <row r="154" spans="1:255" x14ac:dyDescent="0.2">
      <c r="A154" s="2">
        <v>18</v>
      </c>
      <c r="B154" s="2">
        <v>1</v>
      </c>
      <c r="C154" s="2">
        <v>272</v>
      </c>
      <c r="D154" s="2"/>
      <c r="E154" s="2" t="s">
        <v>328</v>
      </c>
      <c r="F154" s="2" t="s">
        <v>204</v>
      </c>
      <c r="G154" s="2" t="s">
        <v>329</v>
      </c>
      <c r="H154" s="2" t="s">
        <v>206</v>
      </c>
      <c r="I154" s="2">
        <f>I152*J154</f>
        <v>0.31929999999999997</v>
      </c>
      <c r="J154" s="2">
        <v>10.299999999999999</v>
      </c>
      <c r="K154" s="2"/>
      <c r="L154" s="2"/>
      <c r="M154" s="2"/>
      <c r="N154" s="2"/>
      <c r="O154" s="2">
        <f t="shared" si="167"/>
        <v>9.25</v>
      </c>
      <c r="P154" s="2">
        <f t="shared" si="168"/>
        <v>9.25</v>
      </c>
      <c r="Q154" s="2">
        <f t="shared" si="169"/>
        <v>0</v>
      </c>
      <c r="R154" s="2">
        <f t="shared" si="170"/>
        <v>0</v>
      </c>
      <c r="S154" s="2">
        <f t="shared" si="171"/>
        <v>0</v>
      </c>
      <c r="T154" s="2">
        <f t="shared" si="172"/>
        <v>0</v>
      </c>
      <c r="U154" s="2">
        <f t="shared" si="173"/>
        <v>0</v>
      </c>
      <c r="V154" s="2">
        <f t="shared" si="174"/>
        <v>0</v>
      </c>
      <c r="W154" s="2">
        <f t="shared" si="175"/>
        <v>0</v>
      </c>
      <c r="X154" s="2">
        <f t="shared" si="176"/>
        <v>0</v>
      </c>
      <c r="Y154" s="2">
        <f t="shared" si="177"/>
        <v>0</v>
      </c>
      <c r="Z154" s="2"/>
      <c r="AA154" s="2">
        <v>21012691</v>
      </c>
      <c r="AB154" s="2">
        <f t="shared" si="178"/>
        <v>28.98</v>
      </c>
      <c r="AC154" s="2">
        <f t="shared" si="179"/>
        <v>28.98</v>
      </c>
      <c r="AD154" s="2">
        <f t="shared" ref="AD154:AF155" si="209">ROUND((ET154),6)</f>
        <v>0</v>
      </c>
      <c r="AE154" s="2">
        <f t="shared" si="209"/>
        <v>0</v>
      </c>
      <c r="AF154" s="2">
        <f t="shared" si="209"/>
        <v>0</v>
      </c>
      <c r="AG154" s="2">
        <f t="shared" si="180"/>
        <v>0</v>
      </c>
      <c r="AH154" s="2">
        <f>(EW154)</f>
        <v>0</v>
      </c>
      <c r="AI154" s="2">
        <f>(EX154)</f>
        <v>0</v>
      </c>
      <c r="AJ154" s="2">
        <f t="shared" si="181"/>
        <v>0</v>
      </c>
      <c r="AK154" s="2">
        <v>28.98</v>
      </c>
      <c r="AL154" s="2">
        <v>28.98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1</v>
      </c>
      <c r="BD154" s="2" t="s">
        <v>3</v>
      </c>
      <c r="BE154" s="2" t="s">
        <v>3</v>
      </c>
      <c r="BF154" s="2" t="s">
        <v>3</v>
      </c>
      <c r="BG154" s="2" t="s">
        <v>3</v>
      </c>
      <c r="BH154" s="2">
        <v>3</v>
      </c>
      <c r="BI154" s="2">
        <v>1</v>
      </c>
      <c r="BJ154" s="2" t="s">
        <v>207</v>
      </c>
      <c r="BK154" s="2"/>
      <c r="BL154" s="2"/>
      <c r="BM154" s="2">
        <v>1523</v>
      </c>
      <c r="BN154" s="2">
        <v>0</v>
      </c>
      <c r="BO154" s="2" t="s">
        <v>3</v>
      </c>
      <c r="BP154" s="2">
        <v>0</v>
      </c>
      <c r="BQ154" s="2">
        <v>30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3</v>
      </c>
      <c r="BZ154" s="2">
        <v>0</v>
      </c>
      <c r="CA154" s="2">
        <v>0</v>
      </c>
      <c r="CB154" s="2"/>
      <c r="CC154" s="2"/>
      <c r="CD154" s="2"/>
      <c r="CE154" s="2"/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3</v>
      </c>
      <c r="CO154" s="2">
        <v>0</v>
      </c>
      <c r="CP154" s="2">
        <f t="shared" si="182"/>
        <v>9.25</v>
      </c>
      <c r="CQ154" s="2">
        <f t="shared" si="183"/>
        <v>28.98</v>
      </c>
      <c r="CR154" s="2">
        <f t="shared" si="184"/>
        <v>0</v>
      </c>
      <c r="CS154" s="2">
        <f t="shared" si="185"/>
        <v>0</v>
      </c>
      <c r="CT154" s="2">
        <f t="shared" si="186"/>
        <v>0</v>
      </c>
      <c r="CU154" s="2">
        <f t="shared" si="187"/>
        <v>0</v>
      </c>
      <c r="CV154" s="2">
        <f t="shared" si="188"/>
        <v>0</v>
      </c>
      <c r="CW154" s="2">
        <f t="shared" si="189"/>
        <v>0</v>
      </c>
      <c r="CX154" s="2">
        <f t="shared" si="190"/>
        <v>0</v>
      </c>
      <c r="CY154" s="2">
        <f t="shared" si="191"/>
        <v>0</v>
      </c>
      <c r="CZ154" s="2">
        <f t="shared" si="192"/>
        <v>0</v>
      </c>
      <c r="DA154" s="2"/>
      <c r="DB154" s="2"/>
      <c r="DC154" s="2" t="s">
        <v>3</v>
      </c>
      <c r="DD154" s="2" t="s">
        <v>3</v>
      </c>
      <c r="DE154" s="2" t="s">
        <v>3</v>
      </c>
      <c r="DF154" s="2" t="s">
        <v>3</v>
      </c>
      <c r="DG154" s="2" t="s">
        <v>3</v>
      </c>
      <c r="DH154" s="2" t="s">
        <v>3</v>
      </c>
      <c r="DI154" s="2" t="s">
        <v>3</v>
      </c>
      <c r="DJ154" s="2" t="s">
        <v>3</v>
      </c>
      <c r="DK154" s="2" t="s">
        <v>3</v>
      </c>
      <c r="DL154" s="2" t="s">
        <v>3</v>
      </c>
      <c r="DM154" s="2" t="s">
        <v>3</v>
      </c>
      <c r="DN154" s="2">
        <v>100</v>
      </c>
      <c r="DO154" s="2">
        <v>64</v>
      </c>
      <c r="DP154" s="2">
        <v>1.0249999999999999</v>
      </c>
      <c r="DQ154" s="2">
        <v>1</v>
      </c>
      <c r="DR154" s="2"/>
      <c r="DS154" s="2"/>
      <c r="DT154" s="2"/>
      <c r="DU154" s="2">
        <v>1009</v>
      </c>
      <c r="DV154" s="2" t="s">
        <v>206</v>
      </c>
      <c r="DW154" s="2" t="s">
        <v>206</v>
      </c>
      <c r="DX154" s="2">
        <v>1</v>
      </c>
      <c r="DY154" s="2"/>
      <c r="DZ154" s="2"/>
      <c r="EA154" s="2"/>
      <c r="EB154" s="2"/>
      <c r="EC154" s="2"/>
      <c r="ED154" s="2"/>
      <c r="EE154" s="2">
        <v>20614415</v>
      </c>
      <c r="EF154" s="2">
        <v>30</v>
      </c>
      <c r="EG154" s="2" t="s">
        <v>54</v>
      </c>
      <c r="EH154" s="2">
        <v>0</v>
      </c>
      <c r="EI154" s="2" t="s">
        <v>3</v>
      </c>
      <c r="EJ154" s="2">
        <v>1</v>
      </c>
      <c r="EK154" s="2">
        <v>1523</v>
      </c>
      <c r="EL154" s="2" t="s">
        <v>200</v>
      </c>
      <c r="EM154" s="2" t="s">
        <v>201</v>
      </c>
      <c r="EN154" s="2"/>
      <c r="EO154" s="2" t="s">
        <v>3</v>
      </c>
      <c r="EP154" s="2"/>
      <c r="EQ154" s="2">
        <v>0</v>
      </c>
      <c r="ER154" s="2">
        <v>28.98</v>
      </c>
      <c r="ES154" s="2">
        <v>28.98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f t="shared" si="193"/>
        <v>0</v>
      </c>
      <c r="FS154" s="2">
        <v>0</v>
      </c>
      <c r="FT154" s="2"/>
      <c r="FU154" s="2"/>
      <c r="FV154" s="2"/>
      <c r="FW154" s="2"/>
      <c r="FX154" s="2">
        <v>100</v>
      </c>
      <c r="FY154" s="2">
        <v>64</v>
      </c>
      <c r="FZ154" s="2"/>
      <c r="GA154" s="2" t="s">
        <v>3</v>
      </c>
      <c r="GB154" s="2"/>
      <c r="GC154" s="2"/>
      <c r="GD154" s="2">
        <v>0</v>
      </c>
      <c r="GE154" s="2"/>
      <c r="GF154" s="2">
        <v>-148030580</v>
      </c>
      <c r="GG154" s="2">
        <v>2</v>
      </c>
      <c r="GH154" s="2">
        <v>-2</v>
      </c>
      <c r="GI154" s="2">
        <v>-2</v>
      </c>
      <c r="GJ154" s="2">
        <v>0</v>
      </c>
      <c r="GK154" s="2">
        <f>ROUND(R154*(R12)/100,2)</f>
        <v>0</v>
      </c>
      <c r="GL154" s="2">
        <f t="shared" si="194"/>
        <v>0</v>
      </c>
      <c r="GM154" s="2">
        <f t="shared" si="195"/>
        <v>9.25</v>
      </c>
      <c r="GN154" s="2">
        <f t="shared" si="196"/>
        <v>9.25</v>
      </c>
      <c r="GO154" s="2">
        <f t="shared" si="197"/>
        <v>0</v>
      </c>
      <c r="GP154" s="2">
        <f t="shared" si="198"/>
        <v>0</v>
      </c>
      <c r="GQ154" s="2"/>
      <c r="GR154" s="2">
        <v>0</v>
      </c>
      <c r="GS154" s="2">
        <v>3</v>
      </c>
      <c r="GT154" s="2">
        <v>0</v>
      </c>
      <c r="GU154" s="2" t="s">
        <v>3</v>
      </c>
      <c r="GV154" s="2">
        <f t="shared" si="199"/>
        <v>0</v>
      </c>
      <c r="GW154" s="2">
        <v>1</v>
      </c>
      <c r="GX154" s="2">
        <f t="shared" si="200"/>
        <v>0</v>
      </c>
      <c r="GY154" s="2"/>
      <c r="GZ154" s="2"/>
      <c r="HA154" s="2">
        <v>0</v>
      </c>
      <c r="HB154" s="2">
        <v>0</v>
      </c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x14ac:dyDescent="0.2">
      <c r="A155">
        <v>18</v>
      </c>
      <c r="B155">
        <v>1</v>
      </c>
      <c r="C155">
        <v>276</v>
      </c>
      <c r="E155" t="s">
        <v>328</v>
      </c>
      <c r="F155" t="s">
        <v>204</v>
      </c>
      <c r="G155" t="s">
        <v>329</v>
      </c>
      <c r="H155" t="s">
        <v>206</v>
      </c>
      <c r="I155">
        <f>I153*J155</f>
        <v>0.31929999999999997</v>
      </c>
      <c r="J155">
        <v>10.299999999999999</v>
      </c>
      <c r="O155">
        <f t="shared" si="167"/>
        <v>11.01</v>
      </c>
      <c r="P155">
        <f t="shared" si="168"/>
        <v>11.01</v>
      </c>
      <c r="Q155">
        <f t="shared" si="169"/>
        <v>0</v>
      </c>
      <c r="R155">
        <f t="shared" si="170"/>
        <v>0</v>
      </c>
      <c r="S155">
        <f t="shared" si="171"/>
        <v>0</v>
      </c>
      <c r="T155">
        <f t="shared" si="172"/>
        <v>0</v>
      </c>
      <c r="U155">
        <f t="shared" si="173"/>
        <v>0</v>
      </c>
      <c r="V155">
        <f t="shared" si="174"/>
        <v>0</v>
      </c>
      <c r="W155">
        <f t="shared" si="175"/>
        <v>0</v>
      </c>
      <c r="X155">
        <f t="shared" si="176"/>
        <v>0</v>
      </c>
      <c r="Y155">
        <f t="shared" si="177"/>
        <v>0</v>
      </c>
      <c r="AA155">
        <v>21012693</v>
      </c>
      <c r="AB155">
        <f t="shared" si="178"/>
        <v>28.98</v>
      </c>
      <c r="AC155">
        <f t="shared" si="179"/>
        <v>28.98</v>
      </c>
      <c r="AD155">
        <f t="shared" si="209"/>
        <v>0</v>
      </c>
      <c r="AE155">
        <f t="shared" si="209"/>
        <v>0</v>
      </c>
      <c r="AF155">
        <f t="shared" si="209"/>
        <v>0</v>
      </c>
      <c r="AG155">
        <f t="shared" si="180"/>
        <v>0</v>
      </c>
      <c r="AH155">
        <f>(EW155)</f>
        <v>0</v>
      </c>
      <c r="AI155">
        <f>(EX155)</f>
        <v>0</v>
      </c>
      <c r="AJ155">
        <f t="shared" si="181"/>
        <v>0</v>
      </c>
      <c r="AK155">
        <v>28.98</v>
      </c>
      <c r="AL155">
        <v>28.98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1</v>
      </c>
      <c r="AW155">
        <v>1</v>
      </c>
      <c r="AZ155">
        <v>1</v>
      </c>
      <c r="BA155">
        <v>1</v>
      </c>
      <c r="BB155">
        <v>1</v>
      </c>
      <c r="BC155">
        <v>1.19</v>
      </c>
      <c r="BD155" t="s">
        <v>3</v>
      </c>
      <c r="BE155" t="s">
        <v>3</v>
      </c>
      <c r="BF155" t="s">
        <v>3</v>
      </c>
      <c r="BG155" t="s">
        <v>3</v>
      </c>
      <c r="BH155">
        <v>3</v>
      </c>
      <c r="BI155">
        <v>1</v>
      </c>
      <c r="BJ155" t="s">
        <v>207</v>
      </c>
      <c r="BM155">
        <v>1523</v>
      </c>
      <c r="BN155">
        <v>0</v>
      </c>
      <c r="BO155" t="s">
        <v>204</v>
      </c>
      <c r="BP155">
        <v>1</v>
      </c>
      <c r="BQ155">
        <v>30</v>
      </c>
      <c r="BR155">
        <v>0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0</v>
      </c>
      <c r="CA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 t="shared" si="182"/>
        <v>11.01</v>
      </c>
      <c r="CQ155">
        <f t="shared" si="183"/>
        <v>34.486199999999997</v>
      </c>
      <c r="CR155">
        <f t="shared" si="184"/>
        <v>0</v>
      </c>
      <c r="CS155">
        <f t="shared" si="185"/>
        <v>0</v>
      </c>
      <c r="CT155">
        <f t="shared" si="186"/>
        <v>0</v>
      </c>
      <c r="CU155">
        <f t="shared" si="187"/>
        <v>0</v>
      </c>
      <c r="CV155">
        <f t="shared" si="188"/>
        <v>0</v>
      </c>
      <c r="CW155">
        <f t="shared" si="189"/>
        <v>0</v>
      </c>
      <c r="CX155">
        <f t="shared" si="190"/>
        <v>0</v>
      </c>
      <c r="CY155">
        <f t="shared" si="191"/>
        <v>0</v>
      </c>
      <c r="CZ155">
        <f t="shared" si="192"/>
        <v>0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100</v>
      </c>
      <c r="DO155">
        <v>64</v>
      </c>
      <c r="DP155">
        <v>1.0249999999999999</v>
      </c>
      <c r="DQ155">
        <v>1</v>
      </c>
      <c r="DU155">
        <v>1009</v>
      </c>
      <c r="DV155" t="s">
        <v>206</v>
      </c>
      <c r="DW155" t="s">
        <v>206</v>
      </c>
      <c r="DX155">
        <v>1</v>
      </c>
      <c r="EE155">
        <v>20614415</v>
      </c>
      <c r="EF155">
        <v>30</v>
      </c>
      <c r="EG155" t="s">
        <v>54</v>
      </c>
      <c r="EH155">
        <v>0</v>
      </c>
      <c r="EI155" t="s">
        <v>3</v>
      </c>
      <c r="EJ155">
        <v>1</v>
      </c>
      <c r="EK155">
        <v>1523</v>
      </c>
      <c r="EL155" t="s">
        <v>200</v>
      </c>
      <c r="EM155" t="s">
        <v>201</v>
      </c>
      <c r="EO155" t="s">
        <v>3</v>
      </c>
      <c r="EQ155">
        <v>0</v>
      </c>
      <c r="ER155">
        <v>28.98</v>
      </c>
      <c r="ES155">
        <v>28.98</v>
      </c>
      <c r="ET155">
        <v>0</v>
      </c>
      <c r="EU155">
        <v>0</v>
      </c>
      <c r="EV155">
        <v>0</v>
      </c>
      <c r="EW155">
        <v>0</v>
      </c>
      <c r="EX155">
        <v>0</v>
      </c>
      <c r="FQ155">
        <v>0</v>
      </c>
      <c r="FR155">
        <f t="shared" si="193"/>
        <v>0</v>
      </c>
      <c r="FS155">
        <v>0</v>
      </c>
      <c r="FX155">
        <v>100</v>
      </c>
      <c r="FY155">
        <v>64</v>
      </c>
      <c r="GA155" t="s">
        <v>3</v>
      </c>
      <c r="GD155">
        <v>0</v>
      </c>
      <c r="GF155">
        <v>-148030580</v>
      </c>
      <c r="GG155">
        <v>2</v>
      </c>
      <c r="GH155">
        <v>-2</v>
      </c>
      <c r="GI155">
        <v>2</v>
      </c>
      <c r="GJ155">
        <v>0</v>
      </c>
      <c r="GK155">
        <f>ROUND(R155*(S12)/100,2)</f>
        <v>0</v>
      </c>
      <c r="GL155">
        <f t="shared" si="194"/>
        <v>0</v>
      </c>
      <c r="GM155">
        <f t="shared" si="195"/>
        <v>11.01</v>
      </c>
      <c r="GN155">
        <f t="shared" si="196"/>
        <v>11.01</v>
      </c>
      <c r="GO155">
        <f t="shared" si="197"/>
        <v>0</v>
      </c>
      <c r="GP155">
        <f t="shared" si="198"/>
        <v>0</v>
      </c>
      <c r="GR155">
        <v>0</v>
      </c>
      <c r="GS155">
        <v>3</v>
      </c>
      <c r="GT155">
        <v>0</v>
      </c>
      <c r="GU155" t="s">
        <v>3</v>
      </c>
      <c r="GV155">
        <f t="shared" si="199"/>
        <v>0</v>
      </c>
      <c r="GW155">
        <v>1</v>
      </c>
      <c r="GX155">
        <f t="shared" si="200"/>
        <v>0</v>
      </c>
      <c r="HA155">
        <v>0</v>
      </c>
      <c r="HB155">
        <v>0</v>
      </c>
      <c r="IK155">
        <v>0</v>
      </c>
    </row>
    <row r="156" spans="1:255" x14ac:dyDescent="0.2">
      <c r="A156" s="2">
        <v>17</v>
      </c>
      <c r="B156" s="2">
        <v>1</v>
      </c>
      <c r="C156" s="2">
        <f>ROW(SmtRes!A282)</f>
        <v>282</v>
      </c>
      <c r="D156" s="2">
        <f>ROW(EtalonRes!A284)</f>
        <v>284</v>
      </c>
      <c r="E156" s="2" t="s">
        <v>330</v>
      </c>
      <c r="F156" s="2" t="s">
        <v>331</v>
      </c>
      <c r="G156" s="2" t="s">
        <v>332</v>
      </c>
      <c r="H156" s="2" t="s">
        <v>35</v>
      </c>
      <c r="I156" s="2">
        <f>ROUND(3.1/100,6)</f>
        <v>3.1E-2</v>
      </c>
      <c r="J156" s="2">
        <v>0</v>
      </c>
      <c r="K156" s="2"/>
      <c r="L156" s="2"/>
      <c r="M156" s="2"/>
      <c r="N156" s="2"/>
      <c r="O156" s="2">
        <f t="shared" si="167"/>
        <v>60.54</v>
      </c>
      <c r="P156" s="2">
        <f t="shared" si="168"/>
        <v>16.96</v>
      </c>
      <c r="Q156" s="2">
        <f t="shared" si="169"/>
        <v>2.7</v>
      </c>
      <c r="R156" s="2">
        <f t="shared" si="170"/>
        <v>0.66</v>
      </c>
      <c r="S156" s="2">
        <f t="shared" si="171"/>
        <v>40.880000000000003</v>
      </c>
      <c r="T156" s="2">
        <f t="shared" si="172"/>
        <v>0</v>
      </c>
      <c r="U156" s="2">
        <f t="shared" si="173"/>
        <v>3.6897749999999991</v>
      </c>
      <c r="V156" s="2">
        <f t="shared" si="174"/>
        <v>0</v>
      </c>
      <c r="W156" s="2">
        <f t="shared" si="175"/>
        <v>0</v>
      </c>
      <c r="X156" s="2">
        <f t="shared" si="176"/>
        <v>0</v>
      </c>
      <c r="Y156" s="2">
        <f t="shared" si="177"/>
        <v>0</v>
      </c>
      <c r="Z156" s="2"/>
      <c r="AA156" s="2">
        <v>21012691</v>
      </c>
      <c r="AB156" s="2">
        <f t="shared" si="178"/>
        <v>1952.9670000000001</v>
      </c>
      <c r="AC156" s="2">
        <f t="shared" si="179"/>
        <v>547.23</v>
      </c>
      <c r="AD156" s="2">
        <f>ROUND((((ET156*1.15)*1.25)),6)</f>
        <v>86.94</v>
      </c>
      <c r="AE156" s="2">
        <f>ROUND((((EU156*1.15)*1.25)),6)</f>
        <v>21.375624999999999</v>
      </c>
      <c r="AF156" s="2">
        <f>ROUND((((EV156*1.15)*1.15)),6)</f>
        <v>1318.797</v>
      </c>
      <c r="AG156" s="2">
        <f t="shared" si="180"/>
        <v>0</v>
      </c>
      <c r="AH156" s="2">
        <f>(((EW156*1.15)*1.15))</f>
        <v>119.02499999999998</v>
      </c>
      <c r="AI156" s="2">
        <f>(((EX156*1.15)*1.25))</f>
        <v>0</v>
      </c>
      <c r="AJ156" s="2">
        <f t="shared" si="181"/>
        <v>0</v>
      </c>
      <c r="AK156" s="2">
        <v>1604.91</v>
      </c>
      <c r="AL156" s="2">
        <v>547.23</v>
      </c>
      <c r="AM156" s="2">
        <v>60.48</v>
      </c>
      <c r="AN156" s="2">
        <v>14.87</v>
      </c>
      <c r="AO156" s="2">
        <v>997.2</v>
      </c>
      <c r="AP156" s="2">
        <v>0</v>
      </c>
      <c r="AQ156" s="2">
        <v>90</v>
      </c>
      <c r="AR156" s="2">
        <v>0</v>
      </c>
      <c r="AS156" s="2">
        <v>0</v>
      </c>
      <c r="AT156" s="2">
        <v>0</v>
      </c>
      <c r="AU156" s="2">
        <v>0</v>
      </c>
      <c r="AV156" s="2">
        <v>1</v>
      </c>
      <c r="AW156" s="2">
        <v>1</v>
      </c>
      <c r="AX156" s="2"/>
      <c r="AY156" s="2"/>
      <c r="AZ156" s="2">
        <v>1</v>
      </c>
      <c r="BA156" s="2">
        <v>1</v>
      </c>
      <c r="BB156" s="2">
        <v>1</v>
      </c>
      <c r="BC156" s="2">
        <v>1</v>
      </c>
      <c r="BD156" s="2" t="s">
        <v>3</v>
      </c>
      <c r="BE156" s="2" t="s">
        <v>3</v>
      </c>
      <c r="BF156" s="2" t="s">
        <v>3</v>
      </c>
      <c r="BG156" s="2" t="s">
        <v>3</v>
      </c>
      <c r="BH156" s="2">
        <v>0</v>
      </c>
      <c r="BI156" s="2">
        <v>1</v>
      </c>
      <c r="BJ156" s="2" t="s">
        <v>333</v>
      </c>
      <c r="BK156" s="2"/>
      <c r="BL156" s="2"/>
      <c r="BM156" s="2">
        <v>89</v>
      </c>
      <c r="BN156" s="2">
        <v>0</v>
      </c>
      <c r="BO156" s="2" t="s">
        <v>3</v>
      </c>
      <c r="BP156" s="2">
        <v>0</v>
      </c>
      <c r="BQ156" s="2">
        <v>30</v>
      </c>
      <c r="BR156" s="2">
        <v>0</v>
      </c>
      <c r="BS156" s="2">
        <v>1</v>
      </c>
      <c r="BT156" s="2">
        <v>1</v>
      </c>
      <c r="BU156" s="2">
        <v>1</v>
      </c>
      <c r="BV156" s="2">
        <v>1</v>
      </c>
      <c r="BW156" s="2">
        <v>1</v>
      </c>
      <c r="BX156" s="2">
        <v>1</v>
      </c>
      <c r="BY156" s="2" t="s">
        <v>3</v>
      </c>
      <c r="BZ156" s="2">
        <v>0</v>
      </c>
      <c r="CA156" s="2">
        <v>0</v>
      </c>
      <c r="CB156" s="2"/>
      <c r="CC156" s="2"/>
      <c r="CD156" s="2"/>
      <c r="CE156" s="2"/>
      <c r="CF156" s="2">
        <v>0</v>
      </c>
      <c r="CG156" s="2">
        <v>0</v>
      </c>
      <c r="CH156" s="2"/>
      <c r="CI156" s="2"/>
      <c r="CJ156" s="2"/>
      <c r="CK156" s="2"/>
      <c r="CL156" s="2"/>
      <c r="CM156" s="2">
        <v>0</v>
      </c>
      <c r="CN156" s="2" t="s">
        <v>3</v>
      </c>
      <c r="CO156" s="2">
        <v>0</v>
      </c>
      <c r="CP156" s="2">
        <f t="shared" si="182"/>
        <v>60.540000000000006</v>
      </c>
      <c r="CQ156" s="2">
        <f t="shared" si="183"/>
        <v>547.23</v>
      </c>
      <c r="CR156" s="2">
        <f t="shared" si="184"/>
        <v>86.94</v>
      </c>
      <c r="CS156" s="2">
        <f t="shared" si="185"/>
        <v>21.375624999999999</v>
      </c>
      <c r="CT156" s="2">
        <f t="shared" si="186"/>
        <v>1318.797</v>
      </c>
      <c r="CU156" s="2">
        <f t="shared" si="187"/>
        <v>0</v>
      </c>
      <c r="CV156" s="2">
        <f t="shared" si="188"/>
        <v>119.02499999999998</v>
      </c>
      <c r="CW156" s="2">
        <f t="shared" si="189"/>
        <v>0</v>
      </c>
      <c r="CX156" s="2">
        <f t="shared" si="190"/>
        <v>0</v>
      </c>
      <c r="CY156" s="2">
        <f t="shared" si="191"/>
        <v>0</v>
      </c>
      <c r="CZ156" s="2">
        <f t="shared" si="192"/>
        <v>0</v>
      </c>
      <c r="DA156" s="2"/>
      <c r="DB156" s="2"/>
      <c r="DC156" s="2" t="s">
        <v>3</v>
      </c>
      <c r="DD156" s="2" t="s">
        <v>3</v>
      </c>
      <c r="DE156" s="2" t="s">
        <v>62</v>
      </c>
      <c r="DF156" s="2" t="s">
        <v>62</v>
      </c>
      <c r="DG156" s="2" t="s">
        <v>63</v>
      </c>
      <c r="DH156" s="2" t="s">
        <v>3</v>
      </c>
      <c r="DI156" s="2" t="s">
        <v>63</v>
      </c>
      <c r="DJ156" s="2" t="s">
        <v>62</v>
      </c>
      <c r="DK156" s="2" t="s">
        <v>3</v>
      </c>
      <c r="DL156" s="2" t="s">
        <v>3</v>
      </c>
      <c r="DM156" s="2" t="s">
        <v>3</v>
      </c>
      <c r="DN156" s="2">
        <v>104</v>
      </c>
      <c r="DO156" s="2">
        <v>70</v>
      </c>
      <c r="DP156" s="2">
        <v>1.0469999999999999</v>
      </c>
      <c r="DQ156" s="2">
        <v>1</v>
      </c>
      <c r="DR156" s="2"/>
      <c r="DS156" s="2"/>
      <c r="DT156" s="2"/>
      <c r="DU156" s="2">
        <v>1005</v>
      </c>
      <c r="DV156" s="2" t="s">
        <v>35</v>
      </c>
      <c r="DW156" s="2" t="s">
        <v>35</v>
      </c>
      <c r="DX156" s="2">
        <v>100</v>
      </c>
      <c r="DY156" s="2"/>
      <c r="DZ156" s="2"/>
      <c r="EA156" s="2"/>
      <c r="EB156" s="2"/>
      <c r="EC156" s="2"/>
      <c r="ED156" s="2"/>
      <c r="EE156" s="2">
        <v>20612981</v>
      </c>
      <c r="EF156" s="2">
        <v>30</v>
      </c>
      <c r="EG156" s="2" t="s">
        <v>54</v>
      </c>
      <c r="EH156" s="2">
        <v>0</v>
      </c>
      <c r="EI156" s="2" t="s">
        <v>3</v>
      </c>
      <c r="EJ156" s="2">
        <v>1</v>
      </c>
      <c r="EK156" s="2">
        <v>89</v>
      </c>
      <c r="EL156" s="2" t="s">
        <v>158</v>
      </c>
      <c r="EM156" s="2" t="s">
        <v>159</v>
      </c>
      <c r="EN156" s="2"/>
      <c r="EO156" s="2" t="s">
        <v>3</v>
      </c>
      <c r="EP156" s="2"/>
      <c r="EQ156" s="2">
        <v>0</v>
      </c>
      <c r="ER156" s="2">
        <v>1604.91</v>
      </c>
      <c r="ES156" s="2">
        <v>547.23</v>
      </c>
      <c r="ET156" s="2">
        <v>60.48</v>
      </c>
      <c r="EU156" s="2">
        <v>14.87</v>
      </c>
      <c r="EV156" s="2">
        <v>997.2</v>
      </c>
      <c r="EW156" s="2">
        <v>90</v>
      </c>
      <c r="EX156" s="2">
        <v>0</v>
      </c>
      <c r="EY156" s="2">
        <v>0</v>
      </c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>
        <v>0</v>
      </c>
      <c r="FR156" s="2">
        <f t="shared" si="193"/>
        <v>0</v>
      </c>
      <c r="FS156" s="2">
        <v>0</v>
      </c>
      <c r="FT156" s="2"/>
      <c r="FU156" s="2"/>
      <c r="FV156" s="2"/>
      <c r="FW156" s="2"/>
      <c r="FX156" s="2">
        <v>104</v>
      </c>
      <c r="FY156" s="2">
        <v>70</v>
      </c>
      <c r="FZ156" s="2"/>
      <c r="GA156" s="2" t="s">
        <v>3</v>
      </c>
      <c r="GB156" s="2"/>
      <c r="GC156" s="2"/>
      <c r="GD156" s="2">
        <v>0</v>
      </c>
      <c r="GE156" s="2"/>
      <c r="GF156" s="2">
        <v>-1174747218</v>
      </c>
      <c r="GG156" s="2">
        <v>2</v>
      </c>
      <c r="GH156" s="2">
        <v>1</v>
      </c>
      <c r="GI156" s="2">
        <v>-2</v>
      </c>
      <c r="GJ156" s="2">
        <v>0</v>
      </c>
      <c r="GK156" s="2">
        <f>ROUND(R156*(R12)/100,2)</f>
        <v>1.1000000000000001</v>
      </c>
      <c r="GL156" s="2">
        <f t="shared" si="194"/>
        <v>0</v>
      </c>
      <c r="GM156" s="2">
        <f t="shared" si="195"/>
        <v>61.64</v>
      </c>
      <c r="GN156" s="2">
        <f t="shared" si="196"/>
        <v>61.64</v>
      </c>
      <c r="GO156" s="2">
        <f t="shared" si="197"/>
        <v>0</v>
      </c>
      <c r="GP156" s="2">
        <f t="shared" si="198"/>
        <v>0</v>
      </c>
      <c r="GQ156" s="2"/>
      <c r="GR156" s="2">
        <v>0</v>
      </c>
      <c r="GS156" s="2">
        <v>3</v>
      </c>
      <c r="GT156" s="2">
        <v>0</v>
      </c>
      <c r="GU156" s="2" t="s">
        <v>3</v>
      </c>
      <c r="GV156" s="2">
        <f t="shared" si="199"/>
        <v>0</v>
      </c>
      <c r="GW156" s="2">
        <v>1</v>
      </c>
      <c r="GX156" s="2">
        <f t="shared" si="200"/>
        <v>0</v>
      </c>
      <c r="GY156" s="2"/>
      <c r="GZ156" s="2"/>
      <c r="HA156" s="2">
        <v>0</v>
      </c>
      <c r="HB156" s="2">
        <v>0</v>
      </c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>
        <v>0</v>
      </c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x14ac:dyDescent="0.2">
      <c r="A157">
        <v>17</v>
      </c>
      <c r="B157">
        <v>1</v>
      </c>
      <c r="C157">
        <f>ROW(SmtRes!A288)</f>
        <v>288</v>
      </c>
      <c r="D157">
        <f>ROW(EtalonRes!A290)</f>
        <v>290</v>
      </c>
      <c r="E157" t="s">
        <v>330</v>
      </c>
      <c r="F157" t="s">
        <v>331</v>
      </c>
      <c r="G157" t="s">
        <v>332</v>
      </c>
      <c r="H157" t="s">
        <v>35</v>
      </c>
      <c r="I157">
        <f>ROUND(3.1/100,6)</f>
        <v>3.1E-2</v>
      </c>
      <c r="J157">
        <v>0</v>
      </c>
      <c r="O157">
        <f t="shared" si="167"/>
        <v>846.22</v>
      </c>
      <c r="P157">
        <f t="shared" si="168"/>
        <v>27.82</v>
      </c>
      <c r="Q157">
        <f t="shared" si="169"/>
        <v>24.38</v>
      </c>
      <c r="R157">
        <f t="shared" si="170"/>
        <v>0.69</v>
      </c>
      <c r="S157">
        <f t="shared" si="171"/>
        <v>794.02</v>
      </c>
      <c r="T157">
        <f t="shared" si="172"/>
        <v>0</v>
      </c>
      <c r="U157">
        <f t="shared" si="173"/>
        <v>3.8631944249999992</v>
      </c>
      <c r="V157">
        <f t="shared" si="174"/>
        <v>0</v>
      </c>
      <c r="W157">
        <f t="shared" si="175"/>
        <v>0</v>
      </c>
      <c r="X157">
        <f t="shared" si="176"/>
        <v>714.62</v>
      </c>
      <c r="Y157">
        <f t="shared" si="177"/>
        <v>349.37</v>
      </c>
      <c r="AA157">
        <v>21012693</v>
      </c>
      <c r="AB157">
        <f t="shared" si="178"/>
        <v>1952.9670000000001</v>
      </c>
      <c r="AC157">
        <f t="shared" si="179"/>
        <v>547.23</v>
      </c>
      <c r="AD157">
        <f>ROUND((((ET157*1.15)*1.25)),6)</f>
        <v>86.94</v>
      </c>
      <c r="AE157">
        <f>ROUND((((EU157*1.15)*1.25)),6)</f>
        <v>21.375624999999999</v>
      </c>
      <c r="AF157">
        <f>ROUND((((EV157*1.15)*1.15)),6)</f>
        <v>1318.797</v>
      </c>
      <c r="AG157">
        <f t="shared" si="180"/>
        <v>0</v>
      </c>
      <c r="AH157">
        <f>(((EW157*1.15)*1.15))</f>
        <v>119.02499999999998</v>
      </c>
      <c r="AI157">
        <f>(((EX157*1.15)*1.25))</f>
        <v>0</v>
      </c>
      <c r="AJ157">
        <f t="shared" si="181"/>
        <v>0</v>
      </c>
      <c r="AK157">
        <v>1604.91</v>
      </c>
      <c r="AL157">
        <v>547.23</v>
      </c>
      <c r="AM157">
        <v>60.48</v>
      </c>
      <c r="AN157">
        <v>14.87</v>
      </c>
      <c r="AO157">
        <v>997.2</v>
      </c>
      <c r="AP157">
        <v>0</v>
      </c>
      <c r="AQ157">
        <v>90</v>
      </c>
      <c r="AR157">
        <v>0</v>
      </c>
      <c r="AS157">
        <v>0</v>
      </c>
      <c r="AT157">
        <v>90</v>
      </c>
      <c r="AU157">
        <v>44</v>
      </c>
      <c r="AV157">
        <v>1.0469999999999999</v>
      </c>
      <c r="AW157">
        <v>1</v>
      </c>
      <c r="AZ157">
        <v>1</v>
      </c>
      <c r="BA157">
        <v>18.55</v>
      </c>
      <c r="BB157">
        <v>8.64</v>
      </c>
      <c r="BC157">
        <v>1.64</v>
      </c>
      <c r="BD157" t="s">
        <v>3</v>
      </c>
      <c r="BE157" t="s">
        <v>3</v>
      </c>
      <c r="BF157" t="s">
        <v>3</v>
      </c>
      <c r="BG157" t="s">
        <v>3</v>
      </c>
      <c r="BH157">
        <v>0</v>
      </c>
      <c r="BI157">
        <v>1</v>
      </c>
      <c r="BJ157" t="s">
        <v>333</v>
      </c>
      <c r="BM157">
        <v>89</v>
      </c>
      <c r="BN157">
        <v>0</v>
      </c>
      <c r="BO157" t="s">
        <v>331</v>
      </c>
      <c r="BP157">
        <v>1</v>
      </c>
      <c r="BQ157">
        <v>30</v>
      </c>
      <c r="BR157">
        <v>0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90</v>
      </c>
      <c r="CA157">
        <v>44</v>
      </c>
      <c r="CF157">
        <v>0</v>
      </c>
      <c r="CG157">
        <v>0</v>
      </c>
      <c r="CM157">
        <v>0</v>
      </c>
      <c r="CN157" t="s">
        <v>3</v>
      </c>
      <c r="CO157">
        <v>0</v>
      </c>
      <c r="CP157">
        <f t="shared" si="182"/>
        <v>846.22</v>
      </c>
      <c r="CQ157">
        <f t="shared" si="183"/>
        <v>897.45719999999994</v>
      </c>
      <c r="CR157">
        <f t="shared" si="184"/>
        <v>786.46619520000002</v>
      </c>
      <c r="CS157">
        <f t="shared" si="185"/>
        <v>22.380279374999997</v>
      </c>
      <c r="CT157">
        <f t="shared" si="186"/>
        <v>25613.477514450002</v>
      </c>
      <c r="CU157">
        <f t="shared" si="187"/>
        <v>0</v>
      </c>
      <c r="CV157">
        <f t="shared" si="188"/>
        <v>124.61917499999997</v>
      </c>
      <c r="CW157">
        <f t="shared" si="189"/>
        <v>0</v>
      </c>
      <c r="CX157">
        <f t="shared" si="190"/>
        <v>0</v>
      </c>
      <c r="CY157">
        <f t="shared" si="191"/>
        <v>714.61800000000005</v>
      </c>
      <c r="CZ157">
        <f t="shared" si="192"/>
        <v>349.36880000000002</v>
      </c>
      <c r="DC157" t="s">
        <v>3</v>
      </c>
      <c r="DD157" t="s">
        <v>3</v>
      </c>
      <c r="DE157" t="s">
        <v>62</v>
      </c>
      <c r="DF157" t="s">
        <v>62</v>
      </c>
      <c r="DG157" t="s">
        <v>63</v>
      </c>
      <c r="DH157" t="s">
        <v>3</v>
      </c>
      <c r="DI157" t="s">
        <v>63</v>
      </c>
      <c r="DJ157" t="s">
        <v>62</v>
      </c>
      <c r="DK157" t="s">
        <v>3</v>
      </c>
      <c r="DL157" t="s">
        <v>3</v>
      </c>
      <c r="DM157" t="s">
        <v>3</v>
      </c>
      <c r="DN157">
        <v>104</v>
      </c>
      <c r="DO157">
        <v>70</v>
      </c>
      <c r="DP157">
        <v>1.0469999999999999</v>
      </c>
      <c r="DQ157">
        <v>1</v>
      </c>
      <c r="DU157">
        <v>1005</v>
      </c>
      <c r="DV157" t="s">
        <v>35</v>
      </c>
      <c r="DW157" t="s">
        <v>35</v>
      </c>
      <c r="DX157">
        <v>100</v>
      </c>
      <c r="EE157">
        <v>20612981</v>
      </c>
      <c r="EF157">
        <v>30</v>
      </c>
      <c r="EG157" t="s">
        <v>54</v>
      </c>
      <c r="EH157">
        <v>0</v>
      </c>
      <c r="EI157" t="s">
        <v>3</v>
      </c>
      <c r="EJ157">
        <v>1</v>
      </c>
      <c r="EK157">
        <v>89</v>
      </c>
      <c r="EL157" t="s">
        <v>158</v>
      </c>
      <c r="EM157" t="s">
        <v>159</v>
      </c>
      <c r="EO157" t="s">
        <v>3</v>
      </c>
      <c r="EQ157">
        <v>0</v>
      </c>
      <c r="ER157">
        <v>1604.91</v>
      </c>
      <c r="ES157">
        <v>547.23</v>
      </c>
      <c r="ET157">
        <v>60.48</v>
      </c>
      <c r="EU157">
        <v>14.87</v>
      </c>
      <c r="EV157">
        <v>997.2</v>
      </c>
      <c r="EW157">
        <v>90</v>
      </c>
      <c r="EX157">
        <v>0</v>
      </c>
      <c r="EY157">
        <v>0</v>
      </c>
      <c r="FQ157">
        <v>0</v>
      </c>
      <c r="FR157">
        <f t="shared" si="193"/>
        <v>0</v>
      </c>
      <c r="FS157">
        <v>0</v>
      </c>
      <c r="FX157">
        <v>104</v>
      </c>
      <c r="FY157">
        <v>70</v>
      </c>
      <c r="GA157" t="s">
        <v>3</v>
      </c>
      <c r="GD157">
        <v>0</v>
      </c>
      <c r="GF157">
        <v>-1174747218</v>
      </c>
      <c r="GG157">
        <v>2</v>
      </c>
      <c r="GH157">
        <v>1</v>
      </c>
      <c r="GI157">
        <v>2</v>
      </c>
      <c r="GJ157">
        <v>0</v>
      </c>
      <c r="GK157">
        <f>ROUND(R157*(S12)/100,2)</f>
        <v>1.1599999999999999</v>
      </c>
      <c r="GL157">
        <f t="shared" si="194"/>
        <v>0</v>
      </c>
      <c r="GM157">
        <f t="shared" si="195"/>
        <v>1911.37</v>
      </c>
      <c r="GN157">
        <f t="shared" si="196"/>
        <v>1911.37</v>
      </c>
      <c r="GO157">
        <f t="shared" si="197"/>
        <v>0</v>
      </c>
      <c r="GP157">
        <f t="shared" si="198"/>
        <v>0</v>
      </c>
      <c r="GR157">
        <v>0</v>
      </c>
      <c r="GS157">
        <v>3</v>
      </c>
      <c r="GT157">
        <v>0</v>
      </c>
      <c r="GU157" t="s">
        <v>3</v>
      </c>
      <c r="GV157">
        <f t="shared" si="199"/>
        <v>0</v>
      </c>
      <c r="GW157">
        <v>1</v>
      </c>
      <c r="GX157">
        <f t="shared" si="200"/>
        <v>0</v>
      </c>
      <c r="HA157">
        <v>0</v>
      </c>
      <c r="HB157">
        <v>0</v>
      </c>
      <c r="IK157">
        <v>0</v>
      </c>
    </row>
    <row r="158" spans="1:255" x14ac:dyDescent="0.2">
      <c r="A158" s="2">
        <v>18</v>
      </c>
      <c r="B158" s="2">
        <v>1</v>
      </c>
      <c r="C158" s="2">
        <v>282</v>
      </c>
      <c r="D158" s="2"/>
      <c r="E158" s="2" t="s">
        <v>334</v>
      </c>
      <c r="F158" s="2" t="s">
        <v>275</v>
      </c>
      <c r="G158" s="2" t="s">
        <v>276</v>
      </c>
      <c r="H158" s="2" t="s">
        <v>173</v>
      </c>
      <c r="I158" s="2">
        <f>I156*J158</f>
        <v>6.5100000000000005E-2</v>
      </c>
      <c r="J158" s="2">
        <v>2.1</v>
      </c>
      <c r="K158" s="2"/>
      <c r="L158" s="2"/>
      <c r="M158" s="2"/>
      <c r="N158" s="2"/>
      <c r="O158" s="2">
        <f t="shared" si="167"/>
        <v>803.01</v>
      </c>
      <c r="P158" s="2">
        <f t="shared" si="168"/>
        <v>803.01</v>
      </c>
      <c r="Q158" s="2">
        <f t="shared" si="169"/>
        <v>0</v>
      </c>
      <c r="R158" s="2">
        <f t="shared" si="170"/>
        <v>0</v>
      </c>
      <c r="S158" s="2">
        <f t="shared" si="171"/>
        <v>0</v>
      </c>
      <c r="T158" s="2">
        <f t="shared" si="172"/>
        <v>0</v>
      </c>
      <c r="U158" s="2">
        <f t="shared" si="173"/>
        <v>0</v>
      </c>
      <c r="V158" s="2">
        <f t="shared" si="174"/>
        <v>0</v>
      </c>
      <c r="W158" s="2">
        <f t="shared" si="175"/>
        <v>0</v>
      </c>
      <c r="X158" s="2">
        <f t="shared" si="176"/>
        <v>0</v>
      </c>
      <c r="Y158" s="2">
        <f t="shared" si="177"/>
        <v>0</v>
      </c>
      <c r="Z158" s="2"/>
      <c r="AA158" s="2">
        <v>21012691</v>
      </c>
      <c r="AB158" s="2">
        <f t="shared" si="178"/>
        <v>12334.98</v>
      </c>
      <c r="AC158" s="2">
        <f t="shared" si="179"/>
        <v>12334.98</v>
      </c>
      <c r="AD158" s="2">
        <f t="shared" ref="AD158:AF159" si="210">ROUND((ET158),6)</f>
        <v>0</v>
      </c>
      <c r="AE158" s="2">
        <f t="shared" si="210"/>
        <v>0</v>
      </c>
      <c r="AF158" s="2">
        <f t="shared" si="210"/>
        <v>0</v>
      </c>
      <c r="AG158" s="2">
        <f t="shared" si="180"/>
        <v>0</v>
      </c>
      <c r="AH158" s="2">
        <f>(EW158)</f>
        <v>0</v>
      </c>
      <c r="AI158" s="2">
        <f>(EX158)</f>
        <v>0</v>
      </c>
      <c r="AJ158" s="2">
        <f t="shared" si="181"/>
        <v>0</v>
      </c>
      <c r="AK158" s="2">
        <v>12334.98</v>
      </c>
      <c r="AL158" s="2">
        <v>12334.98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</v>
      </c>
      <c r="BD158" s="2" t="s">
        <v>3</v>
      </c>
      <c r="BE158" s="2" t="s">
        <v>3</v>
      </c>
      <c r="BF158" s="2" t="s">
        <v>3</v>
      </c>
      <c r="BG158" s="2" t="s">
        <v>3</v>
      </c>
      <c r="BH158" s="2">
        <v>3</v>
      </c>
      <c r="BI158" s="2">
        <v>1</v>
      </c>
      <c r="BJ158" s="2" t="s">
        <v>277</v>
      </c>
      <c r="BK158" s="2"/>
      <c r="BL158" s="2"/>
      <c r="BM158" s="2">
        <v>92</v>
      </c>
      <c r="BN158" s="2">
        <v>0</v>
      </c>
      <c r="BO158" s="2" t="s">
        <v>3</v>
      </c>
      <c r="BP158" s="2">
        <v>0</v>
      </c>
      <c r="BQ158" s="2">
        <v>30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3</v>
      </c>
      <c r="BZ158" s="2">
        <v>0</v>
      </c>
      <c r="CA158" s="2">
        <v>0</v>
      </c>
      <c r="CB158" s="2"/>
      <c r="CC158" s="2"/>
      <c r="CD158" s="2"/>
      <c r="CE158" s="2"/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3</v>
      </c>
      <c r="CO158" s="2">
        <v>0</v>
      </c>
      <c r="CP158" s="2">
        <f t="shared" si="182"/>
        <v>803.01</v>
      </c>
      <c r="CQ158" s="2">
        <f t="shared" si="183"/>
        <v>12334.98</v>
      </c>
      <c r="CR158" s="2">
        <f t="shared" si="184"/>
        <v>0</v>
      </c>
      <c r="CS158" s="2">
        <f t="shared" si="185"/>
        <v>0</v>
      </c>
      <c r="CT158" s="2">
        <f t="shared" si="186"/>
        <v>0</v>
      </c>
      <c r="CU158" s="2">
        <f t="shared" si="187"/>
        <v>0</v>
      </c>
      <c r="CV158" s="2">
        <f t="shared" si="188"/>
        <v>0</v>
      </c>
      <c r="CW158" s="2">
        <f t="shared" si="189"/>
        <v>0</v>
      </c>
      <c r="CX158" s="2">
        <f t="shared" si="190"/>
        <v>0</v>
      </c>
      <c r="CY158" s="2">
        <f t="shared" si="191"/>
        <v>0</v>
      </c>
      <c r="CZ158" s="2">
        <f t="shared" si="192"/>
        <v>0</v>
      </c>
      <c r="DA158" s="2"/>
      <c r="DB158" s="2"/>
      <c r="DC158" s="2" t="s">
        <v>3</v>
      </c>
      <c r="DD158" s="2" t="s">
        <v>3</v>
      </c>
      <c r="DE158" s="2" t="s">
        <v>3</v>
      </c>
      <c r="DF158" s="2" t="s">
        <v>3</v>
      </c>
      <c r="DG158" s="2" t="s">
        <v>3</v>
      </c>
      <c r="DH158" s="2" t="s">
        <v>3</v>
      </c>
      <c r="DI158" s="2" t="s">
        <v>3</v>
      </c>
      <c r="DJ158" s="2" t="s">
        <v>3</v>
      </c>
      <c r="DK158" s="2" t="s">
        <v>3</v>
      </c>
      <c r="DL158" s="2" t="s">
        <v>3</v>
      </c>
      <c r="DM158" s="2" t="s">
        <v>3</v>
      </c>
      <c r="DN158" s="2">
        <v>104</v>
      </c>
      <c r="DO158" s="2">
        <v>70</v>
      </c>
      <c r="DP158" s="2">
        <v>1.0469999999999999</v>
      </c>
      <c r="DQ158" s="2">
        <v>1</v>
      </c>
      <c r="DR158" s="2"/>
      <c r="DS158" s="2"/>
      <c r="DT158" s="2"/>
      <c r="DU158" s="2">
        <v>1009</v>
      </c>
      <c r="DV158" s="2" t="s">
        <v>173</v>
      </c>
      <c r="DW158" s="2" t="s">
        <v>173</v>
      </c>
      <c r="DX158" s="2">
        <v>1000</v>
      </c>
      <c r="DY158" s="2"/>
      <c r="DZ158" s="2"/>
      <c r="EA158" s="2"/>
      <c r="EB158" s="2"/>
      <c r="EC158" s="2"/>
      <c r="ED158" s="2"/>
      <c r="EE158" s="2">
        <v>20612984</v>
      </c>
      <c r="EF158" s="2">
        <v>30</v>
      </c>
      <c r="EG158" s="2" t="s">
        <v>54</v>
      </c>
      <c r="EH158" s="2">
        <v>0</v>
      </c>
      <c r="EI158" s="2" t="s">
        <v>3</v>
      </c>
      <c r="EJ158" s="2">
        <v>1</v>
      </c>
      <c r="EK158" s="2">
        <v>92</v>
      </c>
      <c r="EL158" s="2" t="s">
        <v>335</v>
      </c>
      <c r="EM158" s="2" t="s">
        <v>336</v>
      </c>
      <c r="EN158" s="2"/>
      <c r="EO158" s="2" t="s">
        <v>3</v>
      </c>
      <c r="EP158" s="2"/>
      <c r="EQ158" s="2">
        <v>0</v>
      </c>
      <c r="ER158" s="2">
        <v>12334.98</v>
      </c>
      <c r="ES158" s="2">
        <v>12334.98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f t="shared" si="193"/>
        <v>0</v>
      </c>
      <c r="FS158" s="2">
        <v>0</v>
      </c>
      <c r="FT158" s="2"/>
      <c r="FU158" s="2"/>
      <c r="FV158" s="2"/>
      <c r="FW158" s="2"/>
      <c r="FX158" s="2">
        <v>104</v>
      </c>
      <c r="FY158" s="2">
        <v>70</v>
      </c>
      <c r="FZ158" s="2"/>
      <c r="GA158" s="2" t="s">
        <v>3</v>
      </c>
      <c r="GB158" s="2"/>
      <c r="GC158" s="2"/>
      <c r="GD158" s="2">
        <v>0</v>
      </c>
      <c r="GE158" s="2"/>
      <c r="GF158" s="2">
        <v>1706313606</v>
      </c>
      <c r="GG158" s="2">
        <v>2</v>
      </c>
      <c r="GH158" s="2">
        <v>1</v>
      </c>
      <c r="GI158" s="2">
        <v>-2</v>
      </c>
      <c r="GJ158" s="2">
        <v>0</v>
      </c>
      <c r="GK158" s="2">
        <f>ROUND(R158*(R12)/100,2)</f>
        <v>0</v>
      </c>
      <c r="GL158" s="2">
        <f t="shared" si="194"/>
        <v>0</v>
      </c>
      <c r="GM158" s="2">
        <f t="shared" si="195"/>
        <v>803.01</v>
      </c>
      <c r="GN158" s="2">
        <f t="shared" si="196"/>
        <v>803.01</v>
      </c>
      <c r="GO158" s="2">
        <f t="shared" si="197"/>
        <v>0</v>
      </c>
      <c r="GP158" s="2">
        <f t="shared" si="198"/>
        <v>0</v>
      </c>
      <c r="GQ158" s="2"/>
      <c r="GR158" s="2">
        <v>0</v>
      </c>
      <c r="GS158" s="2">
        <v>3</v>
      </c>
      <c r="GT158" s="2">
        <v>0</v>
      </c>
      <c r="GU158" s="2" t="s">
        <v>3</v>
      </c>
      <c r="GV158" s="2">
        <f t="shared" si="199"/>
        <v>0</v>
      </c>
      <c r="GW158" s="2">
        <v>1</v>
      </c>
      <c r="GX158" s="2">
        <f t="shared" si="200"/>
        <v>0</v>
      </c>
      <c r="GY158" s="2"/>
      <c r="GZ158" s="2"/>
      <c r="HA158" s="2">
        <v>0</v>
      </c>
      <c r="HB158" s="2">
        <v>0</v>
      </c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x14ac:dyDescent="0.2">
      <c r="A159">
        <v>18</v>
      </c>
      <c r="B159">
        <v>1</v>
      </c>
      <c r="C159">
        <v>288</v>
      </c>
      <c r="E159" t="s">
        <v>334</v>
      </c>
      <c r="F159" t="s">
        <v>275</v>
      </c>
      <c r="G159" t="s">
        <v>276</v>
      </c>
      <c r="H159" t="s">
        <v>173</v>
      </c>
      <c r="I159">
        <f>I157*J159</f>
        <v>6.5100000000000005E-2</v>
      </c>
      <c r="J159">
        <v>2.1</v>
      </c>
      <c r="O159">
        <f t="shared" si="167"/>
        <v>1076.03</v>
      </c>
      <c r="P159">
        <f t="shared" si="168"/>
        <v>1076.03</v>
      </c>
      <c r="Q159">
        <f t="shared" si="169"/>
        <v>0</v>
      </c>
      <c r="R159">
        <f t="shared" si="170"/>
        <v>0</v>
      </c>
      <c r="S159">
        <f t="shared" si="171"/>
        <v>0</v>
      </c>
      <c r="T159">
        <f t="shared" si="172"/>
        <v>0</v>
      </c>
      <c r="U159">
        <f t="shared" si="173"/>
        <v>0</v>
      </c>
      <c r="V159">
        <f t="shared" si="174"/>
        <v>0</v>
      </c>
      <c r="W159">
        <f t="shared" si="175"/>
        <v>0</v>
      </c>
      <c r="X159">
        <f t="shared" si="176"/>
        <v>0</v>
      </c>
      <c r="Y159">
        <f t="shared" si="177"/>
        <v>0</v>
      </c>
      <c r="AA159">
        <v>21012693</v>
      </c>
      <c r="AB159">
        <f t="shared" si="178"/>
        <v>12334.98</v>
      </c>
      <c r="AC159">
        <f t="shared" si="179"/>
        <v>12334.98</v>
      </c>
      <c r="AD159">
        <f t="shared" si="210"/>
        <v>0</v>
      </c>
      <c r="AE159">
        <f t="shared" si="210"/>
        <v>0</v>
      </c>
      <c r="AF159">
        <f t="shared" si="210"/>
        <v>0</v>
      </c>
      <c r="AG159">
        <f t="shared" si="180"/>
        <v>0</v>
      </c>
      <c r="AH159">
        <f>(EW159)</f>
        <v>0</v>
      </c>
      <c r="AI159">
        <f>(EX159)</f>
        <v>0</v>
      </c>
      <c r="AJ159">
        <f t="shared" si="181"/>
        <v>0</v>
      </c>
      <c r="AK159">
        <v>12334.98</v>
      </c>
      <c r="AL159">
        <v>12334.98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1</v>
      </c>
      <c r="AW159">
        <v>1</v>
      </c>
      <c r="AZ159">
        <v>1</v>
      </c>
      <c r="BA159">
        <v>1</v>
      </c>
      <c r="BB159">
        <v>1</v>
      </c>
      <c r="BC159">
        <v>1.34</v>
      </c>
      <c r="BD159" t="s">
        <v>3</v>
      </c>
      <c r="BE159" t="s">
        <v>3</v>
      </c>
      <c r="BF159" t="s">
        <v>3</v>
      </c>
      <c r="BG159" t="s">
        <v>3</v>
      </c>
      <c r="BH159">
        <v>3</v>
      </c>
      <c r="BI159">
        <v>1</v>
      </c>
      <c r="BJ159" t="s">
        <v>277</v>
      </c>
      <c r="BM159">
        <v>92</v>
      </c>
      <c r="BN159">
        <v>0</v>
      </c>
      <c r="BO159" t="s">
        <v>275</v>
      </c>
      <c r="BP159">
        <v>1</v>
      </c>
      <c r="BQ159">
        <v>30</v>
      </c>
      <c r="BR159">
        <v>0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0</v>
      </c>
      <c r="CA159">
        <v>0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 t="shared" si="182"/>
        <v>1076.03</v>
      </c>
      <c r="CQ159">
        <f t="shared" si="183"/>
        <v>16528.873200000002</v>
      </c>
      <c r="CR159">
        <f t="shared" si="184"/>
        <v>0</v>
      </c>
      <c r="CS159">
        <f t="shared" si="185"/>
        <v>0</v>
      </c>
      <c r="CT159">
        <f t="shared" si="186"/>
        <v>0</v>
      </c>
      <c r="CU159">
        <f t="shared" si="187"/>
        <v>0</v>
      </c>
      <c r="CV159">
        <f t="shared" si="188"/>
        <v>0</v>
      </c>
      <c r="CW159">
        <f t="shared" si="189"/>
        <v>0</v>
      </c>
      <c r="CX159">
        <f t="shared" si="190"/>
        <v>0</v>
      </c>
      <c r="CY159">
        <f t="shared" si="191"/>
        <v>0</v>
      </c>
      <c r="CZ159">
        <f t="shared" si="192"/>
        <v>0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104</v>
      </c>
      <c r="DO159">
        <v>70</v>
      </c>
      <c r="DP159">
        <v>1.0469999999999999</v>
      </c>
      <c r="DQ159">
        <v>1</v>
      </c>
      <c r="DU159">
        <v>1009</v>
      </c>
      <c r="DV159" t="s">
        <v>173</v>
      </c>
      <c r="DW159" t="s">
        <v>173</v>
      </c>
      <c r="DX159">
        <v>1000</v>
      </c>
      <c r="EE159">
        <v>20612984</v>
      </c>
      <c r="EF159">
        <v>30</v>
      </c>
      <c r="EG159" t="s">
        <v>54</v>
      </c>
      <c r="EH159">
        <v>0</v>
      </c>
      <c r="EI159" t="s">
        <v>3</v>
      </c>
      <c r="EJ159">
        <v>1</v>
      </c>
      <c r="EK159">
        <v>92</v>
      </c>
      <c r="EL159" t="s">
        <v>335</v>
      </c>
      <c r="EM159" t="s">
        <v>336</v>
      </c>
      <c r="EO159" t="s">
        <v>3</v>
      </c>
      <c r="EQ159">
        <v>0</v>
      </c>
      <c r="ER159">
        <v>12334.98</v>
      </c>
      <c r="ES159">
        <v>12334.98</v>
      </c>
      <c r="ET159">
        <v>0</v>
      </c>
      <c r="EU159">
        <v>0</v>
      </c>
      <c r="EV159">
        <v>0</v>
      </c>
      <c r="EW159">
        <v>0</v>
      </c>
      <c r="EX159">
        <v>0</v>
      </c>
      <c r="FQ159">
        <v>0</v>
      </c>
      <c r="FR159">
        <f t="shared" si="193"/>
        <v>0</v>
      </c>
      <c r="FS159">
        <v>0</v>
      </c>
      <c r="FX159">
        <v>104</v>
      </c>
      <c r="FY159">
        <v>70</v>
      </c>
      <c r="GA159" t="s">
        <v>3</v>
      </c>
      <c r="GD159">
        <v>0</v>
      </c>
      <c r="GF159">
        <v>1706313606</v>
      </c>
      <c r="GG159">
        <v>2</v>
      </c>
      <c r="GH159">
        <v>1</v>
      </c>
      <c r="GI159">
        <v>2</v>
      </c>
      <c r="GJ159">
        <v>0</v>
      </c>
      <c r="GK159">
        <f>ROUND(R159*(S12)/100,2)</f>
        <v>0</v>
      </c>
      <c r="GL159">
        <f t="shared" si="194"/>
        <v>0</v>
      </c>
      <c r="GM159">
        <f t="shared" si="195"/>
        <v>1076.03</v>
      </c>
      <c r="GN159">
        <f t="shared" si="196"/>
        <v>1076.03</v>
      </c>
      <c r="GO159">
        <f t="shared" si="197"/>
        <v>0</v>
      </c>
      <c r="GP159">
        <f t="shared" si="198"/>
        <v>0</v>
      </c>
      <c r="GR159">
        <v>0</v>
      </c>
      <c r="GS159">
        <v>3</v>
      </c>
      <c r="GT159">
        <v>0</v>
      </c>
      <c r="GU159" t="s">
        <v>3</v>
      </c>
      <c r="GV159">
        <f t="shared" si="199"/>
        <v>0</v>
      </c>
      <c r="GW159">
        <v>1</v>
      </c>
      <c r="GX159">
        <f t="shared" si="200"/>
        <v>0</v>
      </c>
      <c r="HA159">
        <v>0</v>
      </c>
      <c r="HB159">
        <v>0</v>
      </c>
      <c r="IK159">
        <v>0</v>
      </c>
    </row>
    <row r="160" spans="1:255" x14ac:dyDescent="0.2">
      <c r="A160" s="2">
        <v>17</v>
      </c>
      <c r="B160" s="2">
        <v>1</v>
      </c>
      <c r="C160" s="2">
        <f>ROW(SmtRes!A297)</f>
        <v>297</v>
      </c>
      <c r="D160" s="2">
        <f>ROW(EtalonRes!A299)</f>
        <v>299</v>
      </c>
      <c r="E160" s="2" t="s">
        <v>337</v>
      </c>
      <c r="F160" s="2" t="s">
        <v>338</v>
      </c>
      <c r="G160" s="2" t="s">
        <v>339</v>
      </c>
      <c r="H160" s="2" t="s">
        <v>35</v>
      </c>
      <c r="I160" s="2">
        <f>ROUND(3.1/100,6)</f>
        <v>3.1E-2</v>
      </c>
      <c r="J160" s="2">
        <v>0</v>
      </c>
      <c r="K160" s="2"/>
      <c r="L160" s="2"/>
      <c r="M160" s="2"/>
      <c r="N160" s="2"/>
      <c r="O160" s="2">
        <f t="shared" ref="O160:O167" si="211">ROUND(CP160,2)</f>
        <v>66.599999999999994</v>
      </c>
      <c r="P160" s="2">
        <f t="shared" ref="P160:P167" si="212">ROUND(CQ160*I160,2)</f>
        <v>21.69</v>
      </c>
      <c r="Q160" s="2">
        <f t="shared" ref="Q160:Q167" si="213">ROUND(CR160*I160,2)</f>
        <v>4.45</v>
      </c>
      <c r="R160" s="2">
        <f t="shared" ref="R160:R167" si="214">ROUND(CS160*I160,2)</f>
        <v>0.56000000000000005</v>
      </c>
      <c r="S160" s="2">
        <f t="shared" ref="S160:S167" si="215">ROUND(CT160*I160,2)</f>
        <v>40.46</v>
      </c>
      <c r="T160" s="2">
        <f t="shared" ref="T160:T167" si="216">ROUND(CU160*I160,2)</f>
        <v>0</v>
      </c>
      <c r="U160" s="2">
        <f t="shared" ref="U160:U167" si="217">CV160*I160</f>
        <v>3.4470697999999991</v>
      </c>
      <c r="V160" s="2">
        <f t="shared" ref="V160:V167" si="218">CW160*I160</f>
        <v>0</v>
      </c>
      <c r="W160" s="2">
        <f t="shared" ref="W160:W167" si="219">ROUND(CX160*I160,2)</f>
        <v>0</v>
      </c>
      <c r="X160" s="2">
        <f t="shared" ref="X160:X167" si="220">ROUND(CY160,2)</f>
        <v>0</v>
      </c>
      <c r="Y160" s="2">
        <f t="shared" ref="Y160:Y167" si="221">ROUND(CZ160,2)</f>
        <v>0</v>
      </c>
      <c r="Z160" s="2"/>
      <c r="AA160" s="2">
        <v>21012691</v>
      </c>
      <c r="AB160" s="2">
        <f t="shared" ref="AB160:AB167" si="222">ROUND((AC160+AD160+AF160),6)</f>
        <v>2148.4804250000002</v>
      </c>
      <c r="AC160" s="2">
        <f t="shared" ref="AC160:AC167" si="223">ROUND((ES160),6)</f>
        <v>699.78</v>
      </c>
      <c r="AD160" s="2">
        <f>ROUND((((ET160*1.25)*1.15)),6)</f>
        <v>143.419375</v>
      </c>
      <c r="AE160" s="2">
        <f>ROUND((((EU160*1.25)*1.15)),6)</f>
        <v>17.983125000000001</v>
      </c>
      <c r="AF160" s="2">
        <f>ROUND((((EV160*1.15)*1.15)),6)</f>
        <v>1305.2810500000001</v>
      </c>
      <c r="AG160" s="2">
        <f t="shared" ref="AG160:AG167" si="224">ROUND((AP160),6)</f>
        <v>0</v>
      </c>
      <c r="AH160" s="2">
        <f>(((EW160*1.15)*1.15))</f>
        <v>111.19579999999998</v>
      </c>
      <c r="AI160" s="2">
        <f>(((EX160*1.25)*1.15))</f>
        <v>0</v>
      </c>
      <c r="AJ160" s="2">
        <f t="shared" ref="AJ160:AJ167" si="225">ROUND((AS160),6)</f>
        <v>0</v>
      </c>
      <c r="AK160" s="2">
        <v>1786.53</v>
      </c>
      <c r="AL160" s="2">
        <v>699.78</v>
      </c>
      <c r="AM160" s="2">
        <v>99.77</v>
      </c>
      <c r="AN160" s="2">
        <v>12.51</v>
      </c>
      <c r="AO160" s="2">
        <v>986.98</v>
      </c>
      <c r="AP160" s="2">
        <v>0</v>
      </c>
      <c r="AQ160" s="2">
        <v>84.08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3</v>
      </c>
      <c r="BE160" s="2" t="s">
        <v>3</v>
      </c>
      <c r="BF160" s="2" t="s">
        <v>3</v>
      </c>
      <c r="BG160" s="2" t="s">
        <v>3</v>
      </c>
      <c r="BH160" s="2">
        <v>0</v>
      </c>
      <c r="BI160" s="2">
        <v>1</v>
      </c>
      <c r="BJ160" s="2" t="s">
        <v>340</v>
      </c>
      <c r="BK160" s="2"/>
      <c r="BL160" s="2"/>
      <c r="BM160" s="2">
        <v>92</v>
      </c>
      <c r="BN160" s="2">
        <v>0</v>
      </c>
      <c r="BO160" s="2" t="s">
        <v>3</v>
      </c>
      <c r="BP160" s="2">
        <v>0</v>
      </c>
      <c r="BQ160" s="2">
        <v>30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3</v>
      </c>
      <c r="BZ160" s="2">
        <v>0</v>
      </c>
      <c r="CA160" s="2">
        <v>0</v>
      </c>
      <c r="CB160" s="2"/>
      <c r="CC160" s="2"/>
      <c r="CD160" s="2"/>
      <c r="CE160" s="2"/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2" t="s">
        <v>939</v>
      </c>
      <c r="CO160" s="2">
        <v>0</v>
      </c>
      <c r="CP160" s="2">
        <f t="shared" ref="CP160:CP167" si="226">(P160+Q160+S160)</f>
        <v>66.599999999999994</v>
      </c>
      <c r="CQ160" s="2">
        <f t="shared" ref="CQ160:CQ167" si="227">(AC160*BC160*AW160)</f>
        <v>699.78</v>
      </c>
      <c r="CR160" s="2">
        <f t="shared" ref="CR160:CR167" si="228">(AD160*BB160*AV160)</f>
        <v>143.419375</v>
      </c>
      <c r="CS160" s="2">
        <f t="shared" ref="CS160:CS167" si="229">(AE160*BS160*AV160)</f>
        <v>17.983125000000001</v>
      </c>
      <c r="CT160" s="2">
        <f t="shared" ref="CT160:CT167" si="230">(AF160*BA160*AV160)</f>
        <v>1305.2810500000001</v>
      </c>
      <c r="CU160" s="2">
        <f t="shared" ref="CU160:CU167" si="231">AG160</f>
        <v>0</v>
      </c>
      <c r="CV160" s="2">
        <f t="shared" ref="CV160:CV167" si="232">(AH160*AV160)</f>
        <v>111.19579999999998</v>
      </c>
      <c r="CW160" s="2">
        <f t="shared" ref="CW160:CW167" si="233">AI160</f>
        <v>0</v>
      </c>
      <c r="CX160" s="2">
        <f t="shared" ref="CX160:CX167" si="234">AJ160</f>
        <v>0</v>
      </c>
      <c r="CY160" s="2">
        <f t="shared" ref="CY160:CY167" si="235">S160*(BZ160/100)</f>
        <v>0</v>
      </c>
      <c r="CZ160" s="2">
        <f t="shared" ref="CZ160:CZ167" si="236">S160*(CA160/100)</f>
        <v>0</v>
      </c>
      <c r="DA160" s="2"/>
      <c r="DB160" s="2"/>
      <c r="DC160" s="2" t="s">
        <v>3</v>
      </c>
      <c r="DD160" s="2" t="s">
        <v>3</v>
      </c>
      <c r="DE160" s="2" t="s">
        <v>224</v>
      </c>
      <c r="DF160" s="2" t="s">
        <v>224</v>
      </c>
      <c r="DG160" s="2" t="s">
        <v>63</v>
      </c>
      <c r="DH160" s="2" t="s">
        <v>3</v>
      </c>
      <c r="DI160" s="2" t="s">
        <v>63</v>
      </c>
      <c r="DJ160" s="2" t="s">
        <v>224</v>
      </c>
      <c r="DK160" s="2" t="s">
        <v>3</v>
      </c>
      <c r="DL160" s="2" t="s">
        <v>3</v>
      </c>
      <c r="DM160" s="2" t="s">
        <v>3</v>
      </c>
      <c r="DN160" s="2">
        <v>104</v>
      </c>
      <c r="DO160" s="2">
        <v>70</v>
      </c>
      <c r="DP160" s="2">
        <v>1.0469999999999999</v>
      </c>
      <c r="DQ160" s="2">
        <v>1</v>
      </c>
      <c r="DR160" s="2"/>
      <c r="DS160" s="2"/>
      <c r="DT160" s="2"/>
      <c r="DU160" s="2">
        <v>1005</v>
      </c>
      <c r="DV160" s="2" t="s">
        <v>35</v>
      </c>
      <c r="DW160" s="2" t="s">
        <v>35</v>
      </c>
      <c r="DX160" s="2">
        <v>100</v>
      </c>
      <c r="DY160" s="2"/>
      <c r="DZ160" s="2"/>
      <c r="EA160" s="2"/>
      <c r="EB160" s="2"/>
      <c r="EC160" s="2"/>
      <c r="ED160" s="2"/>
      <c r="EE160" s="2">
        <v>20612984</v>
      </c>
      <c r="EF160" s="2">
        <v>30</v>
      </c>
      <c r="EG160" s="2" t="s">
        <v>54</v>
      </c>
      <c r="EH160" s="2">
        <v>0</v>
      </c>
      <c r="EI160" s="2" t="s">
        <v>3</v>
      </c>
      <c r="EJ160" s="2">
        <v>1</v>
      </c>
      <c r="EK160" s="2">
        <v>92</v>
      </c>
      <c r="EL160" s="2" t="s">
        <v>335</v>
      </c>
      <c r="EM160" s="2" t="s">
        <v>336</v>
      </c>
      <c r="EN160" s="2"/>
      <c r="EO160" s="2" t="s">
        <v>225</v>
      </c>
      <c r="EP160" s="2"/>
      <c r="EQ160" s="2">
        <v>0</v>
      </c>
      <c r="ER160" s="2">
        <v>1786.53</v>
      </c>
      <c r="ES160" s="2">
        <v>699.78</v>
      </c>
      <c r="ET160" s="2">
        <v>99.77</v>
      </c>
      <c r="EU160" s="2">
        <v>12.51</v>
      </c>
      <c r="EV160" s="2">
        <v>986.98</v>
      </c>
      <c r="EW160" s="2">
        <v>84.08</v>
      </c>
      <c r="EX160" s="2">
        <v>0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f t="shared" ref="FR160:FR167" si="237">ROUND(IF(AND(BH160=3,BI160=3),P160,0),2)</f>
        <v>0</v>
      </c>
      <c r="FS160" s="2">
        <v>0</v>
      </c>
      <c r="FT160" s="2"/>
      <c r="FU160" s="2"/>
      <c r="FV160" s="2"/>
      <c r="FW160" s="2"/>
      <c r="FX160" s="2">
        <v>104</v>
      </c>
      <c r="FY160" s="2">
        <v>70</v>
      </c>
      <c r="FZ160" s="2"/>
      <c r="GA160" s="2" t="s">
        <v>3</v>
      </c>
      <c r="GB160" s="2"/>
      <c r="GC160" s="2"/>
      <c r="GD160" s="2">
        <v>0</v>
      </c>
      <c r="GE160" s="2"/>
      <c r="GF160" s="2">
        <v>-1552828741</v>
      </c>
      <c r="GG160" s="2">
        <v>2</v>
      </c>
      <c r="GH160" s="2">
        <v>1</v>
      </c>
      <c r="GI160" s="2">
        <v>-2</v>
      </c>
      <c r="GJ160" s="2">
        <v>0</v>
      </c>
      <c r="GK160" s="2">
        <f>ROUND(R160*(R12)/100,2)</f>
        <v>0.94</v>
      </c>
      <c r="GL160" s="2">
        <f t="shared" ref="GL160:GL167" si="238">ROUND(IF(AND(BH160=3,BI160=3,FS160&lt;&gt;0),P160,0),2)</f>
        <v>0</v>
      </c>
      <c r="GM160" s="2">
        <f t="shared" ref="GM160:GM167" si="239">ROUND(O160+X160+Y160+GK160,2)+GX160</f>
        <v>67.540000000000006</v>
      </c>
      <c r="GN160" s="2">
        <f t="shared" ref="GN160:GN167" si="240">IF(OR(BI160=0,BI160=1),ROUND(O160+X160+Y160+GK160,2),0)</f>
        <v>67.540000000000006</v>
      </c>
      <c r="GO160" s="2">
        <f t="shared" ref="GO160:GO167" si="241">IF(BI160=2,ROUND(O160+X160+Y160+GK160,2),0)</f>
        <v>0</v>
      </c>
      <c r="GP160" s="2">
        <f t="shared" ref="GP160:GP167" si="242">IF(BI160=4,ROUND(O160+X160+Y160+GK160,2)+GX160,0)</f>
        <v>0</v>
      </c>
      <c r="GQ160" s="2"/>
      <c r="GR160" s="2">
        <v>0</v>
      </c>
      <c r="GS160" s="2">
        <v>3</v>
      </c>
      <c r="GT160" s="2">
        <v>0</v>
      </c>
      <c r="GU160" s="2" t="s">
        <v>3</v>
      </c>
      <c r="GV160" s="2">
        <f t="shared" ref="GV160:GV167" si="243">ROUND(GT160,6)</f>
        <v>0</v>
      </c>
      <c r="GW160" s="2">
        <v>1</v>
      </c>
      <c r="GX160" s="2">
        <f t="shared" ref="GX160:GX167" si="244">ROUND(GV160*GW160*I160,2)</f>
        <v>0</v>
      </c>
      <c r="GY160" s="2"/>
      <c r="GZ160" s="2"/>
      <c r="HA160" s="2">
        <v>0</v>
      </c>
      <c r="HB160" s="2">
        <v>0</v>
      </c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x14ac:dyDescent="0.2">
      <c r="A161">
        <v>17</v>
      </c>
      <c r="B161">
        <v>1</v>
      </c>
      <c r="C161">
        <f>ROW(SmtRes!A306)</f>
        <v>306</v>
      </c>
      <c r="D161">
        <f>ROW(EtalonRes!A308)</f>
        <v>308</v>
      </c>
      <c r="E161" t="s">
        <v>337</v>
      </c>
      <c r="F161" t="s">
        <v>338</v>
      </c>
      <c r="G161" t="s">
        <v>339</v>
      </c>
      <c r="H161" t="s">
        <v>35</v>
      </c>
      <c r="I161">
        <f>ROUND(3.1/100,6)</f>
        <v>3.1E-2</v>
      </c>
      <c r="J161">
        <v>0</v>
      </c>
      <c r="O161">
        <f t="shared" si="211"/>
        <v>866.38</v>
      </c>
      <c r="P161">
        <f t="shared" si="212"/>
        <v>32.97</v>
      </c>
      <c r="Q161">
        <f t="shared" si="213"/>
        <v>47.53</v>
      </c>
      <c r="R161">
        <f t="shared" si="214"/>
        <v>0.57999999999999996</v>
      </c>
      <c r="S161">
        <f t="shared" si="215"/>
        <v>785.88</v>
      </c>
      <c r="T161">
        <f t="shared" si="216"/>
        <v>0</v>
      </c>
      <c r="U161">
        <f t="shared" si="217"/>
        <v>3.609082080599999</v>
      </c>
      <c r="V161">
        <f t="shared" si="218"/>
        <v>0</v>
      </c>
      <c r="W161">
        <f t="shared" si="219"/>
        <v>0</v>
      </c>
      <c r="X161">
        <f t="shared" si="220"/>
        <v>707.29</v>
      </c>
      <c r="Y161">
        <f t="shared" si="221"/>
        <v>345.79</v>
      </c>
      <c r="AA161">
        <v>21012693</v>
      </c>
      <c r="AB161">
        <f t="shared" si="222"/>
        <v>2148.4804250000002</v>
      </c>
      <c r="AC161">
        <f t="shared" si="223"/>
        <v>699.78</v>
      </c>
      <c r="AD161">
        <f>ROUND((((ET161*1.25)*1.15)),6)</f>
        <v>143.419375</v>
      </c>
      <c r="AE161">
        <f>ROUND((((EU161*1.25)*1.15)),6)</f>
        <v>17.983125000000001</v>
      </c>
      <c r="AF161">
        <f>ROUND((((EV161*1.15)*1.15)),6)</f>
        <v>1305.2810500000001</v>
      </c>
      <c r="AG161">
        <f t="shared" si="224"/>
        <v>0</v>
      </c>
      <c r="AH161">
        <f>(((EW161*1.15)*1.15))</f>
        <v>111.19579999999998</v>
      </c>
      <c r="AI161">
        <f>(((EX161*1.25)*1.15))</f>
        <v>0</v>
      </c>
      <c r="AJ161">
        <f t="shared" si="225"/>
        <v>0</v>
      </c>
      <c r="AK161">
        <v>1786.53</v>
      </c>
      <c r="AL161">
        <v>699.78</v>
      </c>
      <c r="AM161">
        <v>99.77</v>
      </c>
      <c r="AN161">
        <v>12.51</v>
      </c>
      <c r="AO161">
        <v>986.98</v>
      </c>
      <c r="AP161">
        <v>0</v>
      </c>
      <c r="AQ161">
        <v>84.08</v>
      </c>
      <c r="AR161">
        <v>0</v>
      </c>
      <c r="AS161">
        <v>0</v>
      </c>
      <c r="AT161">
        <v>90</v>
      </c>
      <c r="AU161">
        <v>44</v>
      </c>
      <c r="AV161">
        <v>1.0469999999999999</v>
      </c>
      <c r="AW161">
        <v>1</v>
      </c>
      <c r="AZ161">
        <v>1</v>
      </c>
      <c r="BA161">
        <v>18.55</v>
      </c>
      <c r="BB161">
        <v>10.210000000000001</v>
      </c>
      <c r="BC161">
        <v>1.52</v>
      </c>
      <c r="BD161" t="s">
        <v>3</v>
      </c>
      <c r="BE161" t="s">
        <v>3</v>
      </c>
      <c r="BF161" t="s">
        <v>3</v>
      </c>
      <c r="BG161" t="s">
        <v>3</v>
      </c>
      <c r="BH161">
        <v>0</v>
      </c>
      <c r="BI161">
        <v>1</v>
      </c>
      <c r="BJ161" t="s">
        <v>340</v>
      </c>
      <c r="BM161">
        <v>92</v>
      </c>
      <c r="BN161">
        <v>0</v>
      </c>
      <c r="BO161" t="s">
        <v>338</v>
      </c>
      <c r="BP161">
        <v>1</v>
      </c>
      <c r="BQ161">
        <v>30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</v>
      </c>
      <c r="BZ161">
        <v>90</v>
      </c>
      <c r="CA161">
        <v>44</v>
      </c>
      <c r="CF161">
        <v>0</v>
      </c>
      <c r="CG161">
        <v>0</v>
      </c>
      <c r="CM161">
        <v>0</v>
      </c>
      <c r="CN161" t="s">
        <v>939</v>
      </c>
      <c r="CO161">
        <v>0</v>
      </c>
      <c r="CP161">
        <f t="shared" si="226"/>
        <v>866.38</v>
      </c>
      <c r="CQ161">
        <f t="shared" si="227"/>
        <v>1063.6656</v>
      </c>
      <c r="CR161">
        <f t="shared" si="228"/>
        <v>1533.1344742312501</v>
      </c>
      <c r="CS161">
        <f t="shared" si="229"/>
        <v>18.828331875</v>
      </c>
      <c r="CT161">
        <f t="shared" si="230"/>
        <v>25350.972760942499</v>
      </c>
      <c r="CU161">
        <f t="shared" si="231"/>
        <v>0</v>
      </c>
      <c r="CV161">
        <f t="shared" si="232"/>
        <v>116.42200259999997</v>
      </c>
      <c r="CW161">
        <f t="shared" si="233"/>
        <v>0</v>
      </c>
      <c r="CX161">
        <f t="shared" si="234"/>
        <v>0</v>
      </c>
      <c r="CY161">
        <f t="shared" si="235"/>
        <v>707.29200000000003</v>
      </c>
      <c r="CZ161">
        <f t="shared" si="236"/>
        <v>345.78719999999998</v>
      </c>
      <c r="DC161" t="s">
        <v>3</v>
      </c>
      <c r="DD161" t="s">
        <v>3</v>
      </c>
      <c r="DE161" t="s">
        <v>224</v>
      </c>
      <c r="DF161" t="s">
        <v>224</v>
      </c>
      <c r="DG161" t="s">
        <v>63</v>
      </c>
      <c r="DH161" t="s">
        <v>3</v>
      </c>
      <c r="DI161" t="s">
        <v>63</v>
      </c>
      <c r="DJ161" t="s">
        <v>224</v>
      </c>
      <c r="DK161" t="s">
        <v>3</v>
      </c>
      <c r="DL161" t="s">
        <v>3</v>
      </c>
      <c r="DM161" t="s">
        <v>3</v>
      </c>
      <c r="DN161">
        <v>104</v>
      </c>
      <c r="DO161">
        <v>70</v>
      </c>
      <c r="DP161">
        <v>1.0469999999999999</v>
      </c>
      <c r="DQ161">
        <v>1</v>
      </c>
      <c r="DU161">
        <v>1005</v>
      </c>
      <c r="DV161" t="s">
        <v>35</v>
      </c>
      <c r="DW161" t="s">
        <v>35</v>
      </c>
      <c r="DX161">
        <v>100</v>
      </c>
      <c r="EE161">
        <v>20612984</v>
      </c>
      <c r="EF161">
        <v>30</v>
      </c>
      <c r="EG161" t="s">
        <v>54</v>
      </c>
      <c r="EH161">
        <v>0</v>
      </c>
      <c r="EI161" t="s">
        <v>3</v>
      </c>
      <c r="EJ161">
        <v>1</v>
      </c>
      <c r="EK161">
        <v>92</v>
      </c>
      <c r="EL161" t="s">
        <v>335</v>
      </c>
      <c r="EM161" t="s">
        <v>336</v>
      </c>
      <c r="EO161" t="s">
        <v>225</v>
      </c>
      <c r="EQ161">
        <v>0</v>
      </c>
      <c r="ER161">
        <v>1786.53</v>
      </c>
      <c r="ES161">
        <v>699.78</v>
      </c>
      <c r="ET161">
        <v>99.77</v>
      </c>
      <c r="EU161">
        <v>12.51</v>
      </c>
      <c r="EV161">
        <v>986.98</v>
      </c>
      <c r="EW161">
        <v>84.08</v>
      </c>
      <c r="EX161">
        <v>0</v>
      </c>
      <c r="EY161">
        <v>0</v>
      </c>
      <c r="FQ161">
        <v>0</v>
      </c>
      <c r="FR161">
        <f t="shared" si="237"/>
        <v>0</v>
      </c>
      <c r="FS161">
        <v>0</v>
      </c>
      <c r="FX161">
        <v>104</v>
      </c>
      <c r="FY161">
        <v>70</v>
      </c>
      <c r="GA161" t="s">
        <v>3</v>
      </c>
      <c r="GD161">
        <v>0</v>
      </c>
      <c r="GF161">
        <v>-1552828741</v>
      </c>
      <c r="GG161">
        <v>2</v>
      </c>
      <c r="GH161">
        <v>1</v>
      </c>
      <c r="GI161">
        <v>2</v>
      </c>
      <c r="GJ161">
        <v>0</v>
      </c>
      <c r="GK161">
        <f>ROUND(R161*(S12)/100,2)</f>
        <v>0.97</v>
      </c>
      <c r="GL161">
        <f t="shared" si="238"/>
        <v>0</v>
      </c>
      <c r="GM161">
        <f t="shared" si="239"/>
        <v>1920.43</v>
      </c>
      <c r="GN161">
        <f t="shared" si="240"/>
        <v>1920.43</v>
      </c>
      <c r="GO161">
        <f t="shared" si="241"/>
        <v>0</v>
      </c>
      <c r="GP161">
        <f t="shared" si="242"/>
        <v>0</v>
      </c>
      <c r="GR161">
        <v>0</v>
      </c>
      <c r="GS161">
        <v>3</v>
      </c>
      <c r="GT161">
        <v>0</v>
      </c>
      <c r="GU161" t="s">
        <v>3</v>
      </c>
      <c r="GV161">
        <f t="shared" si="243"/>
        <v>0</v>
      </c>
      <c r="GW161">
        <v>1</v>
      </c>
      <c r="GX161">
        <f t="shared" si="244"/>
        <v>0</v>
      </c>
      <c r="HA161">
        <v>0</v>
      </c>
      <c r="HB161">
        <v>0</v>
      </c>
      <c r="IK161">
        <v>0</v>
      </c>
    </row>
    <row r="162" spans="1:255" x14ac:dyDescent="0.2">
      <c r="A162" s="2">
        <v>18</v>
      </c>
      <c r="B162" s="2">
        <v>1</v>
      </c>
      <c r="C162" s="2">
        <v>296</v>
      </c>
      <c r="D162" s="2"/>
      <c r="E162" s="2" t="s">
        <v>341</v>
      </c>
      <c r="F162" s="2" t="s">
        <v>342</v>
      </c>
      <c r="G162" s="2" t="s">
        <v>343</v>
      </c>
      <c r="H162" s="2" t="s">
        <v>173</v>
      </c>
      <c r="I162" s="2">
        <f>I160*J162</f>
        <v>2.2130000000000001E-3</v>
      </c>
      <c r="J162" s="2">
        <v>7.1387096774193554E-2</v>
      </c>
      <c r="K162" s="2"/>
      <c r="L162" s="2"/>
      <c r="M162" s="2"/>
      <c r="N162" s="2"/>
      <c r="O162" s="2">
        <f t="shared" si="211"/>
        <v>60.55</v>
      </c>
      <c r="P162" s="2">
        <f t="shared" si="212"/>
        <v>60.55</v>
      </c>
      <c r="Q162" s="2">
        <f t="shared" si="213"/>
        <v>0</v>
      </c>
      <c r="R162" s="2">
        <f t="shared" si="214"/>
        <v>0</v>
      </c>
      <c r="S162" s="2">
        <f t="shared" si="215"/>
        <v>0</v>
      </c>
      <c r="T162" s="2">
        <f t="shared" si="216"/>
        <v>0</v>
      </c>
      <c r="U162" s="2">
        <f t="shared" si="217"/>
        <v>0</v>
      </c>
      <c r="V162" s="2">
        <f t="shared" si="218"/>
        <v>0</v>
      </c>
      <c r="W162" s="2">
        <f t="shared" si="219"/>
        <v>0</v>
      </c>
      <c r="X162" s="2">
        <f t="shared" si="220"/>
        <v>0</v>
      </c>
      <c r="Y162" s="2">
        <f t="shared" si="221"/>
        <v>0</v>
      </c>
      <c r="Z162" s="2"/>
      <c r="AA162" s="2">
        <v>21012691</v>
      </c>
      <c r="AB162" s="2">
        <f t="shared" si="222"/>
        <v>27362.67</v>
      </c>
      <c r="AC162" s="2">
        <f t="shared" si="223"/>
        <v>27362.67</v>
      </c>
      <c r="AD162" s="2">
        <f t="shared" ref="AD162:AF167" si="245">ROUND((ET162),6)</f>
        <v>0</v>
      </c>
      <c r="AE162" s="2">
        <f t="shared" si="245"/>
        <v>0</v>
      </c>
      <c r="AF162" s="2">
        <f t="shared" si="245"/>
        <v>0</v>
      </c>
      <c r="AG162" s="2">
        <f t="shared" si="224"/>
        <v>0</v>
      </c>
      <c r="AH162" s="2">
        <f t="shared" ref="AH162:AI167" si="246">(EW162)</f>
        <v>0</v>
      </c>
      <c r="AI162" s="2">
        <f t="shared" si="246"/>
        <v>0</v>
      </c>
      <c r="AJ162" s="2">
        <f t="shared" si="225"/>
        <v>0</v>
      </c>
      <c r="AK162" s="2">
        <v>27362.67</v>
      </c>
      <c r="AL162" s="2">
        <v>27362.67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3</v>
      </c>
      <c r="BE162" s="2" t="s">
        <v>3</v>
      </c>
      <c r="BF162" s="2" t="s">
        <v>3</v>
      </c>
      <c r="BG162" s="2" t="s">
        <v>3</v>
      </c>
      <c r="BH162" s="2">
        <v>3</v>
      </c>
      <c r="BI162" s="2">
        <v>1</v>
      </c>
      <c r="BJ162" s="2" t="s">
        <v>344</v>
      </c>
      <c r="BK162" s="2"/>
      <c r="BL162" s="2"/>
      <c r="BM162" s="2">
        <v>92</v>
      </c>
      <c r="BN162" s="2">
        <v>0</v>
      </c>
      <c r="BO162" s="2" t="s">
        <v>3</v>
      </c>
      <c r="BP162" s="2">
        <v>0</v>
      </c>
      <c r="BQ162" s="2">
        <v>30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3</v>
      </c>
      <c r="BZ162" s="2">
        <v>0</v>
      </c>
      <c r="CA162" s="2">
        <v>0</v>
      </c>
      <c r="CB162" s="2"/>
      <c r="CC162" s="2"/>
      <c r="CD162" s="2"/>
      <c r="CE162" s="2"/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2" t="s">
        <v>3</v>
      </c>
      <c r="CO162" s="2">
        <v>0</v>
      </c>
      <c r="CP162" s="2">
        <f t="shared" si="226"/>
        <v>60.55</v>
      </c>
      <c r="CQ162" s="2">
        <f t="shared" si="227"/>
        <v>27362.67</v>
      </c>
      <c r="CR162" s="2">
        <f t="shared" si="228"/>
        <v>0</v>
      </c>
      <c r="CS162" s="2">
        <f t="shared" si="229"/>
        <v>0</v>
      </c>
      <c r="CT162" s="2">
        <f t="shared" si="230"/>
        <v>0</v>
      </c>
      <c r="CU162" s="2">
        <f t="shared" si="231"/>
        <v>0</v>
      </c>
      <c r="CV162" s="2">
        <f t="shared" si="232"/>
        <v>0</v>
      </c>
      <c r="CW162" s="2">
        <f t="shared" si="233"/>
        <v>0</v>
      </c>
      <c r="CX162" s="2">
        <f t="shared" si="234"/>
        <v>0</v>
      </c>
      <c r="CY162" s="2">
        <f t="shared" si="235"/>
        <v>0</v>
      </c>
      <c r="CZ162" s="2">
        <f t="shared" si="236"/>
        <v>0</v>
      </c>
      <c r="DA162" s="2"/>
      <c r="DB162" s="2"/>
      <c r="DC162" s="2" t="s">
        <v>3</v>
      </c>
      <c r="DD162" s="2" t="s">
        <v>3</v>
      </c>
      <c r="DE162" s="2" t="s">
        <v>3</v>
      </c>
      <c r="DF162" s="2" t="s">
        <v>3</v>
      </c>
      <c r="DG162" s="2" t="s">
        <v>3</v>
      </c>
      <c r="DH162" s="2" t="s">
        <v>3</v>
      </c>
      <c r="DI162" s="2" t="s">
        <v>3</v>
      </c>
      <c r="DJ162" s="2" t="s">
        <v>3</v>
      </c>
      <c r="DK162" s="2" t="s">
        <v>3</v>
      </c>
      <c r="DL162" s="2" t="s">
        <v>3</v>
      </c>
      <c r="DM162" s="2" t="s">
        <v>3</v>
      </c>
      <c r="DN162" s="2">
        <v>104</v>
      </c>
      <c r="DO162" s="2">
        <v>70</v>
      </c>
      <c r="DP162" s="2">
        <v>1.0469999999999999</v>
      </c>
      <c r="DQ162" s="2">
        <v>1</v>
      </c>
      <c r="DR162" s="2"/>
      <c r="DS162" s="2"/>
      <c r="DT162" s="2"/>
      <c r="DU162" s="2">
        <v>1009</v>
      </c>
      <c r="DV162" s="2" t="s">
        <v>173</v>
      </c>
      <c r="DW162" s="2" t="s">
        <v>173</v>
      </c>
      <c r="DX162" s="2">
        <v>1000</v>
      </c>
      <c r="DY162" s="2"/>
      <c r="DZ162" s="2"/>
      <c r="EA162" s="2"/>
      <c r="EB162" s="2"/>
      <c r="EC162" s="2"/>
      <c r="ED162" s="2"/>
      <c r="EE162" s="2">
        <v>20612984</v>
      </c>
      <c r="EF162" s="2">
        <v>30</v>
      </c>
      <c r="EG162" s="2" t="s">
        <v>54</v>
      </c>
      <c r="EH162" s="2">
        <v>0</v>
      </c>
      <c r="EI162" s="2" t="s">
        <v>3</v>
      </c>
      <c r="EJ162" s="2">
        <v>1</v>
      </c>
      <c r="EK162" s="2">
        <v>92</v>
      </c>
      <c r="EL162" s="2" t="s">
        <v>335</v>
      </c>
      <c r="EM162" s="2" t="s">
        <v>336</v>
      </c>
      <c r="EN162" s="2"/>
      <c r="EO162" s="2" t="s">
        <v>3</v>
      </c>
      <c r="EP162" s="2"/>
      <c r="EQ162" s="2">
        <v>0</v>
      </c>
      <c r="ER162" s="2">
        <v>27362.67</v>
      </c>
      <c r="ES162" s="2">
        <v>27362.67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f t="shared" si="237"/>
        <v>0</v>
      </c>
      <c r="FS162" s="2">
        <v>0</v>
      </c>
      <c r="FT162" s="2"/>
      <c r="FU162" s="2"/>
      <c r="FV162" s="2"/>
      <c r="FW162" s="2"/>
      <c r="FX162" s="2">
        <v>104</v>
      </c>
      <c r="FY162" s="2">
        <v>70</v>
      </c>
      <c r="FZ162" s="2"/>
      <c r="GA162" s="2" t="s">
        <v>3</v>
      </c>
      <c r="GB162" s="2"/>
      <c r="GC162" s="2"/>
      <c r="GD162" s="2">
        <v>0</v>
      </c>
      <c r="GE162" s="2"/>
      <c r="GF162" s="2">
        <v>-1832479767</v>
      </c>
      <c r="GG162" s="2">
        <v>2</v>
      </c>
      <c r="GH162" s="2">
        <v>1</v>
      </c>
      <c r="GI162" s="2">
        <v>-2</v>
      </c>
      <c r="GJ162" s="2">
        <v>0</v>
      </c>
      <c r="GK162" s="2">
        <f>ROUND(R162*(R12)/100,2)</f>
        <v>0</v>
      </c>
      <c r="GL162" s="2">
        <f t="shared" si="238"/>
        <v>0</v>
      </c>
      <c r="GM162" s="2">
        <f t="shared" si="239"/>
        <v>60.55</v>
      </c>
      <c r="GN162" s="2">
        <f t="shared" si="240"/>
        <v>60.55</v>
      </c>
      <c r="GO162" s="2">
        <f t="shared" si="241"/>
        <v>0</v>
      </c>
      <c r="GP162" s="2">
        <f t="shared" si="242"/>
        <v>0</v>
      </c>
      <c r="GQ162" s="2"/>
      <c r="GR162" s="2">
        <v>0</v>
      </c>
      <c r="GS162" s="2">
        <v>3</v>
      </c>
      <c r="GT162" s="2">
        <v>0</v>
      </c>
      <c r="GU162" s="2" t="s">
        <v>3</v>
      </c>
      <c r="GV162" s="2">
        <f t="shared" si="243"/>
        <v>0</v>
      </c>
      <c r="GW162" s="2">
        <v>1</v>
      </c>
      <c r="GX162" s="2">
        <f t="shared" si="244"/>
        <v>0</v>
      </c>
      <c r="GY162" s="2"/>
      <c r="GZ162" s="2"/>
      <c r="HA162" s="2">
        <v>0</v>
      </c>
      <c r="HB162" s="2">
        <v>0</v>
      </c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x14ac:dyDescent="0.2">
      <c r="A163">
        <v>18</v>
      </c>
      <c r="B163">
        <v>1</v>
      </c>
      <c r="C163">
        <v>305</v>
      </c>
      <c r="E163" t="s">
        <v>341</v>
      </c>
      <c r="F163" t="s">
        <v>342</v>
      </c>
      <c r="G163" t="s">
        <v>343</v>
      </c>
      <c r="H163" t="s">
        <v>173</v>
      </c>
      <c r="I163">
        <f>I161*J163</f>
        <v>2.2130000000000001E-3</v>
      </c>
      <c r="J163">
        <v>7.1387096774193554E-2</v>
      </c>
      <c r="O163">
        <f t="shared" si="211"/>
        <v>57.53</v>
      </c>
      <c r="P163">
        <f t="shared" si="212"/>
        <v>57.53</v>
      </c>
      <c r="Q163">
        <f t="shared" si="213"/>
        <v>0</v>
      </c>
      <c r="R163">
        <f t="shared" si="214"/>
        <v>0</v>
      </c>
      <c r="S163">
        <f t="shared" si="215"/>
        <v>0</v>
      </c>
      <c r="T163">
        <f t="shared" si="216"/>
        <v>0</v>
      </c>
      <c r="U163">
        <f t="shared" si="217"/>
        <v>0</v>
      </c>
      <c r="V163">
        <f t="shared" si="218"/>
        <v>0</v>
      </c>
      <c r="W163">
        <f t="shared" si="219"/>
        <v>0</v>
      </c>
      <c r="X163">
        <f t="shared" si="220"/>
        <v>0</v>
      </c>
      <c r="Y163">
        <f t="shared" si="221"/>
        <v>0</v>
      </c>
      <c r="AA163">
        <v>21012693</v>
      </c>
      <c r="AB163">
        <f t="shared" si="222"/>
        <v>27362.67</v>
      </c>
      <c r="AC163">
        <f t="shared" si="223"/>
        <v>27362.67</v>
      </c>
      <c r="AD163">
        <f t="shared" si="245"/>
        <v>0</v>
      </c>
      <c r="AE163">
        <f t="shared" si="245"/>
        <v>0</v>
      </c>
      <c r="AF163">
        <f t="shared" si="245"/>
        <v>0</v>
      </c>
      <c r="AG163">
        <f t="shared" si="224"/>
        <v>0</v>
      </c>
      <c r="AH163">
        <f t="shared" si="246"/>
        <v>0</v>
      </c>
      <c r="AI163">
        <f t="shared" si="246"/>
        <v>0</v>
      </c>
      <c r="AJ163">
        <f t="shared" si="225"/>
        <v>0</v>
      </c>
      <c r="AK163">
        <v>27362.67</v>
      </c>
      <c r="AL163">
        <v>27362.67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1</v>
      </c>
      <c r="AW163">
        <v>1</v>
      </c>
      <c r="AZ163">
        <v>1</v>
      </c>
      <c r="BA163">
        <v>1</v>
      </c>
      <c r="BB163">
        <v>1</v>
      </c>
      <c r="BC163">
        <v>0.95</v>
      </c>
      <c r="BD163" t="s">
        <v>3</v>
      </c>
      <c r="BE163" t="s">
        <v>3</v>
      </c>
      <c r="BF163" t="s">
        <v>3</v>
      </c>
      <c r="BG163" t="s">
        <v>3</v>
      </c>
      <c r="BH163">
        <v>3</v>
      </c>
      <c r="BI163">
        <v>1</v>
      </c>
      <c r="BJ163" t="s">
        <v>344</v>
      </c>
      <c r="BM163">
        <v>92</v>
      </c>
      <c r="BN163">
        <v>0</v>
      </c>
      <c r="BO163" t="s">
        <v>342</v>
      </c>
      <c r="BP163">
        <v>1</v>
      </c>
      <c r="BQ163">
        <v>30</v>
      </c>
      <c r="BR163">
        <v>0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3</v>
      </c>
      <c r="BZ163">
        <v>0</v>
      </c>
      <c r="CA163">
        <v>0</v>
      </c>
      <c r="CF163">
        <v>0</v>
      </c>
      <c r="CG163">
        <v>0</v>
      </c>
      <c r="CM163">
        <v>0</v>
      </c>
      <c r="CN163" t="s">
        <v>3</v>
      </c>
      <c r="CO163">
        <v>0</v>
      </c>
      <c r="CP163">
        <f t="shared" si="226"/>
        <v>57.53</v>
      </c>
      <c r="CQ163">
        <f t="shared" si="227"/>
        <v>25994.536499999998</v>
      </c>
      <c r="CR163">
        <f t="shared" si="228"/>
        <v>0</v>
      </c>
      <c r="CS163">
        <f t="shared" si="229"/>
        <v>0</v>
      </c>
      <c r="CT163">
        <f t="shared" si="230"/>
        <v>0</v>
      </c>
      <c r="CU163">
        <f t="shared" si="231"/>
        <v>0</v>
      </c>
      <c r="CV163">
        <f t="shared" si="232"/>
        <v>0</v>
      </c>
      <c r="CW163">
        <f t="shared" si="233"/>
        <v>0</v>
      </c>
      <c r="CX163">
        <f t="shared" si="234"/>
        <v>0</v>
      </c>
      <c r="CY163">
        <f t="shared" si="235"/>
        <v>0</v>
      </c>
      <c r="CZ163">
        <f t="shared" si="236"/>
        <v>0</v>
      </c>
      <c r="DC163" t="s">
        <v>3</v>
      </c>
      <c r="DD163" t="s">
        <v>3</v>
      </c>
      <c r="DE163" t="s">
        <v>3</v>
      </c>
      <c r="DF163" t="s">
        <v>3</v>
      </c>
      <c r="DG163" t="s">
        <v>3</v>
      </c>
      <c r="DH163" t="s">
        <v>3</v>
      </c>
      <c r="DI163" t="s">
        <v>3</v>
      </c>
      <c r="DJ163" t="s">
        <v>3</v>
      </c>
      <c r="DK163" t="s">
        <v>3</v>
      </c>
      <c r="DL163" t="s">
        <v>3</v>
      </c>
      <c r="DM163" t="s">
        <v>3</v>
      </c>
      <c r="DN163">
        <v>104</v>
      </c>
      <c r="DO163">
        <v>70</v>
      </c>
      <c r="DP163">
        <v>1.0469999999999999</v>
      </c>
      <c r="DQ163">
        <v>1</v>
      </c>
      <c r="DU163">
        <v>1009</v>
      </c>
      <c r="DV163" t="s">
        <v>173</v>
      </c>
      <c r="DW163" t="s">
        <v>173</v>
      </c>
      <c r="DX163">
        <v>1000</v>
      </c>
      <c r="EE163">
        <v>20612984</v>
      </c>
      <c r="EF163">
        <v>30</v>
      </c>
      <c r="EG163" t="s">
        <v>54</v>
      </c>
      <c r="EH163">
        <v>0</v>
      </c>
      <c r="EI163" t="s">
        <v>3</v>
      </c>
      <c r="EJ163">
        <v>1</v>
      </c>
      <c r="EK163">
        <v>92</v>
      </c>
      <c r="EL163" t="s">
        <v>335</v>
      </c>
      <c r="EM163" t="s">
        <v>336</v>
      </c>
      <c r="EO163" t="s">
        <v>3</v>
      </c>
      <c r="EQ163">
        <v>0</v>
      </c>
      <c r="ER163">
        <v>27362.67</v>
      </c>
      <c r="ES163">
        <v>27362.67</v>
      </c>
      <c r="ET163">
        <v>0</v>
      </c>
      <c r="EU163">
        <v>0</v>
      </c>
      <c r="EV163">
        <v>0</v>
      </c>
      <c r="EW163">
        <v>0</v>
      </c>
      <c r="EX163">
        <v>0</v>
      </c>
      <c r="FQ163">
        <v>0</v>
      </c>
      <c r="FR163">
        <f t="shared" si="237"/>
        <v>0</v>
      </c>
      <c r="FS163">
        <v>0</v>
      </c>
      <c r="FX163">
        <v>104</v>
      </c>
      <c r="FY163">
        <v>70</v>
      </c>
      <c r="GA163" t="s">
        <v>3</v>
      </c>
      <c r="GD163">
        <v>0</v>
      </c>
      <c r="GF163">
        <v>-1832479767</v>
      </c>
      <c r="GG163">
        <v>2</v>
      </c>
      <c r="GH163">
        <v>1</v>
      </c>
      <c r="GI163">
        <v>2</v>
      </c>
      <c r="GJ163">
        <v>0</v>
      </c>
      <c r="GK163">
        <f>ROUND(R163*(S12)/100,2)</f>
        <v>0</v>
      </c>
      <c r="GL163">
        <f t="shared" si="238"/>
        <v>0</v>
      </c>
      <c r="GM163">
        <f t="shared" si="239"/>
        <v>57.53</v>
      </c>
      <c r="GN163">
        <f t="shared" si="240"/>
        <v>57.53</v>
      </c>
      <c r="GO163">
        <f t="shared" si="241"/>
        <v>0</v>
      </c>
      <c r="GP163">
        <f t="shared" si="242"/>
        <v>0</v>
      </c>
      <c r="GR163">
        <v>0</v>
      </c>
      <c r="GS163">
        <v>3</v>
      </c>
      <c r="GT163">
        <v>0</v>
      </c>
      <c r="GU163" t="s">
        <v>3</v>
      </c>
      <c r="GV163">
        <f t="shared" si="243"/>
        <v>0</v>
      </c>
      <c r="GW163">
        <v>1</v>
      </c>
      <c r="GX163">
        <f t="shared" si="244"/>
        <v>0</v>
      </c>
      <c r="HA163">
        <v>0</v>
      </c>
      <c r="HB163">
        <v>0</v>
      </c>
      <c r="IK163">
        <v>0</v>
      </c>
    </row>
    <row r="164" spans="1:255" x14ac:dyDescent="0.2">
      <c r="A164" s="2">
        <v>18</v>
      </c>
      <c r="B164" s="2">
        <v>1</v>
      </c>
      <c r="C164" s="2">
        <v>297</v>
      </c>
      <c r="D164" s="2"/>
      <c r="E164" s="2" t="s">
        <v>345</v>
      </c>
      <c r="F164" s="2" t="s">
        <v>346</v>
      </c>
      <c r="G164" s="2" t="s">
        <v>347</v>
      </c>
      <c r="H164" s="2" t="s">
        <v>173</v>
      </c>
      <c r="I164" s="2">
        <f>I160*J164</f>
        <v>1.457E-2</v>
      </c>
      <c r="J164" s="2">
        <v>0.47</v>
      </c>
      <c r="K164" s="2"/>
      <c r="L164" s="2"/>
      <c r="M164" s="2"/>
      <c r="N164" s="2"/>
      <c r="O164" s="2">
        <f t="shared" si="211"/>
        <v>49.08</v>
      </c>
      <c r="P164" s="2">
        <f t="shared" si="212"/>
        <v>49.08</v>
      </c>
      <c r="Q164" s="2">
        <f t="shared" si="213"/>
        <v>0</v>
      </c>
      <c r="R164" s="2">
        <f t="shared" si="214"/>
        <v>0</v>
      </c>
      <c r="S164" s="2">
        <f t="shared" si="215"/>
        <v>0</v>
      </c>
      <c r="T164" s="2">
        <f t="shared" si="216"/>
        <v>0</v>
      </c>
      <c r="U164" s="2">
        <f t="shared" si="217"/>
        <v>0</v>
      </c>
      <c r="V164" s="2">
        <f t="shared" si="218"/>
        <v>0</v>
      </c>
      <c r="W164" s="2">
        <f t="shared" si="219"/>
        <v>0</v>
      </c>
      <c r="X164" s="2">
        <f t="shared" si="220"/>
        <v>0</v>
      </c>
      <c r="Y164" s="2">
        <f t="shared" si="221"/>
        <v>0</v>
      </c>
      <c r="Z164" s="2"/>
      <c r="AA164" s="2">
        <v>21012691</v>
      </c>
      <c r="AB164" s="2">
        <f t="shared" si="222"/>
        <v>3368.88</v>
      </c>
      <c r="AC164" s="2">
        <f t="shared" si="223"/>
        <v>3368.88</v>
      </c>
      <c r="AD164" s="2">
        <f t="shared" si="245"/>
        <v>0</v>
      </c>
      <c r="AE164" s="2">
        <f t="shared" si="245"/>
        <v>0</v>
      </c>
      <c r="AF164" s="2">
        <f t="shared" si="245"/>
        <v>0</v>
      </c>
      <c r="AG164" s="2">
        <f t="shared" si="224"/>
        <v>0</v>
      </c>
      <c r="AH164" s="2">
        <f t="shared" si="246"/>
        <v>0</v>
      </c>
      <c r="AI164" s="2">
        <f t="shared" si="246"/>
        <v>0</v>
      </c>
      <c r="AJ164" s="2">
        <f t="shared" si="225"/>
        <v>0</v>
      </c>
      <c r="AK164" s="2">
        <v>3368.88</v>
      </c>
      <c r="AL164" s="2">
        <v>3368.88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</v>
      </c>
      <c r="BD164" s="2" t="s">
        <v>3</v>
      </c>
      <c r="BE164" s="2" t="s">
        <v>3</v>
      </c>
      <c r="BF164" s="2" t="s">
        <v>3</v>
      </c>
      <c r="BG164" s="2" t="s">
        <v>3</v>
      </c>
      <c r="BH164" s="2">
        <v>3</v>
      </c>
      <c r="BI164" s="2">
        <v>1</v>
      </c>
      <c r="BJ164" s="2" t="s">
        <v>348</v>
      </c>
      <c r="BK164" s="2"/>
      <c r="BL164" s="2"/>
      <c r="BM164" s="2">
        <v>92</v>
      </c>
      <c r="BN164" s="2">
        <v>0</v>
      </c>
      <c r="BO164" s="2" t="s">
        <v>3</v>
      </c>
      <c r="BP164" s="2">
        <v>0</v>
      </c>
      <c r="BQ164" s="2">
        <v>30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3</v>
      </c>
      <c r="BZ164" s="2">
        <v>0</v>
      </c>
      <c r="CA164" s="2">
        <v>0</v>
      </c>
      <c r="CB164" s="2"/>
      <c r="CC164" s="2"/>
      <c r="CD164" s="2"/>
      <c r="CE164" s="2"/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3</v>
      </c>
      <c r="CO164" s="2">
        <v>0</v>
      </c>
      <c r="CP164" s="2">
        <f t="shared" si="226"/>
        <v>49.08</v>
      </c>
      <c r="CQ164" s="2">
        <f t="shared" si="227"/>
        <v>3368.88</v>
      </c>
      <c r="CR164" s="2">
        <f t="shared" si="228"/>
        <v>0</v>
      </c>
      <c r="CS164" s="2">
        <f t="shared" si="229"/>
        <v>0</v>
      </c>
      <c r="CT164" s="2">
        <f t="shared" si="230"/>
        <v>0</v>
      </c>
      <c r="CU164" s="2">
        <f t="shared" si="231"/>
        <v>0</v>
      </c>
      <c r="CV164" s="2">
        <f t="shared" si="232"/>
        <v>0</v>
      </c>
      <c r="CW164" s="2">
        <f t="shared" si="233"/>
        <v>0</v>
      </c>
      <c r="CX164" s="2">
        <f t="shared" si="234"/>
        <v>0</v>
      </c>
      <c r="CY164" s="2">
        <f t="shared" si="235"/>
        <v>0</v>
      </c>
      <c r="CZ164" s="2">
        <f t="shared" si="236"/>
        <v>0</v>
      </c>
      <c r="DA164" s="2"/>
      <c r="DB164" s="2"/>
      <c r="DC164" s="2" t="s">
        <v>3</v>
      </c>
      <c r="DD164" s="2" t="s">
        <v>3</v>
      </c>
      <c r="DE164" s="2" t="s">
        <v>3</v>
      </c>
      <c r="DF164" s="2" t="s">
        <v>3</v>
      </c>
      <c r="DG164" s="2" t="s">
        <v>3</v>
      </c>
      <c r="DH164" s="2" t="s">
        <v>3</v>
      </c>
      <c r="DI164" s="2" t="s">
        <v>3</v>
      </c>
      <c r="DJ164" s="2" t="s">
        <v>3</v>
      </c>
      <c r="DK164" s="2" t="s">
        <v>3</v>
      </c>
      <c r="DL164" s="2" t="s">
        <v>3</v>
      </c>
      <c r="DM164" s="2" t="s">
        <v>3</v>
      </c>
      <c r="DN164" s="2">
        <v>104</v>
      </c>
      <c r="DO164" s="2">
        <v>70</v>
      </c>
      <c r="DP164" s="2">
        <v>1.0469999999999999</v>
      </c>
      <c r="DQ164" s="2">
        <v>1</v>
      </c>
      <c r="DR164" s="2"/>
      <c r="DS164" s="2"/>
      <c r="DT164" s="2"/>
      <c r="DU164" s="2">
        <v>1009</v>
      </c>
      <c r="DV164" s="2" t="s">
        <v>173</v>
      </c>
      <c r="DW164" s="2" t="s">
        <v>173</v>
      </c>
      <c r="DX164" s="2">
        <v>1000</v>
      </c>
      <c r="DY164" s="2"/>
      <c r="DZ164" s="2"/>
      <c r="EA164" s="2"/>
      <c r="EB164" s="2"/>
      <c r="EC164" s="2"/>
      <c r="ED164" s="2"/>
      <c r="EE164" s="2">
        <v>20612984</v>
      </c>
      <c r="EF164" s="2">
        <v>30</v>
      </c>
      <c r="EG164" s="2" t="s">
        <v>54</v>
      </c>
      <c r="EH164" s="2">
        <v>0</v>
      </c>
      <c r="EI164" s="2" t="s">
        <v>3</v>
      </c>
      <c r="EJ164" s="2">
        <v>1</v>
      </c>
      <c r="EK164" s="2">
        <v>92</v>
      </c>
      <c r="EL164" s="2" t="s">
        <v>335</v>
      </c>
      <c r="EM164" s="2" t="s">
        <v>336</v>
      </c>
      <c r="EN164" s="2"/>
      <c r="EO164" s="2" t="s">
        <v>3</v>
      </c>
      <c r="EP164" s="2"/>
      <c r="EQ164" s="2">
        <v>0</v>
      </c>
      <c r="ER164" s="2">
        <v>0</v>
      </c>
      <c r="ES164" s="2">
        <v>3368.88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f t="shared" si="237"/>
        <v>0</v>
      </c>
      <c r="FS164" s="2">
        <v>0</v>
      </c>
      <c r="FT164" s="2"/>
      <c r="FU164" s="2"/>
      <c r="FV164" s="2"/>
      <c r="FW164" s="2"/>
      <c r="FX164" s="2">
        <v>104</v>
      </c>
      <c r="FY164" s="2">
        <v>70</v>
      </c>
      <c r="FZ164" s="2"/>
      <c r="GA164" s="2" t="s">
        <v>3</v>
      </c>
      <c r="GB164" s="2"/>
      <c r="GC164" s="2"/>
      <c r="GD164" s="2">
        <v>0</v>
      </c>
      <c r="GE164" s="2"/>
      <c r="GF164" s="2">
        <v>-1908329661</v>
      </c>
      <c r="GG164" s="2">
        <v>2</v>
      </c>
      <c r="GH164" s="2">
        <v>-2</v>
      </c>
      <c r="GI164" s="2">
        <v>-2</v>
      </c>
      <c r="GJ164" s="2">
        <v>0</v>
      </c>
      <c r="GK164" s="2">
        <f>ROUND(R164*(R12)/100,2)</f>
        <v>0</v>
      </c>
      <c r="GL164" s="2">
        <f t="shared" si="238"/>
        <v>0</v>
      </c>
      <c r="GM164" s="2">
        <f t="shared" si="239"/>
        <v>49.08</v>
      </c>
      <c r="GN164" s="2">
        <f t="shared" si="240"/>
        <v>49.08</v>
      </c>
      <c r="GO164" s="2">
        <f t="shared" si="241"/>
        <v>0</v>
      </c>
      <c r="GP164" s="2">
        <f t="shared" si="242"/>
        <v>0</v>
      </c>
      <c r="GQ164" s="2"/>
      <c r="GR164" s="2">
        <v>0</v>
      </c>
      <c r="GS164" s="2">
        <v>0</v>
      </c>
      <c r="GT164" s="2">
        <v>0</v>
      </c>
      <c r="GU164" s="2" t="s">
        <v>3</v>
      </c>
      <c r="GV164" s="2">
        <f t="shared" si="243"/>
        <v>0</v>
      </c>
      <c r="GW164" s="2">
        <v>1</v>
      </c>
      <c r="GX164" s="2">
        <f t="shared" si="244"/>
        <v>0</v>
      </c>
      <c r="GY164" s="2"/>
      <c r="GZ164" s="2"/>
      <c r="HA164" s="2">
        <v>0</v>
      </c>
      <c r="HB164" s="2">
        <v>0</v>
      </c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x14ac:dyDescent="0.2">
      <c r="A165">
        <v>18</v>
      </c>
      <c r="B165">
        <v>1</v>
      </c>
      <c r="C165">
        <v>306</v>
      </c>
      <c r="E165" t="s">
        <v>345</v>
      </c>
      <c r="F165" t="s">
        <v>346</v>
      </c>
      <c r="G165" t="s">
        <v>347</v>
      </c>
      <c r="H165" t="s">
        <v>173</v>
      </c>
      <c r="I165">
        <f>I161*J165</f>
        <v>1.457E-2</v>
      </c>
      <c r="J165">
        <v>0.47</v>
      </c>
      <c r="O165">
        <f t="shared" si="211"/>
        <v>139.4</v>
      </c>
      <c r="P165">
        <f t="shared" si="212"/>
        <v>139.4</v>
      </c>
      <c r="Q165">
        <f t="shared" si="213"/>
        <v>0</v>
      </c>
      <c r="R165">
        <f t="shared" si="214"/>
        <v>0</v>
      </c>
      <c r="S165">
        <f t="shared" si="215"/>
        <v>0</v>
      </c>
      <c r="T165">
        <f t="shared" si="216"/>
        <v>0</v>
      </c>
      <c r="U165">
        <f t="shared" si="217"/>
        <v>0</v>
      </c>
      <c r="V165">
        <f t="shared" si="218"/>
        <v>0</v>
      </c>
      <c r="W165">
        <f t="shared" si="219"/>
        <v>0</v>
      </c>
      <c r="X165">
        <f t="shared" si="220"/>
        <v>0</v>
      </c>
      <c r="Y165">
        <f t="shared" si="221"/>
        <v>0</v>
      </c>
      <c r="AA165">
        <v>21012693</v>
      </c>
      <c r="AB165">
        <f t="shared" si="222"/>
        <v>3368.88</v>
      </c>
      <c r="AC165">
        <f t="shared" si="223"/>
        <v>3368.88</v>
      </c>
      <c r="AD165">
        <f t="shared" si="245"/>
        <v>0</v>
      </c>
      <c r="AE165">
        <f t="shared" si="245"/>
        <v>0</v>
      </c>
      <c r="AF165">
        <f t="shared" si="245"/>
        <v>0</v>
      </c>
      <c r="AG165">
        <f t="shared" si="224"/>
        <v>0</v>
      </c>
      <c r="AH165">
        <f t="shared" si="246"/>
        <v>0</v>
      </c>
      <c r="AI165">
        <f t="shared" si="246"/>
        <v>0</v>
      </c>
      <c r="AJ165">
        <f t="shared" si="225"/>
        <v>0</v>
      </c>
      <c r="AK165">
        <v>3368.88</v>
      </c>
      <c r="AL165">
        <v>3368.88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</v>
      </c>
      <c r="AW165">
        <v>1</v>
      </c>
      <c r="AZ165">
        <v>1</v>
      </c>
      <c r="BA165">
        <v>1</v>
      </c>
      <c r="BB165">
        <v>1</v>
      </c>
      <c r="BC165">
        <v>2.84</v>
      </c>
      <c r="BD165" t="s">
        <v>3</v>
      </c>
      <c r="BE165" t="s">
        <v>3</v>
      </c>
      <c r="BF165" t="s">
        <v>3</v>
      </c>
      <c r="BG165" t="s">
        <v>3</v>
      </c>
      <c r="BH165">
        <v>3</v>
      </c>
      <c r="BI165">
        <v>1</v>
      </c>
      <c r="BJ165" t="s">
        <v>348</v>
      </c>
      <c r="BM165">
        <v>92</v>
      </c>
      <c r="BN165">
        <v>0</v>
      </c>
      <c r="BO165" t="s">
        <v>346</v>
      </c>
      <c r="BP165">
        <v>1</v>
      </c>
      <c r="BQ165">
        <v>30</v>
      </c>
      <c r="BR165">
        <v>0</v>
      </c>
      <c r="BS165">
        <v>1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3</v>
      </c>
      <c r="BZ165">
        <v>0</v>
      </c>
      <c r="CA165">
        <v>0</v>
      </c>
      <c r="CF165">
        <v>0</v>
      </c>
      <c r="CG165">
        <v>0</v>
      </c>
      <c r="CM165">
        <v>0</v>
      </c>
      <c r="CN165" t="s">
        <v>3</v>
      </c>
      <c r="CO165">
        <v>0</v>
      </c>
      <c r="CP165">
        <f t="shared" si="226"/>
        <v>139.4</v>
      </c>
      <c r="CQ165">
        <f t="shared" si="227"/>
        <v>9567.6191999999992</v>
      </c>
      <c r="CR165">
        <f t="shared" si="228"/>
        <v>0</v>
      </c>
      <c r="CS165">
        <f t="shared" si="229"/>
        <v>0</v>
      </c>
      <c r="CT165">
        <f t="shared" si="230"/>
        <v>0</v>
      </c>
      <c r="CU165">
        <f t="shared" si="231"/>
        <v>0</v>
      </c>
      <c r="CV165">
        <f t="shared" si="232"/>
        <v>0</v>
      </c>
      <c r="CW165">
        <f t="shared" si="233"/>
        <v>0</v>
      </c>
      <c r="CX165">
        <f t="shared" si="234"/>
        <v>0</v>
      </c>
      <c r="CY165">
        <f t="shared" si="235"/>
        <v>0</v>
      </c>
      <c r="CZ165">
        <f t="shared" si="236"/>
        <v>0</v>
      </c>
      <c r="DC165" t="s">
        <v>3</v>
      </c>
      <c r="DD165" t="s">
        <v>3</v>
      </c>
      <c r="DE165" t="s">
        <v>3</v>
      </c>
      <c r="DF165" t="s">
        <v>3</v>
      </c>
      <c r="DG165" t="s">
        <v>3</v>
      </c>
      <c r="DH165" t="s">
        <v>3</v>
      </c>
      <c r="DI165" t="s">
        <v>3</v>
      </c>
      <c r="DJ165" t="s">
        <v>3</v>
      </c>
      <c r="DK165" t="s">
        <v>3</v>
      </c>
      <c r="DL165" t="s">
        <v>3</v>
      </c>
      <c r="DM165" t="s">
        <v>3</v>
      </c>
      <c r="DN165">
        <v>104</v>
      </c>
      <c r="DO165">
        <v>70</v>
      </c>
      <c r="DP165">
        <v>1.0469999999999999</v>
      </c>
      <c r="DQ165">
        <v>1</v>
      </c>
      <c r="DU165">
        <v>1009</v>
      </c>
      <c r="DV165" t="s">
        <v>173</v>
      </c>
      <c r="DW165" t="s">
        <v>173</v>
      </c>
      <c r="DX165">
        <v>1000</v>
      </c>
      <c r="EE165">
        <v>20612984</v>
      </c>
      <c r="EF165">
        <v>30</v>
      </c>
      <c r="EG165" t="s">
        <v>54</v>
      </c>
      <c r="EH165">
        <v>0</v>
      </c>
      <c r="EI165" t="s">
        <v>3</v>
      </c>
      <c r="EJ165">
        <v>1</v>
      </c>
      <c r="EK165">
        <v>92</v>
      </c>
      <c r="EL165" t="s">
        <v>335</v>
      </c>
      <c r="EM165" t="s">
        <v>336</v>
      </c>
      <c r="EO165" t="s">
        <v>3</v>
      </c>
      <c r="EQ165">
        <v>0</v>
      </c>
      <c r="ER165">
        <v>3368.88</v>
      </c>
      <c r="ES165">
        <v>3368.88</v>
      </c>
      <c r="ET165">
        <v>0</v>
      </c>
      <c r="EU165">
        <v>0</v>
      </c>
      <c r="EV165">
        <v>0</v>
      </c>
      <c r="EW165">
        <v>0</v>
      </c>
      <c r="EX165">
        <v>0</v>
      </c>
      <c r="FQ165">
        <v>0</v>
      </c>
      <c r="FR165">
        <f t="shared" si="237"/>
        <v>0</v>
      </c>
      <c r="FS165">
        <v>0</v>
      </c>
      <c r="FX165">
        <v>104</v>
      </c>
      <c r="FY165">
        <v>70</v>
      </c>
      <c r="GA165" t="s">
        <v>3</v>
      </c>
      <c r="GD165">
        <v>0</v>
      </c>
      <c r="GF165">
        <v>-1908329661</v>
      </c>
      <c r="GG165">
        <v>2</v>
      </c>
      <c r="GH165">
        <v>1</v>
      </c>
      <c r="GI165">
        <v>2</v>
      </c>
      <c r="GJ165">
        <v>0</v>
      </c>
      <c r="GK165">
        <f>ROUND(R165*(S12)/100,2)</f>
        <v>0</v>
      </c>
      <c r="GL165">
        <f t="shared" si="238"/>
        <v>0</v>
      </c>
      <c r="GM165">
        <f t="shared" si="239"/>
        <v>139.4</v>
      </c>
      <c r="GN165">
        <f t="shared" si="240"/>
        <v>139.4</v>
      </c>
      <c r="GO165">
        <f t="shared" si="241"/>
        <v>0</v>
      </c>
      <c r="GP165">
        <f t="shared" si="242"/>
        <v>0</v>
      </c>
      <c r="GR165">
        <v>0</v>
      </c>
      <c r="GS165">
        <v>0</v>
      </c>
      <c r="GT165">
        <v>0</v>
      </c>
      <c r="GU165" t="s">
        <v>3</v>
      </c>
      <c r="GV165">
        <f t="shared" si="243"/>
        <v>0</v>
      </c>
      <c r="GW165">
        <v>1</v>
      </c>
      <c r="GX165">
        <f t="shared" si="244"/>
        <v>0</v>
      </c>
      <c r="HA165">
        <v>0</v>
      </c>
      <c r="HB165">
        <v>0</v>
      </c>
      <c r="IK165">
        <v>0</v>
      </c>
    </row>
    <row r="166" spans="1:255" x14ac:dyDescent="0.2">
      <c r="A166" s="2">
        <v>18</v>
      </c>
      <c r="B166" s="2">
        <v>1</v>
      </c>
      <c r="C166" s="2">
        <v>294</v>
      </c>
      <c r="D166" s="2"/>
      <c r="E166" s="2" t="s">
        <v>349</v>
      </c>
      <c r="F166" s="2" t="s">
        <v>350</v>
      </c>
      <c r="G166" s="2" t="s">
        <v>351</v>
      </c>
      <c r="H166" s="2" t="s">
        <v>85</v>
      </c>
      <c r="I166" s="2">
        <f>I160*J166</f>
        <v>3.1619999999999999</v>
      </c>
      <c r="J166" s="2">
        <v>102</v>
      </c>
      <c r="K166" s="2"/>
      <c r="L166" s="2"/>
      <c r="M166" s="2"/>
      <c r="N166" s="2"/>
      <c r="O166" s="2">
        <f t="shared" si="211"/>
        <v>589.67999999999995</v>
      </c>
      <c r="P166" s="2">
        <f t="shared" si="212"/>
        <v>589.67999999999995</v>
      </c>
      <c r="Q166" s="2">
        <f t="shared" si="213"/>
        <v>0</v>
      </c>
      <c r="R166" s="2">
        <f t="shared" si="214"/>
        <v>0</v>
      </c>
      <c r="S166" s="2">
        <f t="shared" si="215"/>
        <v>0</v>
      </c>
      <c r="T166" s="2">
        <f t="shared" si="216"/>
        <v>0</v>
      </c>
      <c r="U166" s="2">
        <f t="shared" si="217"/>
        <v>0</v>
      </c>
      <c r="V166" s="2">
        <f t="shared" si="218"/>
        <v>0</v>
      </c>
      <c r="W166" s="2">
        <f t="shared" si="219"/>
        <v>0</v>
      </c>
      <c r="X166" s="2">
        <f t="shared" si="220"/>
        <v>0</v>
      </c>
      <c r="Y166" s="2">
        <f t="shared" si="221"/>
        <v>0</v>
      </c>
      <c r="Z166" s="2"/>
      <c r="AA166" s="2">
        <v>21012691</v>
      </c>
      <c r="AB166" s="2">
        <f t="shared" si="222"/>
        <v>186.49</v>
      </c>
      <c r="AC166" s="2">
        <f t="shared" si="223"/>
        <v>186.49</v>
      </c>
      <c r="AD166" s="2">
        <f t="shared" si="245"/>
        <v>0</v>
      </c>
      <c r="AE166" s="2">
        <f t="shared" si="245"/>
        <v>0</v>
      </c>
      <c r="AF166" s="2">
        <f t="shared" si="245"/>
        <v>0</v>
      </c>
      <c r="AG166" s="2">
        <f t="shared" si="224"/>
        <v>0</v>
      </c>
      <c r="AH166" s="2">
        <f t="shared" si="246"/>
        <v>0</v>
      </c>
      <c r="AI166" s="2">
        <f t="shared" si="246"/>
        <v>0</v>
      </c>
      <c r="AJ166" s="2">
        <f t="shared" si="225"/>
        <v>0</v>
      </c>
      <c r="AK166" s="2">
        <v>186.49</v>
      </c>
      <c r="AL166" s="2">
        <v>186.49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1</v>
      </c>
      <c r="BD166" s="2" t="s">
        <v>3</v>
      </c>
      <c r="BE166" s="2" t="s">
        <v>3</v>
      </c>
      <c r="BF166" s="2" t="s">
        <v>3</v>
      </c>
      <c r="BG166" s="2" t="s">
        <v>3</v>
      </c>
      <c r="BH166" s="2">
        <v>3</v>
      </c>
      <c r="BI166" s="2">
        <v>1</v>
      </c>
      <c r="BJ166" s="2" t="s">
        <v>352</v>
      </c>
      <c r="BK166" s="2"/>
      <c r="BL166" s="2"/>
      <c r="BM166" s="2">
        <v>92</v>
      </c>
      <c r="BN166" s="2">
        <v>0</v>
      </c>
      <c r="BO166" s="2" t="s">
        <v>3</v>
      </c>
      <c r="BP166" s="2">
        <v>0</v>
      </c>
      <c r="BQ166" s="2">
        <v>30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3</v>
      </c>
      <c r="BZ166" s="2">
        <v>0</v>
      </c>
      <c r="CA166" s="2">
        <v>0</v>
      </c>
      <c r="CB166" s="2"/>
      <c r="CC166" s="2"/>
      <c r="CD166" s="2"/>
      <c r="CE166" s="2"/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3</v>
      </c>
      <c r="CO166" s="2">
        <v>0</v>
      </c>
      <c r="CP166" s="2">
        <f t="shared" si="226"/>
        <v>589.67999999999995</v>
      </c>
      <c r="CQ166" s="2">
        <f t="shared" si="227"/>
        <v>186.49</v>
      </c>
      <c r="CR166" s="2">
        <f t="shared" si="228"/>
        <v>0</v>
      </c>
      <c r="CS166" s="2">
        <f t="shared" si="229"/>
        <v>0</v>
      </c>
      <c r="CT166" s="2">
        <f t="shared" si="230"/>
        <v>0</v>
      </c>
      <c r="CU166" s="2">
        <f t="shared" si="231"/>
        <v>0</v>
      </c>
      <c r="CV166" s="2">
        <f t="shared" si="232"/>
        <v>0</v>
      </c>
      <c r="CW166" s="2">
        <f t="shared" si="233"/>
        <v>0</v>
      </c>
      <c r="CX166" s="2">
        <f t="shared" si="234"/>
        <v>0</v>
      </c>
      <c r="CY166" s="2">
        <f t="shared" si="235"/>
        <v>0</v>
      </c>
      <c r="CZ166" s="2">
        <f t="shared" si="236"/>
        <v>0</v>
      </c>
      <c r="DA166" s="2"/>
      <c r="DB166" s="2"/>
      <c r="DC166" s="2" t="s">
        <v>3</v>
      </c>
      <c r="DD166" s="2" t="s">
        <v>3</v>
      </c>
      <c r="DE166" s="2" t="s">
        <v>3</v>
      </c>
      <c r="DF166" s="2" t="s">
        <v>3</v>
      </c>
      <c r="DG166" s="2" t="s">
        <v>3</v>
      </c>
      <c r="DH166" s="2" t="s">
        <v>3</v>
      </c>
      <c r="DI166" s="2" t="s">
        <v>3</v>
      </c>
      <c r="DJ166" s="2" t="s">
        <v>3</v>
      </c>
      <c r="DK166" s="2" t="s">
        <v>3</v>
      </c>
      <c r="DL166" s="2" t="s">
        <v>3</v>
      </c>
      <c r="DM166" s="2" t="s">
        <v>3</v>
      </c>
      <c r="DN166" s="2">
        <v>104</v>
      </c>
      <c r="DO166" s="2">
        <v>70</v>
      </c>
      <c r="DP166" s="2">
        <v>1.0469999999999999</v>
      </c>
      <c r="DQ166" s="2">
        <v>1</v>
      </c>
      <c r="DR166" s="2"/>
      <c r="DS166" s="2"/>
      <c r="DT166" s="2"/>
      <c r="DU166" s="2">
        <v>1005</v>
      </c>
      <c r="DV166" s="2" t="s">
        <v>85</v>
      </c>
      <c r="DW166" s="2" t="s">
        <v>85</v>
      </c>
      <c r="DX166" s="2">
        <v>1</v>
      </c>
      <c r="DY166" s="2"/>
      <c r="DZ166" s="2"/>
      <c r="EA166" s="2"/>
      <c r="EB166" s="2"/>
      <c r="EC166" s="2"/>
      <c r="ED166" s="2"/>
      <c r="EE166" s="2">
        <v>20612984</v>
      </c>
      <c r="EF166" s="2">
        <v>30</v>
      </c>
      <c r="EG166" s="2" t="s">
        <v>54</v>
      </c>
      <c r="EH166" s="2">
        <v>0</v>
      </c>
      <c r="EI166" s="2" t="s">
        <v>3</v>
      </c>
      <c r="EJ166" s="2">
        <v>1</v>
      </c>
      <c r="EK166" s="2">
        <v>92</v>
      </c>
      <c r="EL166" s="2" t="s">
        <v>335</v>
      </c>
      <c r="EM166" s="2" t="s">
        <v>336</v>
      </c>
      <c r="EN166" s="2"/>
      <c r="EO166" s="2" t="s">
        <v>3</v>
      </c>
      <c r="EP166" s="2"/>
      <c r="EQ166" s="2">
        <v>0</v>
      </c>
      <c r="ER166" s="2">
        <v>186.49</v>
      </c>
      <c r="ES166" s="2">
        <v>186.49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f t="shared" si="237"/>
        <v>0</v>
      </c>
      <c r="FS166" s="2">
        <v>0</v>
      </c>
      <c r="FT166" s="2"/>
      <c r="FU166" s="2"/>
      <c r="FV166" s="2"/>
      <c r="FW166" s="2"/>
      <c r="FX166" s="2">
        <v>104</v>
      </c>
      <c r="FY166" s="2">
        <v>70</v>
      </c>
      <c r="FZ166" s="2"/>
      <c r="GA166" s="2" t="s">
        <v>3</v>
      </c>
      <c r="GB166" s="2"/>
      <c r="GC166" s="2"/>
      <c r="GD166" s="2">
        <v>0</v>
      </c>
      <c r="GE166" s="2"/>
      <c r="GF166" s="2">
        <v>1665847892</v>
      </c>
      <c r="GG166" s="2">
        <v>2</v>
      </c>
      <c r="GH166" s="2">
        <v>1</v>
      </c>
      <c r="GI166" s="2">
        <v>-2</v>
      </c>
      <c r="GJ166" s="2">
        <v>0</v>
      </c>
      <c r="GK166" s="2">
        <f>ROUND(R166*(R12)/100,2)</f>
        <v>0</v>
      </c>
      <c r="GL166" s="2">
        <f t="shared" si="238"/>
        <v>0</v>
      </c>
      <c r="GM166" s="2">
        <f t="shared" si="239"/>
        <v>589.67999999999995</v>
      </c>
      <c r="GN166" s="2">
        <f t="shared" si="240"/>
        <v>589.67999999999995</v>
      </c>
      <c r="GO166" s="2">
        <f t="shared" si="241"/>
        <v>0</v>
      </c>
      <c r="GP166" s="2">
        <f t="shared" si="242"/>
        <v>0</v>
      </c>
      <c r="GQ166" s="2"/>
      <c r="GR166" s="2">
        <v>0</v>
      </c>
      <c r="GS166" s="2">
        <v>3</v>
      </c>
      <c r="GT166" s="2">
        <v>0</v>
      </c>
      <c r="GU166" s="2" t="s">
        <v>3</v>
      </c>
      <c r="GV166" s="2">
        <f t="shared" si="243"/>
        <v>0</v>
      </c>
      <c r="GW166" s="2">
        <v>1</v>
      </c>
      <c r="GX166" s="2">
        <f t="shared" si="244"/>
        <v>0</v>
      </c>
      <c r="GY166" s="2"/>
      <c r="GZ166" s="2"/>
      <c r="HA166" s="2">
        <v>0</v>
      </c>
      <c r="HB166" s="2">
        <v>0</v>
      </c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x14ac:dyDescent="0.2">
      <c r="A167">
        <v>18</v>
      </c>
      <c r="B167">
        <v>1</v>
      </c>
      <c r="C167">
        <v>303</v>
      </c>
      <c r="E167" t="s">
        <v>349</v>
      </c>
      <c r="F167" t="s">
        <v>350</v>
      </c>
      <c r="G167" t="s">
        <v>351</v>
      </c>
      <c r="H167" t="s">
        <v>85</v>
      </c>
      <c r="I167">
        <f>I161*J167</f>
        <v>3.1619999999999999</v>
      </c>
      <c r="J167">
        <v>102</v>
      </c>
      <c r="O167">
        <f t="shared" si="211"/>
        <v>2317.4499999999998</v>
      </c>
      <c r="P167">
        <f t="shared" si="212"/>
        <v>2317.4499999999998</v>
      </c>
      <c r="Q167">
        <f t="shared" si="213"/>
        <v>0</v>
      </c>
      <c r="R167">
        <f t="shared" si="214"/>
        <v>0</v>
      </c>
      <c r="S167">
        <f t="shared" si="215"/>
        <v>0</v>
      </c>
      <c r="T167">
        <f t="shared" si="216"/>
        <v>0</v>
      </c>
      <c r="U167">
        <f t="shared" si="217"/>
        <v>0</v>
      </c>
      <c r="V167">
        <f t="shared" si="218"/>
        <v>0</v>
      </c>
      <c r="W167">
        <f t="shared" si="219"/>
        <v>0</v>
      </c>
      <c r="X167">
        <f t="shared" si="220"/>
        <v>0</v>
      </c>
      <c r="Y167">
        <f t="shared" si="221"/>
        <v>0</v>
      </c>
      <c r="AA167">
        <v>21012693</v>
      </c>
      <c r="AB167">
        <f t="shared" si="222"/>
        <v>186.49</v>
      </c>
      <c r="AC167">
        <f t="shared" si="223"/>
        <v>186.49</v>
      </c>
      <c r="AD167">
        <f t="shared" si="245"/>
        <v>0</v>
      </c>
      <c r="AE167">
        <f t="shared" si="245"/>
        <v>0</v>
      </c>
      <c r="AF167">
        <f t="shared" si="245"/>
        <v>0</v>
      </c>
      <c r="AG167">
        <f t="shared" si="224"/>
        <v>0</v>
      </c>
      <c r="AH167">
        <f t="shared" si="246"/>
        <v>0</v>
      </c>
      <c r="AI167">
        <f t="shared" si="246"/>
        <v>0</v>
      </c>
      <c r="AJ167">
        <f t="shared" si="225"/>
        <v>0</v>
      </c>
      <c r="AK167">
        <v>186.49</v>
      </c>
      <c r="AL167">
        <v>186.49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1</v>
      </c>
      <c r="AZ167">
        <v>1</v>
      </c>
      <c r="BA167">
        <v>1</v>
      </c>
      <c r="BB167">
        <v>1</v>
      </c>
      <c r="BC167">
        <v>3.93</v>
      </c>
      <c r="BD167" t="s">
        <v>3</v>
      </c>
      <c r="BE167" t="s">
        <v>3</v>
      </c>
      <c r="BF167" t="s">
        <v>3</v>
      </c>
      <c r="BG167" t="s">
        <v>3</v>
      </c>
      <c r="BH167">
        <v>3</v>
      </c>
      <c r="BI167">
        <v>1</v>
      </c>
      <c r="BJ167" t="s">
        <v>352</v>
      </c>
      <c r="BM167">
        <v>92</v>
      </c>
      <c r="BN167">
        <v>0</v>
      </c>
      <c r="BO167" t="s">
        <v>350</v>
      </c>
      <c r="BP167">
        <v>1</v>
      </c>
      <c r="BQ167">
        <v>30</v>
      </c>
      <c r="BR167">
        <v>0</v>
      </c>
      <c r="BS167">
        <v>1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3</v>
      </c>
      <c r="BZ167">
        <v>0</v>
      </c>
      <c r="CA167">
        <v>0</v>
      </c>
      <c r="CF167">
        <v>0</v>
      </c>
      <c r="CG167">
        <v>0</v>
      </c>
      <c r="CM167">
        <v>0</v>
      </c>
      <c r="CN167" t="s">
        <v>3</v>
      </c>
      <c r="CO167">
        <v>0</v>
      </c>
      <c r="CP167">
        <f t="shared" si="226"/>
        <v>2317.4499999999998</v>
      </c>
      <c r="CQ167">
        <f t="shared" si="227"/>
        <v>732.90570000000002</v>
      </c>
      <c r="CR167">
        <f t="shared" si="228"/>
        <v>0</v>
      </c>
      <c r="CS167">
        <f t="shared" si="229"/>
        <v>0</v>
      </c>
      <c r="CT167">
        <f t="shared" si="230"/>
        <v>0</v>
      </c>
      <c r="CU167">
        <f t="shared" si="231"/>
        <v>0</v>
      </c>
      <c r="CV167">
        <f t="shared" si="232"/>
        <v>0</v>
      </c>
      <c r="CW167">
        <f t="shared" si="233"/>
        <v>0</v>
      </c>
      <c r="CX167">
        <f t="shared" si="234"/>
        <v>0</v>
      </c>
      <c r="CY167">
        <f t="shared" si="235"/>
        <v>0</v>
      </c>
      <c r="CZ167">
        <f t="shared" si="236"/>
        <v>0</v>
      </c>
      <c r="DC167" t="s">
        <v>3</v>
      </c>
      <c r="DD167" t="s">
        <v>3</v>
      </c>
      <c r="DE167" t="s">
        <v>3</v>
      </c>
      <c r="DF167" t="s">
        <v>3</v>
      </c>
      <c r="DG167" t="s">
        <v>3</v>
      </c>
      <c r="DH167" t="s">
        <v>3</v>
      </c>
      <c r="DI167" t="s">
        <v>3</v>
      </c>
      <c r="DJ167" t="s">
        <v>3</v>
      </c>
      <c r="DK167" t="s">
        <v>3</v>
      </c>
      <c r="DL167" t="s">
        <v>3</v>
      </c>
      <c r="DM167" t="s">
        <v>3</v>
      </c>
      <c r="DN167">
        <v>104</v>
      </c>
      <c r="DO167">
        <v>70</v>
      </c>
      <c r="DP167">
        <v>1.0469999999999999</v>
      </c>
      <c r="DQ167">
        <v>1</v>
      </c>
      <c r="DU167">
        <v>1005</v>
      </c>
      <c r="DV167" t="s">
        <v>85</v>
      </c>
      <c r="DW167" t="s">
        <v>85</v>
      </c>
      <c r="DX167">
        <v>1</v>
      </c>
      <c r="EE167">
        <v>20612984</v>
      </c>
      <c r="EF167">
        <v>30</v>
      </c>
      <c r="EG167" t="s">
        <v>54</v>
      </c>
      <c r="EH167">
        <v>0</v>
      </c>
      <c r="EI167" t="s">
        <v>3</v>
      </c>
      <c r="EJ167">
        <v>1</v>
      </c>
      <c r="EK167">
        <v>92</v>
      </c>
      <c r="EL167" t="s">
        <v>335</v>
      </c>
      <c r="EM167" t="s">
        <v>336</v>
      </c>
      <c r="EO167" t="s">
        <v>3</v>
      </c>
      <c r="EQ167">
        <v>0</v>
      </c>
      <c r="ER167">
        <v>186.49</v>
      </c>
      <c r="ES167">
        <v>186.49</v>
      </c>
      <c r="ET167">
        <v>0</v>
      </c>
      <c r="EU167">
        <v>0</v>
      </c>
      <c r="EV167">
        <v>0</v>
      </c>
      <c r="EW167">
        <v>0</v>
      </c>
      <c r="EX167">
        <v>0</v>
      </c>
      <c r="FQ167">
        <v>0</v>
      </c>
      <c r="FR167">
        <f t="shared" si="237"/>
        <v>0</v>
      </c>
      <c r="FS167">
        <v>0</v>
      </c>
      <c r="FX167">
        <v>104</v>
      </c>
      <c r="FY167">
        <v>70</v>
      </c>
      <c r="GA167" t="s">
        <v>3</v>
      </c>
      <c r="GD167">
        <v>0</v>
      </c>
      <c r="GF167">
        <v>1665847892</v>
      </c>
      <c r="GG167">
        <v>2</v>
      </c>
      <c r="GH167">
        <v>1</v>
      </c>
      <c r="GI167">
        <v>2</v>
      </c>
      <c r="GJ167">
        <v>0</v>
      </c>
      <c r="GK167">
        <f>ROUND(R167*(S12)/100,2)</f>
        <v>0</v>
      </c>
      <c r="GL167">
        <f t="shared" si="238"/>
        <v>0</v>
      </c>
      <c r="GM167">
        <f t="shared" si="239"/>
        <v>2317.4499999999998</v>
      </c>
      <c r="GN167">
        <f t="shared" si="240"/>
        <v>2317.4499999999998</v>
      </c>
      <c r="GO167">
        <f t="shared" si="241"/>
        <v>0</v>
      </c>
      <c r="GP167">
        <f t="shared" si="242"/>
        <v>0</v>
      </c>
      <c r="GR167">
        <v>0</v>
      </c>
      <c r="GS167">
        <v>3</v>
      </c>
      <c r="GT167">
        <v>0</v>
      </c>
      <c r="GU167" t="s">
        <v>3</v>
      </c>
      <c r="GV167">
        <f t="shared" si="243"/>
        <v>0</v>
      </c>
      <c r="GW167">
        <v>1</v>
      </c>
      <c r="GX167">
        <f t="shared" si="244"/>
        <v>0</v>
      </c>
      <c r="HA167">
        <v>0</v>
      </c>
      <c r="HB167">
        <v>0</v>
      </c>
      <c r="IK167">
        <v>0</v>
      </c>
    </row>
    <row r="169" spans="1:255" x14ac:dyDescent="0.2">
      <c r="A169" s="3">
        <v>51</v>
      </c>
      <c r="B169" s="3">
        <f>B28</f>
        <v>1</v>
      </c>
      <c r="C169" s="3">
        <f>A28</f>
        <v>5</v>
      </c>
      <c r="D169" s="3">
        <f>ROW(A28)</f>
        <v>28</v>
      </c>
      <c r="E169" s="3"/>
      <c r="F169" s="3" t="str">
        <f>IF(F28&lt;&gt;"",F28,"")</f>
        <v>Новый подраздел</v>
      </c>
      <c r="G169" s="3" t="str">
        <f>IF(G28&lt;&gt;"",G28,"")</f>
        <v>Общестроительные работы</v>
      </c>
      <c r="H169" s="3">
        <v>0</v>
      </c>
      <c r="I169" s="3"/>
      <c r="J169" s="3"/>
      <c r="K169" s="3"/>
      <c r="L169" s="3"/>
      <c r="M169" s="3"/>
      <c r="N169" s="3"/>
      <c r="O169" s="3">
        <f t="shared" ref="O169:T169" si="247">ROUND(AB169,2)</f>
        <v>15226.5</v>
      </c>
      <c r="P169" s="3">
        <f t="shared" si="247"/>
        <v>13006.4</v>
      </c>
      <c r="Q169" s="3">
        <f t="shared" si="247"/>
        <v>114.22</v>
      </c>
      <c r="R169" s="3">
        <f t="shared" si="247"/>
        <v>24.54</v>
      </c>
      <c r="S169" s="3">
        <f t="shared" si="247"/>
        <v>2105.88</v>
      </c>
      <c r="T169" s="3">
        <f t="shared" si="247"/>
        <v>0</v>
      </c>
      <c r="U169" s="3">
        <f>AH169</f>
        <v>184.58140569999998</v>
      </c>
      <c r="V169" s="3">
        <f>AI169</f>
        <v>0</v>
      </c>
      <c r="W169" s="3">
        <f>ROUND(AJ169,2)</f>
        <v>0</v>
      </c>
      <c r="X169" s="3">
        <f>ROUND(AK169,2)</f>
        <v>0</v>
      </c>
      <c r="Y169" s="3">
        <f>ROUND(AL169,2)</f>
        <v>0</v>
      </c>
      <c r="Z169" s="3"/>
      <c r="AA169" s="3"/>
      <c r="AB169" s="3">
        <f>ROUND(SUMIF(AA32:AA167,"=21012691",O32:O167),2)</f>
        <v>15226.5</v>
      </c>
      <c r="AC169" s="3">
        <f>ROUND(SUMIF(AA32:AA167,"=21012691",P32:P167),2)</f>
        <v>13006.4</v>
      </c>
      <c r="AD169" s="3">
        <f>ROUND(SUMIF(AA32:AA167,"=21012691",Q32:Q167),2)</f>
        <v>114.22</v>
      </c>
      <c r="AE169" s="3">
        <f>ROUND(SUMIF(AA32:AA167,"=21012691",R32:R167),2)</f>
        <v>24.54</v>
      </c>
      <c r="AF169" s="3">
        <f>ROUND(SUMIF(AA32:AA167,"=21012691",S32:S167),2)</f>
        <v>2105.88</v>
      </c>
      <c r="AG169" s="3">
        <f>ROUND(SUMIF(AA32:AA167,"=21012691",T32:T167),2)</f>
        <v>0</v>
      </c>
      <c r="AH169" s="3">
        <f>SUMIF(AA32:AA167,"=21012691",U32:U167)</f>
        <v>184.58140569999998</v>
      </c>
      <c r="AI169" s="3">
        <f>SUMIF(AA32:AA167,"=21012691",V32:V167)</f>
        <v>0</v>
      </c>
      <c r="AJ169" s="3">
        <f>ROUND(SUMIF(AA32:AA167,"=21012691",W32:W167),2)</f>
        <v>0</v>
      </c>
      <c r="AK169" s="3">
        <f>ROUND(SUMIF(AA32:AA167,"=21012691",X32:X167),2)</f>
        <v>0</v>
      </c>
      <c r="AL169" s="3">
        <f>ROUND(SUMIF(AA32:AA167,"=21012691",Y32:Y167),2)</f>
        <v>0</v>
      </c>
      <c r="AM169" s="3"/>
      <c r="AN169" s="3"/>
      <c r="AO169" s="3">
        <f t="shared" ref="AO169:BC169" si="248">ROUND(BX169,2)</f>
        <v>0</v>
      </c>
      <c r="AP169" s="3">
        <f t="shared" si="248"/>
        <v>0</v>
      </c>
      <c r="AQ169" s="3">
        <f t="shared" si="248"/>
        <v>0</v>
      </c>
      <c r="AR169" s="3">
        <f t="shared" si="248"/>
        <v>15267.48</v>
      </c>
      <c r="AS169" s="3">
        <f t="shared" si="248"/>
        <v>15267.48</v>
      </c>
      <c r="AT169" s="3">
        <f t="shared" si="248"/>
        <v>0</v>
      </c>
      <c r="AU169" s="3">
        <f t="shared" si="248"/>
        <v>0</v>
      </c>
      <c r="AV169" s="3">
        <f t="shared" si="248"/>
        <v>13006.4</v>
      </c>
      <c r="AW169" s="3">
        <f t="shared" si="248"/>
        <v>13006.4</v>
      </c>
      <c r="AX169" s="3">
        <f t="shared" si="248"/>
        <v>0</v>
      </c>
      <c r="AY169" s="3">
        <f t="shared" si="248"/>
        <v>13006.4</v>
      </c>
      <c r="AZ169" s="3">
        <f t="shared" si="248"/>
        <v>0</v>
      </c>
      <c r="BA169" s="3">
        <f t="shared" si="248"/>
        <v>0</v>
      </c>
      <c r="BB169" s="3">
        <f t="shared" si="248"/>
        <v>0</v>
      </c>
      <c r="BC169" s="3">
        <f t="shared" si="248"/>
        <v>0</v>
      </c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>
        <f>ROUND(SUMIF(AA32:AA167,"=21012691",FQ32:FQ167),2)</f>
        <v>0</v>
      </c>
      <c r="BY169" s="3">
        <f>ROUND(SUMIF(AA32:AA167,"=21012691",FR32:FR167),2)</f>
        <v>0</v>
      </c>
      <c r="BZ169" s="3">
        <f>ROUND(SUMIF(AA32:AA167,"=21012691",GL32:GL167),2)</f>
        <v>0</v>
      </c>
      <c r="CA169" s="3">
        <f>ROUND(SUMIF(AA32:AA167,"=21012691",GM32:GM167),2)</f>
        <v>15267.48</v>
      </c>
      <c r="CB169" s="3">
        <f>ROUND(SUMIF(AA32:AA167,"=21012691",GN32:GN167),2)</f>
        <v>15267.48</v>
      </c>
      <c r="CC169" s="3">
        <f>ROUND(SUMIF(AA32:AA167,"=21012691",GO32:GO167),2)</f>
        <v>0</v>
      </c>
      <c r="CD169" s="3">
        <f>ROUND(SUMIF(AA32:AA167,"=21012691",GP32:GP167),2)</f>
        <v>0</v>
      </c>
      <c r="CE169" s="3">
        <f>AC169-BX169</f>
        <v>13006.4</v>
      </c>
      <c r="CF169" s="3">
        <f>AC169-BY169</f>
        <v>13006.4</v>
      </c>
      <c r="CG169" s="3">
        <f>BX169-BZ169</f>
        <v>0</v>
      </c>
      <c r="CH169" s="3">
        <f>AC169-BX169-BY169+BZ169</f>
        <v>13006.4</v>
      </c>
      <c r="CI169" s="3">
        <f>BY169-BZ169</f>
        <v>0</v>
      </c>
      <c r="CJ169" s="3">
        <f>ROUND(SUMIF(AA32:AA167,"=21012691",GX32:GX167),2)</f>
        <v>0</v>
      </c>
      <c r="CK169" s="3">
        <f>ROUND(SUMIF(AA32:AA167,"=21012691",GY32:GY167),2)</f>
        <v>0</v>
      </c>
      <c r="CL169" s="3">
        <f>ROUND(SUMIF(AA32:AA167,"=21012691",GZ32:GZ167),2)</f>
        <v>0</v>
      </c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4">
        <f t="shared" ref="DG169:DL169" si="249">ROUND(DT169,2)</f>
        <v>113226.42</v>
      </c>
      <c r="DH169" s="4">
        <f t="shared" si="249"/>
        <v>71849.95</v>
      </c>
      <c r="DI169" s="4">
        <f t="shared" si="249"/>
        <v>953.95</v>
      </c>
      <c r="DJ169" s="4">
        <f t="shared" si="249"/>
        <v>25.64</v>
      </c>
      <c r="DK169" s="4">
        <f t="shared" si="249"/>
        <v>40422.519999999997</v>
      </c>
      <c r="DL169" s="4">
        <f t="shared" si="249"/>
        <v>0</v>
      </c>
      <c r="DM169" s="4">
        <f>DZ169</f>
        <v>191.04089569089993</v>
      </c>
      <c r="DN169" s="4">
        <f>EA169</f>
        <v>0</v>
      </c>
      <c r="DO169" s="4">
        <f>ROUND(EB169,2)</f>
        <v>0</v>
      </c>
      <c r="DP169" s="4">
        <f>ROUND(EC169,2)</f>
        <v>34278.54</v>
      </c>
      <c r="DQ169" s="4">
        <f>ROUND(ED169,2)</f>
        <v>17785.900000000001</v>
      </c>
      <c r="DR169" s="4"/>
      <c r="DS169" s="4"/>
      <c r="DT169" s="4">
        <f>ROUND(SUMIF(AA32:AA167,"=21012693",O32:O167),2)</f>
        <v>113226.42</v>
      </c>
      <c r="DU169" s="4">
        <f>ROUND(SUMIF(AA32:AA167,"=21012693",P32:P167),2)</f>
        <v>71849.95</v>
      </c>
      <c r="DV169" s="4">
        <f>ROUND(SUMIF(AA32:AA167,"=21012693",Q32:Q167),2)</f>
        <v>953.95</v>
      </c>
      <c r="DW169" s="4">
        <f>ROUND(SUMIF(AA32:AA167,"=21012693",R32:R167),2)</f>
        <v>25.64</v>
      </c>
      <c r="DX169" s="4">
        <f>ROUND(SUMIF(AA32:AA167,"=21012693",S32:S167),2)</f>
        <v>40422.519999999997</v>
      </c>
      <c r="DY169" s="4">
        <f>ROUND(SUMIF(AA32:AA167,"=21012693",T32:T167),2)</f>
        <v>0</v>
      </c>
      <c r="DZ169" s="4">
        <f>SUMIF(AA32:AA167,"=21012693",U32:U167)</f>
        <v>191.04089569089993</v>
      </c>
      <c r="EA169" s="4">
        <f>SUMIF(AA32:AA167,"=21012693",V32:V167)</f>
        <v>0</v>
      </c>
      <c r="EB169" s="4">
        <f>ROUND(SUMIF(AA32:AA167,"=21012693",W32:W167),2)</f>
        <v>0</v>
      </c>
      <c r="EC169" s="4">
        <f>ROUND(SUMIF(AA32:AA167,"=21012693",X32:X167),2)</f>
        <v>34278.54</v>
      </c>
      <c r="ED169" s="4">
        <f>ROUND(SUMIF(AA32:AA167,"=21012693",Y32:Y167),2)</f>
        <v>17785.900000000001</v>
      </c>
      <c r="EE169" s="4"/>
      <c r="EF169" s="4"/>
      <c r="EG169" s="4">
        <f t="shared" ref="EG169:EU169" si="250">ROUND(FP169,2)</f>
        <v>0</v>
      </c>
      <c r="EH169" s="4">
        <f t="shared" si="250"/>
        <v>0</v>
      </c>
      <c r="EI169" s="4">
        <f t="shared" si="250"/>
        <v>0</v>
      </c>
      <c r="EJ169" s="4">
        <f t="shared" si="250"/>
        <v>165333.94</v>
      </c>
      <c r="EK169" s="4">
        <f t="shared" si="250"/>
        <v>165333.94</v>
      </c>
      <c r="EL169" s="4">
        <f t="shared" si="250"/>
        <v>0</v>
      </c>
      <c r="EM169" s="4">
        <f t="shared" si="250"/>
        <v>0</v>
      </c>
      <c r="EN169" s="4">
        <f t="shared" si="250"/>
        <v>71849.95</v>
      </c>
      <c r="EO169" s="4">
        <f t="shared" si="250"/>
        <v>71849.95</v>
      </c>
      <c r="EP169" s="4">
        <f t="shared" si="250"/>
        <v>0</v>
      </c>
      <c r="EQ169" s="4">
        <f t="shared" si="250"/>
        <v>71849.95</v>
      </c>
      <c r="ER169" s="4">
        <f t="shared" si="250"/>
        <v>0</v>
      </c>
      <c r="ES169" s="4">
        <f t="shared" si="250"/>
        <v>0</v>
      </c>
      <c r="ET169" s="4">
        <f t="shared" si="250"/>
        <v>0</v>
      </c>
      <c r="EU169" s="4">
        <f t="shared" si="250"/>
        <v>0</v>
      </c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>
        <f>ROUND(SUMIF(AA32:AA167,"=21012693",FQ32:FQ167),2)</f>
        <v>0</v>
      </c>
      <c r="FQ169" s="4">
        <f>ROUND(SUMIF(AA32:AA167,"=21012693",FR32:FR167),2)</f>
        <v>0</v>
      </c>
      <c r="FR169" s="4">
        <f>ROUND(SUMIF(AA32:AA167,"=21012693",GL32:GL167),2)</f>
        <v>0</v>
      </c>
      <c r="FS169" s="4">
        <f>ROUND(SUMIF(AA32:AA167,"=21012693",GM32:GM167),2)</f>
        <v>165333.94</v>
      </c>
      <c r="FT169" s="4">
        <f>ROUND(SUMIF(AA32:AA167,"=21012693",GN32:GN167),2)</f>
        <v>165333.94</v>
      </c>
      <c r="FU169" s="4">
        <f>ROUND(SUMIF(AA32:AA167,"=21012693",GO32:GO167),2)</f>
        <v>0</v>
      </c>
      <c r="FV169" s="4">
        <f>ROUND(SUMIF(AA32:AA167,"=21012693",GP32:GP167),2)</f>
        <v>0</v>
      </c>
      <c r="FW169" s="4">
        <f>DU169-FP169</f>
        <v>71849.95</v>
      </c>
      <c r="FX169" s="4">
        <f>DU169-FQ169</f>
        <v>71849.95</v>
      </c>
      <c r="FY169" s="4">
        <f>FP169-FR169</f>
        <v>0</v>
      </c>
      <c r="FZ169" s="4">
        <f>DU169-FP169-FQ169+FR169</f>
        <v>71849.95</v>
      </c>
      <c r="GA169" s="4">
        <f>FQ169-FR169</f>
        <v>0</v>
      </c>
      <c r="GB169" s="4">
        <f>ROUND(SUMIF(AA32:AA167,"=21012693",GX32:GX167),2)</f>
        <v>0</v>
      </c>
      <c r="GC169" s="4">
        <f>ROUND(SUMIF(AA32:AA167,"=21012693",GY32:GY167),2)</f>
        <v>0</v>
      </c>
      <c r="GD169" s="4">
        <f>ROUND(SUMIF(AA32:AA167,"=21012693",GZ32:GZ167),2)</f>
        <v>0</v>
      </c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>
        <v>0</v>
      </c>
    </row>
    <row r="171" spans="1:255" x14ac:dyDescent="0.2">
      <c r="A171" s="5">
        <v>50</v>
      </c>
      <c r="B171" s="5">
        <v>0</v>
      </c>
      <c r="C171" s="5">
        <v>0</v>
      </c>
      <c r="D171" s="5">
        <v>1</v>
      </c>
      <c r="E171" s="5">
        <v>201</v>
      </c>
      <c r="F171" s="5">
        <f>ROUND(Source!O169,O171)</f>
        <v>15226.5</v>
      </c>
      <c r="G171" s="5" t="s">
        <v>353</v>
      </c>
      <c r="H171" s="5" t="s">
        <v>354</v>
      </c>
      <c r="I171" s="5"/>
      <c r="J171" s="5"/>
      <c r="K171" s="5">
        <v>201</v>
      </c>
      <c r="L171" s="5">
        <v>1</v>
      </c>
      <c r="M171" s="5">
        <v>3</v>
      </c>
      <c r="N171" s="5" t="s">
        <v>3</v>
      </c>
      <c r="O171" s="5">
        <v>2</v>
      </c>
      <c r="P171" s="5">
        <f>ROUND(Source!DG169,O171)</f>
        <v>113226.42</v>
      </c>
      <c r="Q171" s="5"/>
      <c r="R171" s="5"/>
      <c r="S171" s="5"/>
      <c r="T171" s="5"/>
      <c r="U171" s="5"/>
      <c r="V171" s="5"/>
      <c r="W171" s="5"/>
    </row>
    <row r="172" spans="1:255" x14ac:dyDescent="0.2">
      <c r="A172" s="5">
        <v>50</v>
      </c>
      <c r="B172" s="5">
        <v>0</v>
      </c>
      <c r="C172" s="5">
        <v>0</v>
      </c>
      <c r="D172" s="5">
        <v>1</v>
      </c>
      <c r="E172" s="5">
        <v>202</v>
      </c>
      <c r="F172" s="5">
        <f>ROUND(Source!P169,O172)</f>
        <v>13006.4</v>
      </c>
      <c r="G172" s="5" t="s">
        <v>355</v>
      </c>
      <c r="H172" s="5" t="s">
        <v>356</v>
      </c>
      <c r="I172" s="5"/>
      <c r="J172" s="5"/>
      <c r="K172" s="5">
        <v>202</v>
      </c>
      <c r="L172" s="5">
        <v>2</v>
      </c>
      <c r="M172" s="5">
        <v>3</v>
      </c>
      <c r="N172" s="5" t="s">
        <v>3</v>
      </c>
      <c r="O172" s="5">
        <v>2</v>
      </c>
      <c r="P172" s="5">
        <f>ROUND(Source!DH169,O172)</f>
        <v>71849.95</v>
      </c>
      <c r="Q172" s="5"/>
      <c r="R172" s="5"/>
      <c r="S172" s="5"/>
      <c r="T172" s="5"/>
      <c r="U172" s="5"/>
      <c r="V172" s="5"/>
      <c r="W172" s="5"/>
    </row>
    <row r="173" spans="1:255" x14ac:dyDescent="0.2">
      <c r="A173" s="5">
        <v>50</v>
      </c>
      <c r="B173" s="5">
        <v>0</v>
      </c>
      <c r="C173" s="5">
        <v>0</v>
      </c>
      <c r="D173" s="5">
        <v>1</v>
      </c>
      <c r="E173" s="5">
        <v>222</v>
      </c>
      <c r="F173" s="5">
        <f>ROUND(Source!AO169,O173)</f>
        <v>0</v>
      </c>
      <c r="G173" s="5" t="s">
        <v>357</v>
      </c>
      <c r="H173" s="5" t="s">
        <v>358</v>
      </c>
      <c r="I173" s="5"/>
      <c r="J173" s="5"/>
      <c r="K173" s="5">
        <v>222</v>
      </c>
      <c r="L173" s="5">
        <v>3</v>
      </c>
      <c r="M173" s="5">
        <v>3</v>
      </c>
      <c r="N173" s="5" t="s">
        <v>3</v>
      </c>
      <c r="O173" s="5">
        <v>2</v>
      </c>
      <c r="P173" s="5">
        <f>ROUND(Source!EG169,O173)</f>
        <v>0</v>
      </c>
      <c r="Q173" s="5"/>
      <c r="R173" s="5"/>
      <c r="S173" s="5"/>
      <c r="T173" s="5"/>
      <c r="U173" s="5"/>
      <c r="V173" s="5"/>
      <c r="W173" s="5"/>
    </row>
    <row r="174" spans="1:255" x14ac:dyDescent="0.2">
      <c r="A174" s="5">
        <v>50</v>
      </c>
      <c r="B174" s="5">
        <v>0</v>
      </c>
      <c r="C174" s="5">
        <v>0</v>
      </c>
      <c r="D174" s="5">
        <v>1</v>
      </c>
      <c r="E174" s="5">
        <v>225</v>
      </c>
      <c r="F174" s="5">
        <f>ROUND(Source!AV169,O174)</f>
        <v>13006.4</v>
      </c>
      <c r="G174" s="5" t="s">
        <v>359</v>
      </c>
      <c r="H174" s="5" t="s">
        <v>360</v>
      </c>
      <c r="I174" s="5"/>
      <c r="J174" s="5"/>
      <c r="K174" s="5">
        <v>225</v>
      </c>
      <c r="L174" s="5">
        <v>4</v>
      </c>
      <c r="M174" s="5">
        <v>3</v>
      </c>
      <c r="N174" s="5" t="s">
        <v>3</v>
      </c>
      <c r="O174" s="5">
        <v>2</v>
      </c>
      <c r="P174" s="5">
        <f>ROUND(Source!EN169,O174)</f>
        <v>71849.95</v>
      </c>
      <c r="Q174" s="5"/>
      <c r="R174" s="5"/>
      <c r="S174" s="5"/>
      <c r="T174" s="5"/>
      <c r="U174" s="5"/>
      <c r="V174" s="5"/>
      <c r="W174" s="5"/>
    </row>
    <row r="175" spans="1:255" x14ac:dyDescent="0.2">
      <c r="A175" s="5">
        <v>50</v>
      </c>
      <c r="B175" s="5">
        <v>0</v>
      </c>
      <c r="C175" s="5">
        <v>0</v>
      </c>
      <c r="D175" s="5">
        <v>1</v>
      </c>
      <c r="E175" s="5">
        <v>226</v>
      </c>
      <c r="F175" s="5">
        <f>ROUND(Source!AW169,O175)</f>
        <v>13006.4</v>
      </c>
      <c r="G175" s="5" t="s">
        <v>361</v>
      </c>
      <c r="H175" s="5" t="s">
        <v>362</v>
      </c>
      <c r="I175" s="5"/>
      <c r="J175" s="5"/>
      <c r="K175" s="5">
        <v>226</v>
      </c>
      <c r="L175" s="5">
        <v>5</v>
      </c>
      <c r="M175" s="5">
        <v>3</v>
      </c>
      <c r="N175" s="5" t="s">
        <v>3</v>
      </c>
      <c r="O175" s="5">
        <v>2</v>
      </c>
      <c r="P175" s="5">
        <f>ROUND(Source!EO169,O175)</f>
        <v>71849.95</v>
      </c>
      <c r="Q175" s="5"/>
      <c r="R175" s="5"/>
      <c r="S175" s="5"/>
      <c r="T175" s="5"/>
      <c r="U175" s="5"/>
      <c r="V175" s="5"/>
      <c r="W175" s="5"/>
    </row>
    <row r="176" spans="1:255" x14ac:dyDescent="0.2">
      <c r="A176" s="5">
        <v>50</v>
      </c>
      <c r="B176" s="5">
        <v>0</v>
      </c>
      <c r="C176" s="5">
        <v>0</v>
      </c>
      <c r="D176" s="5">
        <v>1</v>
      </c>
      <c r="E176" s="5">
        <v>227</v>
      </c>
      <c r="F176" s="5">
        <f>ROUND(Source!AX169,O176)</f>
        <v>0</v>
      </c>
      <c r="G176" s="5" t="s">
        <v>363</v>
      </c>
      <c r="H176" s="5" t="s">
        <v>364</v>
      </c>
      <c r="I176" s="5"/>
      <c r="J176" s="5"/>
      <c r="K176" s="5">
        <v>227</v>
      </c>
      <c r="L176" s="5">
        <v>6</v>
      </c>
      <c r="M176" s="5">
        <v>3</v>
      </c>
      <c r="N176" s="5" t="s">
        <v>3</v>
      </c>
      <c r="O176" s="5">
        <v>2</v>
      </c>
      <c r="P176" s="5">
        <f>ROUND(Source!EP169,O176)</f>
        <v>0</v>
      </c>
      <c r="Q176" s="5"/>
      <c r="R176" s="5"/>
      <c r="S176" s="5"/>
      <c r="T176" s="5"/>
      <c r="U176" s="5"/>
      <c r="V176" s="5"/>
      <c r="W176" s="5"/>
    </row>
    <row r="177" spans="1:23" x14ac:dyDescent="0.2">
      <c r="A177" s="5">
        <v>50</v>
      </c>
      <c r="B177" s="5">
        <v>0</v>
      </c>
      <c r="C177" s="5">
        <v>0</v>
      </c>
      <c r="D177" s="5">
        <v>1</v>
      </c>
      <c r="E177" s="5">
        <v>228</v>
      </c>
      <c r="F177" s="5">
        <f>ROUND(Source!AY169,O177)</f>
        <v>13006.4</v>
      </c>
      <c r="G177" s="5" t="s">
        <v>365</v>
      </c>
      <c r="H177" s="5" t="s">
        <v>366</v>
      </c>
      <c r="I177" s="5"/>
      <c r="J177" s="5"/>
      <c r="K177" s="5">
        <v>228</v>
      </c>
      <c r="L177" s="5">
        <v>7</v>
      </c>
      <c r="M177" s="5">
        <v>3</v>
      </c>
      <c r="N177" s="5" t="s">
        <v>3</v>
      </c>
      <c r="O177" s="5">
        <v>2</v>
      </c>
      <c r="P177" s="5">
        <f>ROUND(Source!EQ169,O177)</f>
        <v>71849.95</v>
      </c>
      <c r="Q177" s="5"/>
      <c r="R177" s="5"/>
      <c r="S177" s="5"/>
      <c r="T177" s="5"/>
      <c r="U177" s="5"/>
      <c r="V177" s="5"/>
      <c r="W177" s="5"/>
    </row>
    <row r="178" spans="1:23" x14ac:dyDescent="0.2">
      <c r="A178" s="5">
        <v>50</v>
      </c>
      <c r="B178" s="5">
        <v>0</v>
      </c>
      <c r="C178" s="5">
        <v>0</v>
      </c>
      <c r="D178" s="5">
        <v>1</v>
      </c>
      <c r="E178" s="5">
        <v>216</v>
      </c>
      <c r="F178" s="5">
        <f>ROUND(Source!AP169,O178)</f>
        <v>0</v>
      </c>
      <c r="G178" s="5" t="s">
        <v>367</v>
      </c>
      <c r="H178" s="5" t="s">
        <v>368</v>
      </c>
      <c r="I178" s="5"/>
      <c r="J178" s="5"/>
      <c r="K178" s="5">
        <v>216</v>
      </c>
      <c r="L178" s="5">
        <v>8</v>
      </c>
      <c r="M178" s="5">
        <v>3</v>
      </c>
      <c r="N178" s="5" t="s">
        <v>3</v>
      </c>
      <c r="O178" s="5">
        <v>2</v>
      </c>
      <c r="P178" s="5">
        <f>ROUND(Source!EH169,O178)</f>
        <v>0</v>
      </c>
      <c r="Q178" s="5"/>
      <c r="R178" s="5"/>
      <c r="S178" s="5"/>
      <c r="T178" s="5"/>
      <c r="U178" s="5"/>
      <c r="V178" s="5"/>
      <c r="W178" s="5"/>
    </row>
    <row r="179" spans="1:23" x14ac:dyDescent="0.2">
      <c r="A179" s="5">
        <v>50</v>
      </c>
      <c r="B179" s="5">
        <v>0</v>
      </c>
      <c r="C179" s="5">
        <v>0</v>
      </c>
      <c r="D179" s="5">
        <v>1</v>
      </c>
      <c r="E179" s="5">
        <v>223</v>
      </c>
      <c r="F179" s="5">
        <f>ROUND(Source!AQ169,O179)</f>
        <v>0</v>
      </c>
      <c r="G179" s="5" t="s">
        <v>369</v>
      </c>
      <c r="H179" s="5" t="s">
        <v>370</v>
      </c>
      <c r="I179" s="5"/>
      <c r="J179" s="5"/>
      <c r="K179" s="5">
        <v>223</v>
      </c>
      <c r="L179" s="5">
        <v>9</v>
      </c>
      <c r="M179" s="5">
        <v>3</v>
      </c>
      <c r="N179" s="5" t="s">
        <v>3</v>
      </c>
      <c r="O179" s="5">
        <v>2</v>
      </c>
      <c r="P179" s="5">
        <f>ROUND(Source!EI169,O179)</f>
        <v>0</v>
      </c>
      <c r="Q179" s="5"/>
      <c r="R179" s="5"/>
      <c r="S179" s="5"/>
      <c r="T179" s="5"/>
      <c r="U179" s="5"/>
      <c r="V179" s="5"/>
      <c r="W179" s="5"/>
    </row>
    <row r="180" spans="1:23" x14ac:dyDescent="0.2">
      <c r="A180" s="5">
        <v>50</v>
      </c>
      <c r="B180" s="5">
        <v>0</v>
      </c>
      <c r="C180" s="5">
        <v>0</v>
      </c>
      <c r="D180" s="5">
        <v>1</v>
      </c>
      <c r="E180" s="5">
        <v>229</v>
      </c>
      <c r="F180" s="5">
        <f>ROUND(Source!AZ169,O180)</f>
        <v>0</v>
      </c>
      <c r="G180" s="5" t="s">
        <v>371</v>
      </c>
      <c r="H180" s="5" t="s">
        <v>372</v>
      </c>
      <c r="I180" s="5"/>
      <c r="J180" s="5"/>
      <c r="K180" s="5">
        <v>229</v>
      </c>
      <c r="L180" s="5">
        <v>10</v>
      </c>
      <c r="M180" s="5">
        <v>3</v>
      </c>
      <c r="N180" s="5" t="s">
        <v>3</v>
      </c>
      <c r="O180" s="5">
        <v>2</v>
      </c>
      <c r="P180" s="5">
        <f>ROUND(Source!ER169,O180)</f>
        <v>0</v>
      </c>
      <c r="Q180" s="5"/>
      <c r="R180" s="5"/>
      <c r="S180" s="5"/>
      <c r="T180" s="5"/>
      <c r="U180" s="5"/>
      <c r="V180" s="5"/>
      <c r="W180" s="5"/>
    </row>
    <row r="181" spans="1:23" x14ac:dyDescent="0.2">
      <c r="A181" s="5">
        <v>50</v>
      </c>
      <c r="B181" s="5">
        <v>0</v>
      </c>
      <c r="C181" s="5">
        <v>0</v>
      </c>
      <c r="D181" s="5">
        <v>1</v>
      </c>
      <c r="E181" s="5">
        <v>203</v>
      </c>
      <c r="F181" s="5">
        <f>ROUND(Source!Q169,O181)</f>
        <v>114.22</v>
      </c>
      <c r="G181" s="5" t="s">
        <v>373</v>
      </c>
      <c r="H181" s="5" t="s">
        <v>374</v>
      </c>
      <c r="I181" s="5"/>
      <c r="J181" s="5"/>
      <c r="K181" s="5">
        <v>203</v>
      </c>
      <c r="L181" s="5">
        <v>11</v>
      </c>
      <c r="M181" s="5">
        <v>3</v>
      </c>
      <c r="N181" s="5" t="s">
        <v>3</v>
      </c>
      <c r="O181" s="5">
        <v>2</v>
      </c>
      <c r="P181" s="5">
        <f>ROUND(Source!DI169,O181)</f>
        <v>953.95</v>
      </c>
      <c r="Q181" s="5"/>
      <c r="R181" s="5"/>
      <c r="S181" s="5"/>
      <c r="T181" s="5"/>
      <c r="U181" s="5"/>
      <c r="V181" s="5"/>
      <c r="W181" s="5"/>
    </row>
    <row r="182" spans="1:23" x14ac:dyDescent="0.2">
      <c r="A182" s="5">
        <v>50</v>
      </c>
      <c r="B182" s="5">
        <v>0</v>
      </c>
      <c r="C182" s="5">
        <v>0</v>
      </c>
      <c r="D182" s="5">
        <v>1</v>
      </c>
      <c r="E182" s="5">
        <v>231</v>
      </c>
      <c r="F182" s="5">
        <f>ROUND(Source!BB169,O182)</f>
        <v>0</v>
      </c>
      <c r="G182" s="5" t="s">
        <v>375</v>
      </c>
      <c r="H182" s="5" t="s">
        <v>376</v>
      </c>
      <c r="I182" s="5"/>
      <c r="J182" s="5"/>
      <c r="K182" s="5">
        <v>231</v>
      </c>
      <c r="L182" s="5">
        <v>12</v>
      </c>
      <c r="M182" s="5">
        <v>3</v>
      </c>
      <c r="N182" s="5" t="s">
        <v>3</v>
      </c>
      <c r="O182" s="5">
        <v>2</v>
      </c>
      <c r="P182" s="5">
        <f>ROUND(Source!ET169,O182)</f>
        <v>0</v>
      </c>
      <c r="Q182" s="5"/>
      <c r="R182" s="5"/>
      <c r="S182" s="5"/>
      <c r="T182" s="5"/>
      <c r="U182" s="5"/>
      <c r="V182" s="5"/>
      <c r="W182" s="5"/>
    </row>
    <row r="183" spans="1:23" x14ac:dyDescent="0.2">
      <c r="A183" s="5">
        <v>50</v>
      </c>
      <c r="B183" s="5">
        <v>0</v>
      </c>
      <c r="C183" s="5">
        <v>0</v>
      </c>
      <c r="D183" s="5">
        <v>1</v>
      </c>
      <c r="E183" s="5">
        <v>204</v>
      </c>
      <c r="F183" s="5">
        <f>ROUND(Source!R169,O183)</f>
        <v>24.54</v>
      </c>
      <c r="G183" s="5" t="s">
        <v>377</v>
      </c>
      <c r="H183" s="5" t="s">
        <v>378</v>
      </c>
      <c r="I183" s="5"/>
      <c r="J183" s="5"/>
      <c r="K183" s="5">
        <v>204</v>
      </c>
      <c r="L183" s="5">
        <v>13</v>
      </c>
      <c r="M183" s="5">
        <v>3</v>
      </c>
      <c r="N183" s="5" t="s">
        <v>3</v>
      </c>
      <c r="O183" s="5">
        <v>2</v>
      </c>
      <c r="P183" s="5">
        <f>ROUND(Source!DJ169,O183)</f>
        <v>25.64</v>
      </c>
      <c r="Q183" s="5"/>
      <c r="R183" s="5"/>
      <c r="S183" s="5"/>
      <c r="T183" s="5"/>
      <c r="U183" s="5"/>
      <c r="V183" s="5"/>
      <c r="W183" s="5"/>
    </row>
    <row r="184" spans="1:23" x14ac:dyDescent="0.2">
      <c r="A184" s="5">
        <v>50</v>
      </c>
      <c r="B184" s="5">
        <v>0</v>
      </c>
      <c r="C184" s="5">
        <v>0</v>
      </c>
      <c r="D184" s="5">
        <v>1</v>
      </c>
      <c r="E184" s="5">
        <v>205</v>
      </c>
      <c r="F184" s="5">
        <f>ROUND(Source!S169,O184)</f>
        <v>2105.88</v>
      </c>
      <c r="G184" s="5" t="s">
        <v>379</v>
      </c>
      <c r="H184" s="5" t="s">
        <v>380</v>
      </c>
      <c r="I184" s="5"/>
      <c r="J184" s="5"/>
      <c r="K184" s="5">
        <v>205</v>
      </c>
      <c r="L184" s="5">
        <v>14</v>
      </c>
      <c r="M184" s="5">
        <v>3</v>
      </c>
      <c r="N184" s="5" t="s">
        <v>3</v>
      </c>
      <c r="O184" s="5">
        <v>2</v>
      </c>
      <c r="P184" s="5">
        <f>ROUND(Source!DK169,O184)</f>
        <v>40422.519999999997</v>
      </c>
      <c r="Q184" s="5"/>
      <c r="R184" s="5"/>
      <c r="S184" s="5"/>
      <c r="T184" s="5"/>
      <c r="U184" s="5"/>
      <c r="V184" s="5"/>
      <c r="W184" s="5"/>
    </row>
    <row r="185" spans="1:23" x14ac:dyDescent="0.2">
      <c r="A185" s="5">
        <v>50</v>
      </c>
      <c r="B185" s="5">
        <v>0</v>
      </c>
      <c r="C185" s="5">
        <v>0</v>
      </c>
      <c r="D185" s="5">
        <v>1</v>
      </c>
      <c r="E185" s="5">
        <v>232</v>
      </c>
      <c r="F185" s="5">
        <f>ROUND(Source!BC169,O185)</f>
        <v>0</v>
      </c>
      <c r="G185" s="5" t="s">
        <v>381</v>
      </c>
      <c r="H185" s="5" t="s">
        <v>382</v>
      </c>
      <c r="I185" s="5"/>
      <c r="J185" s="5"/>
      <c r="K185" s="5">
        <v>232</v>
      </c>
      <c r="L185" s="5">
        <v>15</v>
      </c>
      <c r="M185" s="5">
        <v>3</v>
      </c>
      <c r="N185" s="5" t="s">
        <v>3</v>
      </c>
      <c r="O185" s="5">
        <v>2</v>
      </c>
      <c r="P185" s="5">
        <f>ROUND(Source!EU169,O185)</f>
        <v>0</v>
      </c>
      <c r="Q185" s="5"/>
      <c r="R185" s="5"/>
      <c r="S185" s="5"/>
      <c r="T185" s="5"/>
      <c r="U185" s="5"/>
      <c r="V185" s="5"/>
      <c r="W185" s="5"/>
    </row>
    <row r="186" spans="1:23" x14ac:dyDescent="0.2">
      <c r="A186" s="5">
        <v>50</v>
      </c>
      <c r="B186" s="5">
        <v>0</v>
      </c>
      <c r="C186" s="5">
        <v>0</v>
      </c>
      <c r="D186" s="5">
        <v>1</v>
      </c>
      <c r="E186" s="5">
        <v>214</v>
      </c>
      <c r="F186" s="5">
        <f>ROUND(Source!AS169,O186)</f>
        <v>15267.48</v>
      </c>
      <c r="G186" s="5" t="s">
        <v>383</v>
      </c>
      <c r="H186" s="5" t="s">
        <v>384</v>
      </c>
      <c r="I186" s="5"/>
      <c r="J186" s="5"/>
      <c r="K186" s="5">
        <v>214</v>
      </c>
      <c r="L186" s="5">
        <v>16</v>
      </c>
      <c r="M186" s="5">
        <v>3</v>
      </c>
      <c r="N186" s="5" t="s">
        <v>3</v>
      </c>
      <c r="O186" s="5">
        <v>2</v>
      </c>
      <c r="P186" s="5">
        <f>ROUND(Source!EK169,O186)</f>
        <v>165333.94</v>
      </c>
      <c r="Q186" s="5"/>
      <c r="R186" s="5"/>
      <c r="S186" s="5"/>
      <c r="T186" s="5"/>
      <c r="U186" s="5"/>
      <c r="V186" s="5"/>
      <c r="W186" s="5"/>
    </row>
    <row r="187" spans="1:23" x14ac:dyDescent="0.2">
      <c r="A187" s="5">
        <v>50</v>
      </c>
      <c r="B187" s="5">
        <v>0</v>
      </c>
      <c r="C187" s="5">
        <v>0</v>
      </c>
      <c r="D187" s="5">
        <v>1</v>
      </c>
      <c r="E187" s="5">
        <v>215</v>
      </c>
      <c r="F187" s="5">
        <f>ROUND(Source!AT169,O187)</f>
        <v>0</v>
      </c>
      <c r="G187" s="5" t="s">
        <v>385</v>
      </c>
      <c r="H187" s="5" t="s">
        <v>386</v>
      </c>
      <c r="I187" s="5"/>
      <c r="J187" s="5"/>
      <c r="K187" s="5">
        <v>215</v>
      </c>
      <c r="L187" s="5">
        <v>17</v>
      </c>
      <c r="M187" s="5">
        <v>3</v>
      </c>
      <c r="N187" s="5" t="s">
        <v>3</v>
      </c>
      <c r="O187" s="5">
        <v>2</v>
      </c>
      <c r="P187" s="5">
        <f>ROUND(Source!EL169,O187)</f>
        <v>0</v>
      </c>
      <c r="Q187" s="5"/>
      <c r="R187" s="5"/>
      <c r="S187" s="5"/>
      <c r="T187" s="5"/>
      <c r="U187" s="5"/>
      <c r="V187" s="5"/>
      <c r="W187" s="5"/>
    </row>
    <row r="188" spans="1:23" x14ac:dyDescent="0.2">
      <c r="A188" s="5">
        <v>50</v>
      </c>
      <c r="B188" s="5">
        <v>0</v>
      </c>
      <c r="C188" s="5">
        <v>0</v>
      </c>
      <c r="D188" s="5">
        <v>1</v>
      </c>
      <c r="E188" s="5">
        <v>217</v>
      </c>
      <c r="F188" s="5">
        <f>ROUND(Source!AU169,O188)</f>
        <v>0</v>
      </c>
      <c r="G188" s="5" t="s">
        <v>387</v>
      </c>
      <c r="H188" s="5" t="s">
        <v>388</v>
      </c>
      <c r="I188" s="5"/>
      <c r="J188" s="5"/>
      <c r="K188" s="5">
        <v>217</v>
      </c>
      <c r="L188" s="5">
        <v>18</v>
      </c>
      <c r="M188" s="5">
        <v>3</v>
      </c>
      <c r="N188" s="5" t="s">
        <v>3</v>
      </c>
      <c r="O188" s="5">
        <v>2</v>
      </c>
      <c r="P188" s="5">
        <f>ROUND(Source!EM169,O188)</f>
        <v>0</v>
      </c>
      <c r="Q188" s="5"/>
      <c r="R188" s="5"/>
      <c r="S188" s="5"/>
      <c r="T188" s="5"/>
      <c r="U188" s="5"/>
      <c r="V188" s="5"/>
      <c r="W188" s="5"/>
    </row>
    <row r="189" spans="1:23" x14ac:dyDescent="0.2">
      <c r="A189" s="5">
        <v>50</v>
      </c>
      <c r="B189" s="5">
        <v>0</v>
      </c>
      <c r="C189" s="5">
        <v>0</v>
      </c>
      <c r="D189" s="5">
        <v>1</v>
      </c>
      <c r="E189" s="5">
        <v>230</v>
      </c>
      <c r="F189" s="5">
        <f>ROUND(Source!BA169,O189)</f>
        <v>0</v>
      </c>
      <c r="G189" s="5" t="s">
        <v>389</v>
      </c>
      <c r="H189" s="5" t="s">
        <v>390</v>
      </c>
      <c r="I189" s="5"/>
      <c r="J189" s="5"/>
      <c r="K189" s="5">
        <v>230</v>
      </c>
      <c r="L189" s="5">
        <v>19</v>
      </c>
      <c r="M189" s="5">
        <v>3</v>
      </c>
      <c r="N189" s="5" t="s">
        <v>3</v>
      </c>
      <c r="O189" s="5">
        <v>2</v>
      </c>
      <c r="P189" s="5">
        <f>ROUND(Source!ES169,O189)</f>
        <v>0</v>
      </c>
      <c r="Q189" s="5"/>
      <c r="R189" s="5"/>
      <c r="S189" s="5"/>
      <c r="T189" s="5"/>
      <c r="U189" s="5"/>
      <c r="V189" s="5"/>
      <c r="W189" s="5"/>
    </row>
    <row r="190" spans="1:23" x14ac:dyDescent="0.2">
      <c r="A190" s="5">
        <v>50</v>
      </c>
      <c r="B190" s="5">
        <v>0</v>
      </c>
      <c r="C190" s="5">
        <v>0</v>
      </c>
      <c r="D190" s="5">
        <v>1</v>
      </c>
      <c r="E190" s="5">
        <v>206</v>
      </c>
      <c r="F190" s="5">
        <f>ROUND(Source!T169,O190)</f>
        <v>0</v>
      </c>
      <c r="G190" s="5" t="s">
        <v>391</v>
      </c>
      <c r="H190" s="5" t="s">
        <v>392</v>
      </c>
      <c r="I190" s="5"/>
      <c r="J190" s="5"/>
      <c r="K190" s="5">
        <v>206</v>
      </c>
      <c r="L190" s="5">
        <v>20</v>
      </c>
      <c r="M190" s="5">
        <v>3</v>
      </c>
      <c r="N190" s="5" t="s">
        <v>3</v>
      </c>
      <c r="O190" s="5">
        <v>2</v>
      </c>
      <c r="P190" s="5">
        <f>ROUND(Source!DL169,O190)</f>
        <v>0</v>
      </c>
      <c r="Q190" s="5"/>
      <c r="R190" s="5"/>
      <c r="S190" s="5"/>
      <c r="T190" s="5"/>
      <c r="U190" s="5"/>
      <c r="V190" s="5"/>
      <c r="W190" s="5"/>
    </row>
    <row r="191" spans="1:23" x14ac:dyDescent="0.2">
      <c r="A191" s="5">
        <v>50</v>
      </c>
      <c r="B191" s="5">
        <v>0</v>
      </c>
      <c r="C191" s="5">
        <v>0</v>
      </c>
      <c r="D191" s="5">
        <v>1</v>
      </c>
      <c r="E191" s="5">
        <v>207</v>
      </c>
      <c r="F191" s="5">
        <f>Source!U169</f>
        <v>184.58140569999998</v>
      </c>
      <c r="G191" s="5" t="s">
        <v>393</v>
      </c>
      <c r="H191" s="5" t="s">
        <v>394</v>
      </c>
      <c r="I191" s="5"/>
      <c r="J191" s="5"/>
      <c r="K191" s="5">
        <v>207</v>
      </c>
      <c r="L191" s="5">
        <v>21</v>
      </c>
      <c r="M191" s="5">
        <v>3</v>
      </c>
      <c r="N191" s="5" t="s">
        <v>3</v>
      </c>
      <c r="O191" s="5">
        <v>-1</v>
      </c>
      <c r="P191" s="5">
        <f>Source!DM169</f>
        <v>191.04089569089993</v>
      </c>
      <c r="Q191" s="5"/>
      <c r="R191" s="5"/>
      <c r="S191" s="5"/>
      <c r="T191" s="5"/>
      <c r="U191" s="5"/>
      <c r="V191" s="5"/>
      <c r="W191" s="5"/>
    </row>
    <row r="192" spans="1:23" x14ac:dyDescent="0.2">
      <c r="A192" s="5">
        <v>50</v>
      </c>
      <c r="B192" s="5">
        <v>0</v>
      </c>
      <c r="C192" s="5">
        <v>0</v>
      </c>
      <c r="D192" s="5">
        <v>1</v>
      </c>
      <c r="E192" s="5">
        <v>208</v>
      </c>
      <c r="F192" s="5">
        <f>Source!V169</f>
        <v>0</v>
      </c>
      <c r="G192" s="5" t="s">
        <v>395</v>
      </c>
      <c r="H192" s="5" t="s">
        <v>396</v>
      </c>
      <c r="I192" s="5"/>
      <c r="J192" s="5"/>
      <c r="K192" s="5">
        <v>208</v>
      </c>
      <c r="L192" s="5">
        <v>22</v>
      </c>
      <c r="M192" s="5">
        <v>3</v>
      </c>
      <c r="N192" s="5" t="s">
        <v>3</v>
      </c>
      <c r="O192" s="5">
        <v>-1</v>
      </c>
      <c r="P192" s="5">
        <f>Source!DN169</f>
        <v>0</v>
      </c>
      <c r="Q192" s="5"/>
      <c r="R192" s="5"/>
      <c r="S192" s="5"/>
      <c r="T192" s="5"/>
      <c r="U192" s="5"/>
      <c r="V192" s="5"/>
      <c r="W192" s="5"/>
    </row>
    <row r="193" spans="1:255" x14ac:dyDescent="0.2">
      <c r="A193" s="5">
        <v>50</v>
      </c>
      <c r="B193" s="5">
        <v>0</v>
      </c>
      <c r="C193" s="5">
        <v>0</v>
      </c>
      <c r="D193" s="5">
        <v>1</v>
      </c>
      <c r="E193" s="5">
        <v>209</v>
      </c>
      <c r="F193" s="5">
        <f>ROUND(Source!W169,O193)</f>
        <v>0</v>
      </c>
      <c r="G193" s="5" t="s">
        <v>397</v>
      </c>
      <c r="H193" s="5" t="s">
        <v>398</v>
      </c>
      <c r="I193" s="5"/>
      <c r="J193" s="5"/>
      <c r="K193" s="5">
        <v>209</v>
      </c>
      <c r="L193" s="5">
        <v>23</v>
      </c>
      <c r="M193" s="5">
        <v>3</v>
      </c>
      <c r="N193" s="5" t="s">
        <v>3</v>
      </c>
      <c r="O193" s="5">
        <v>2</v>
      </c>
      <c r="P193" s="5">
        <f>ROUND(Source!DO169,O193)</f>
        <v>0</v>
      </c>
      <c r="Q193" s="5"/>
      <c r="R193" s="5"/>
      <c r="S193" s="5"/>
      <c r="T193" s="5"/>
      <c r="U193" s="5"/>
      <c r="V193" s="5"/>
      <c r="W193" s="5"/>
    </row>
    <row r="194" spans="1:255" x14ac:dyDescent="0.2">
      <c r="A194" s="5">
        <v>50</v>
      </c>
      <c r="B194" s="5">
        <v>0</v>
      </c>
      <c r="C194" s="5">
        <v>0</v>
      </c>
      <c r="D194" s="5">
        <v>1</v>
      </c>
      <c r="E194" s="5">
        <v>210</v>
      </c>
      <c r="F194" s="5">
        <f>ROUND(Source!X169,O194)</f>
        <v>0</v>
      </c>
      <c r="G194" s="5" t="s">
        <v>399</v>
      </c>
      <c r="H194" s="5" t="s">
        <v>400</v>
      </c>
      <c r="I194" s="5"/>
      <c r="J194" s="5"/>
      <c r="K194" s="5">
        <v>210</v>
      </c>
      <c r="L194" s="5">
        <v>24</v>
      </c>
      <c r="M194" s="5">
        <v>3</v>
      </c>
      <c r="N194" s="5" t="s">
        <v>3</v>
      </c>
      <c r="O194" s="5">
        <v>2</v>
      </c>
      <c r="P194" s="5">
        <f>ROUND(Source!DP169,O194)</f>
        <v>34278.54</v>
      </c>
      <c r="Q194" s="5"/>
      <c r="R194" s="5"/>
      <c r="S194" s="5"/>
      <c r="T194" s="5"/>
      <c r="U194" s="5"/>
      <c r="V194" s="5"/>
      <c r="W194" s="5"/>
    </row>
    <row r="195" spans="1:255" x14ac:dyDescent="0.2">
      <c r="A195" s="5">
        <v>50</v>
      </c>
      <c r="B195" s="5">
        <v>0</v>
      </c>
      <c r="C195" s="5">
        <v>0</v>
      </c>
      <c r="D195" s="5">
        <v>1</v>
      </c>
      <c r="E195" s="5">
        <v>211</v>
      </c>
      <c r="F195" s="5">
        <f>ROUND(Source!Y169,O195)</f>
        <v>0</v>
      </c>
      <c r="G195" s="5" t="s">
        <v>401</v>
      </c>
      <c r="H195" s="5" t="s">
        <v>402</v>
      </c>
      <c r="I195" s="5"/>
      <c r="J195" s="5"/>
      <c r="K195" s="5">
        <v>211</v>
      </c>
      <c r="L195" s="5">
        <v>25</v>
      </c>
      <c r="M195" s="5">
        <v>3</v>
      </c>
      <c r="N195" s="5" t="s">
        <v>3</v>
      </c>
      <c r="O195" s="5">
        <v>2</v>
      </c>
      <c r="P195" s="5">
        <f>ROUND(Source!DQ169,O195)</f>
        <v>17785.900000000001</v>
      </c>
      <c r="Q195" s="5"/>
      <c r="R195" s="5"/>
      <c r="S195" s="5"/>
      <c r="T195" s="5"/>
      <c r="U195" s="5"/>
      <c r="V195" s="5"/>
      <c r="W195" s="5"/>
    </row>
    <row r="196" spans="1:255" x14ac:dyDescent="0.2">
      <c r="A196" s="5">
        <v>50</v>
      </c>
      <c r="B196" s="5">
        <v>0</v>
      </c>
      <c r="C196" s="5">
        <v>0</v>
      </c>
      <c r="D196" s="5">
        <v>1</v>
      </c>
      <c r="E196" s="5">
        <v>224</v>
      </c>
      <c r="F196" s="5">
        <f>ROUND(Source!AR169,O196)</f>
        <v>15267.48</v>
      </c>
      <c r="G196" s="5" t="s">
        <v>403</v>
      </c>
      <c r="H196" s="5" t="s">
        <v>404</v>
      </c>
      <c r="I196" s="5"/>
      <c r="J196" s="5"/>
      <c r="K196" s="5">
        <v>224</v>
      </c>
      <c r="L196" s="5">
        <v>26</v>
      </c>
      <c r="M196" s="5">
        <v>3</v>
      </c>
      <c r="N196" s="5" t="s">
        <v>3</v>
      </c>
      <c r="O196" s="5">
        <v>2</v>
      </c>
      <c r="P196" s="5">
        <f>ROUND(Source!EJ169,O196)</f>
        <v>165333.94</v>
      </c>
      <c r="Q196" s="5"/>
      <c r="R196" s="5"/>
      <c r="S196" s="5"/>
      <c r="T196" s="5"/>
      <c r="U196" s="5"/>
      <c r="V196" s="5"/>
      <c r="W196" s="5"/>
    </row>
    <row r="198" spans="1:255" x14ac:dyDescent="0.2">
      <c r="A198" s="1">
        <v>5</v>
      </c>
      <c r="B198" s="1">
        <v>1</v>
      </c>
      <c r="C198" s="1"/>
      <c r="D198" s="1">
        <f>ROW(A243)</f>
        <v>243</v>
      </c>
      <c r="E198" s="1"/>
      <c r="F198" s="1" t="s">
        <v>21</v>
      </c>
      <c r="G198" s="1" t="s">
        <v>405</v>
      </c>
      <c r="H198" s="1" t="s">
        <v>3</v>
      </c>
      <c r="I198" s="1">
        <v>0</v>
      </c>
      <c r="J198" s="1"/>
      <c r="K198" s="1">
        <v>0</v>
      </c>
      <c r="L198" s="1"/>
      <c r="M198" s="1"/>
      <c r="N198" s="1"/>
      <c r="O198" s="1"/>
      <c r="P198" s="1"/>
      <c r="Q198" s="1"/>
      <c r="R198" s="1"/>
      <c r="S198" s="1"/>
      <c r="T198" s="1"/>
      <c r="U198" s="1" t="s">
        <v>3</v>
      </c>
      <c r="V198" s="1">
        <v>0</v>
      </c>
      <c r="W198" s="1"/>
      <c r="X198" s="1"/>
      <c r="Y198" s="1"/>
      <c r="Z198" s="1"/>
      <c r="AA198" s="1"/>
      <c r="AB198" s="1" t="s">
        <v>3</v>
      </c>
      <c r="AC198" s="1" t="s">
        <v>3</v>
      </c>
      <c r="AD198" s="1" t="s">
        <v>3</v>
      </c>
      <c r="AE198" s="1" t="s">
        <v>3</v>
      </c>
      <c r="AF198" s="1" t="s">
        <v>3</v>
      </c>
      <c r="AG198" s="1" t="s">
        <v>3</v>
      </c>
      <c r="AH198" s="1"/>
      <c r="AI198" s="1"/>
      <c r="AJ198" s="1"/>
      <c r="AK198" s="1"/>
      <c r="AL198" s="1"/>
      <c r="AM198" s="1"/>
      <c r="AN198" s="1"/>
      <c r="AO198" s="1"/>
      <c r="AP198" s="1" t="s">
        <v>3</v>
      </c>
      <c r="AQ198" s="1" t="s">
        <v>3</v>
      </c>
      <c r="AR198" s="1" t="s">
        <v>3</v>
      </c>
      <c r="AS198" s="1"/>
      <c r="AT198" s="1"/>
      <c r="AU198" s="1"/>
      <c r="AV198" s="1"/>
      <c r="AW198" s="1"/>
      <c r="AX198" s="1"/>
      <c r="AY198" s="1"/>
      <c r="AZ198" s="1" t="s">
        <v>3</v>
      </c>
      <c r="BA198" s="1"/>
      <c r="BB198" s="1" t="s">
        <v>3</v>
      </c>
      <c r="BC198" s="1" t="s">
        <v>3</v>
      </c>
      <c r="BD198" s="1" t="s">
        <v>3</v>
      </c>
      <c r="BE198" s="1" t="s">
        <v>3</v>
      </c>
      <c r="BF198" s="1" t="s">
        <v>3</v>
      </c>
      <c r="BG198" s="1" t="s">
        <v>3</v>
      </c>
      <c r="BH198" s="1" t="s">
        <v>3</v>
      </c>
      <c r="BI198" s="1" t="s">
        <v>3</v>
      </c>
      <c r="BJ198" s="1" t="s">
        <v>3</v>
      </c>
      <c r="BK198" s="1" t="s">
        <v>3</v>
      </c>
      <c r="BL198" s="1" t="s">
        <v>3</v>
      </c>
      <c r="BM198" s="1" t="s">
        <v>3</v>
      </c>
      <c r="BN198" s="1" t="s">
        <v>3</v>
      </c>
      <c r="BO198" s="1" t="s">
        <v>3</v>
      </c>
      <c r="BP198" s="1" t="s">
        <v>3</v>
      </c>
      <c r="BQ198" s="1"/>
      <c r="BR198" s="1"/>
      <c r="BS198" s="1"/>
      <c r="BT198" s="1"/>
      <c r="BU198" s="1"/>
      <c r="BV198" s="1"/>
      <c r="BW198" s="1"/>
      <c r="BX198" s="1">
        <v>0</v>
      </c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>
        <v>0</v>
      </c>
    </row>
    <row r="200" spans="1:255" x14ac:dyDescent="0.2">
      <c r="A200" s="3">
        <v>52</v>
      </c>
      <c r="B200" s="3">
        <f t="shared" ref="B200:G200" si="251">B243</f>
        <v>1</v>
      </c>
      <c r="C200" s="3">
        <f t="shared" si="251"/>
        <v>5</v>
      </c>
      <c r="D200" s="3">
        <f t="shared" si="251"/>
        <v>198</v>
      </c>
      <c r="E200" s="3">
        <f t="shared" si="251"/>
        <v>0</v>
      </c>
      <c r="F200" s="3" t="str">
        <f t="shared" si="251"/>
        <v>Новый подраздел</v>
      </c>
      <c r="G200" s="3" t="str">
        <f t="shared" si="251"/>
        <v>Прочие работы</v>
      </c>
      <c r="H200" s="3"/>
      <c r="I200" s="3"/>
      <c r="J200" s="3"/>
      <c r="K200" s="3"/>
      <c r="L200" s="3"/>
      <c r="M200" s="3"/>
      <c r="N200" s="3"/>
      <c r="O200" s="3">
        <f t="shared" ref="O200:AT200" si="252">O243</f>
        <v>6544.67</v>
      </c>
      <c r="P200" s="3">
        <f t="shared" si="252"/>
        <v>5211.21</v>
      </c>
      <c r="Q200" s="3">
        <f t="shared" si="252"/>
        <v>517.73</v>
      </c>
      <c r="R200" s="3">
        <f t="shared" si="252"/>
        <v>74.95</v>
      </c>
      <c r="S200" s="3">
        <f t="shared" si="252"/>
        <v>815.73</v>
      </c>
      <c r="T200" s="3">
        <f t="shared" si="252"/>
        <v>0</v>
      </c>
      <c r="U200" s="3">
        <f t="shared" si="252"/>
        <v>69.11154999999998</v>
      </c>
      <c r="V200" s="3">
        <f t="shared" si="252"/>
        <v>0</v>
      </c>
      <c r="W200" s="3">
        <f t="shared" si="252"/>
        <v>0</v>
      </c>
      <c r="X200" s="3">
        <f t="shared" si="252"/>
        <v>0</v>
      </c>
      <c r="Y200" s="3">
        <f t="shared" si="252"/>
        <v>0</v>
      </c>
      <c r="Z200" s="3">
        <f t="shared" si="252"/>
        <v>0</v>
      </c>
      <c r="AA200" s="3">
        <f t="shared" si="252"/>
        <v>0</v>
      </c>
      <c r="AB200" s="3">
        <f t="shared" si="252"/>
        <v>6544.67</v>
      </c>
      <c r="AC200" s="3">
        <f t="shared" si="252"/>
        <v>5211.21</v>
      </c>
      <c r="AD200" s="3">
        <f t="shared" si="252"/>
        <v>517.73</v>
      </c>
      <c r="AE200" s="3">
        <f t="shared" si="252"/>
        <v>74.95</v>
      </c>
      <c r="AF200" s="3">
        <f t="shared" si="252"/>
        <v>815.73</v>
      </c>
      <c r="AG200" s="3">
        <f t="shared" si="252"/>
        <v>0</v>
      </c>
      <c r="AH200" s="3">
        <f t="shared" si="252"/>
        <v>69.11154999999998</v>
      </c>
      <c r="AI200" s="3">
        <f t="shared" si="252"/>
        <v>0</v>
      </c>
      <c r="AJ200" s="3">
        <f t="shared" si="252"/>
        <v>0</v>
      </c>
      <c r="AK200" s="3">
        <f t="shared" si="252"/>
        <v>0</v>
      </c>
      <c r="AL200" s="3">
        <f t="shared" si="252"/>
        <v>0</v>
      </c>
      <c r="AM200" s="3">
        <f t="shared" si="252"/>
        <v>0</v>
      </c>
      <c r="AN200" s="3">
        <f t="shared" si="252"/>
        <v>0</v>
      </c>
      <c r="AO200" s="3">
        <f t="shared" si="252"/>
        <v>0</v>
      </c>
      <c r="AP200" s="3">
        <f t="shared" si="252"/>
        <v>0</v>
      </c>
      <c r="AQ200" s="3">
        <f t="shared" si="252"/>
        <v>0</v>
      </c>
      <c r="AR200" s="3">
        <f t="shared" si="252"/>
        <v>6669.83</v>
      </c>
      <c r="AS200" s="3">
        <f t="shared" si="252"/>
        <v>4253.41</v>
      </c>
      <c r="AT200" s="3">
        <f t="shared" si="252"/>
        <v>2416.42</v>
      </c>
      <c r="AU200" s="3">
        <f t="shared" ref="AU200:BZ200" si="253">AU243</f>
        <v>0</v>
      </c>
      <c r="AV200" s="3">
        <f t="shared" si="253"/>
        <v>5211.21</v>
      </c>
      <c r="AW200" s="3">
        <f t="shared" si="253"/>
        <v>5211.21</v>
      </c>
      <c r="AX200" s="3">
        <f t="shared" si="253"/>
        <v>0</v>
      </c>
      <c r="AY200" s="3">
        <f t="shared" si="253"/>
        <v>5211.21</v>
      </c>
      <c r="AZ200" s="3">
        <f t="shared" si="253"/>
        <v>0</v>
      </c>
      <c r="BA200" s="3">
        <f t="shared" si="253"/>
        <v>0</v>
      </c>
      <c r="BB200" s="3">
        <f t="shared" si="253"/>
        <v>0</v>
      </c>
      <c r="BC200" s="3">
        <f t="shared" si="253"/>
        <v>0</v>
      </c>
      <c r="BD200" s="3">
        <f t="shared" si="253"/>
        <v>0</v>
      </c>
      <c r="BE200" s="3">
        <f t="shared" si="253"/>
        <v>0</v>
      </c>
      <c r="BF200" s="3">
        <f t="shared" si="253"/>
        <v>0</v>
      </c>
      <c r="BG200" s="3">
        <f t="shared" si="253"/>
        <v>0</v>
      </c>
      <c r="BH200" s="3">
        <f t="shared" si="253"/>
        <v>0</v>
      </c>
      <c r="BI200" s="3">
        <f t="shared" si="253"/>
        <v>0</v>
      </c>
      <c r="BJ200" s="3">
        <f t="shared" si="253"/>
        <v>0</v>
      </c>
      <c r="BK200" s="3">
        <f t="shared" si="253"/>
        <v>0</v>
      </c>
      <c r="BL200" s="3">
        <f t="shared" si="253"/>
        <v>0</v>
      </c>
      <c r="BM200" s="3">
        <f t="shared" si="253"/>
        <v>0</v>
      </c>
      <c r="BN200" s="3">
        <f t="shared" si="253"/>
        <v>0</v>
      </c>
      <c r="BO200" s="3">
        <f t="shared" si="253"/>
        <v>0</v>
      </c>
      <c r="BP200" s="3">
        <f t="shared" si="253"/>
        <v>0</v>
      </c>
      <c r="BQ200" s="3">
        <f t="shared" si="253"/>
        <v>0</v>
      </c>
      <c r="BR200" s="3">
        <f t="shared" si="253"/>
        <v>0</v>
      </c>
      <c r="BS200" s="3">
        <f t="shared" si="253"/>
        <v>0</v>
      </c>
      <c r="BT200" s="3">
        <f t="shared" si="253"/>
        <v>0</v>
      </c>
      <c r="BU200" s="3">
        <f t="shared" si="253"/>
        <v>0</v>
      </c>
      <c r="BV200" s="3">
        <f t="shared" si="253"/>
        <v>0</v>
      </c>
      <c r="BW200" s="3">
        <f t="shared" si="253"/>
        <v>0</v>
      </c>
      <c r="BX200" s="3">
        <f t="shared" si="253"/>
        <v>0</v>
      </c>
      <c r="BY200" s="3">
        <f t="shared" si="253"/>
        <v>0</v>
      </c>
      <c r="BZ200" s="3">
        <f t="shared" si="253"/>
        <v>0</v>
      </c>
      <c r="CA200" s="3">
        <f t="shared" ref="CA200:DF200" si="254">CA243</f>
        <v>6669.83</v>
      </c>
      <c r="CB200" s="3">
        <f t="shared" si="254"/>
        <v>4253.41</v>
      </c>
      <c r="CC200" s="3">
        <f t="shared" si="254"/>
        <v>2416.42</v>
      </c>
      <c r="CD200" s="3">
        <f t="shared" si="254"/>
        <v>0</v>
      </c>
      <c r="CE200" s="3">
        <f t="shared" si="254"/>
        <v>5211.21</v>
      </c>
      <c r="CF200" s="3">
        <f t="shared" si="254"/>
        <v>5211.21</v>
      </c>
      <c r="CG200" s="3">
        <f t="shared" si="254"/>
        <v>0</v>
      </c>
      <c r="CH200" s="3">
        <f t="shared" si="254"/>
        <v>5211.21</v>
      </c>
      <c r="CI200" s="3">
        <f t="shared" si="254"/>
        <v>0</v>
      </c>
      <c r="CJ200" s="3">
        <f t="shared" si="254"/>
        <v>0</v>
      </c>
      <c r="CK200" s="3">
        <f t="shared" si="254"/>
        <v>0</v>
      </c>
      <c r="CL200" s="3">
        <f t="shared" si="254"/>
        <v>0</v>
      </c>
      <c r="CM200" s="3">
        <f t="shared" si="254"/>
        <v>0</v>
      </c>
      <c r="CN200" s="3">
        <f t="shared" si="254"/>
        <v>0</v>
      </c>
      <c r="CO200" s="3">
        <f t="shared" si="254"/>
        <v>0</v>
      </c>
      <c r="CP200" s="3">
        <f t="shared" si="254"/>
        <v>0</v>
      </c>
      <c r="CQ200" s="3">
        <f t="shared" si="254"/>
        <v>0</v>
      </c>
      <c r="CR200" s="3">
        <f t="shared" si="254"/>
        <v>0</v>
      </c>
      <c r="CS200" s="3">
        <f t="shared" si="254"/>
        <v>0</v>
      </c>
      <c r="CT200" s="3">
        <f t="shared" si="254"/>
        <v>0</v>
      </c>
      <c r="CU200" s="3">
        <f t="shared" si="254"/>
        <v>0</v>
      </c>
      <c r="CV200" s="3">
        <f t="shared" si="254"/>
        <v>0</v>
      </c>
      <c r="CW200" s="3">
        <f t="shared" si="254"/>
        <v>0</v>
      </c>
      <c r="CX200" s="3">
        <f t="shared" si="254"/>
        <v>0</v>
      </c>
      <c r="CY200" s="3">
        <f t="shared" si="254"/>
        <v>0</v>
      </c>
      <c r="CZ200" s="3">
        <f t="shared" si="254"/>
        <v>0</v>
      </c>
      <c r="DA200" s="3">
        <f t="shared" si="254"/>
        <v>0</v>
      </c>
      <c r="DB200" s="3">
        <f t="shared" si="254"/>
        <v>0</v>
      </c>
      <c r="DC200" s="3">
        <f t="shared" si="254"/>
        <v>0</v>
      </c>
      <c r="DD200" s="3">
        <f t="shared" si="254"/>
        <v>0</v>
      </c>
      <c r="DE200" s="3">
        <f t="shared" si="254"/>
        <v>0</v>
      </c>
      <c r="DF200" s="3">
        <f t="shared" si="254"/>
        <v>0</v>
      </c>
      <c r="DG200" s="4">
        <f t="shared" ref="DG200:EL200" si="255">DG243</f>
        <v>45571.82</v>
      </c>
      <c r="DH200" s="4">
        <f t="shared" si="255"/>
        <v>25463.84</v>
      </c>
      <c r="DI200" s="4">
        <f t="shared" si="255"/>
        <v>4005.62</v>
      </c>
      <c r="DJ200" s="4">
        <f t="shared" si="255"/>
        <v>79.98</v>
      </c>
      <c r="DK200" s="4">
        <f t="shared" si="255"/>
        <v>16102.36</v>
      </c>
      <c r="DL200" s="4">
        <f t="shared" si="255"/>
        <v>0</v>
      </c>
      <c r="DM200" s="4">
        <f t="shared" si="255"/>
        <v>73.431546849999989</v>
      </c>
      <c r="DN200" s="4">
        <f t="shared" si="255"/>
        <v>0</v>
      </c>
      <c r="DO200" s="4">
        <f t="shared" si="255"/>
        <v>0</v>
      </c>
      <c r="DP200" s="4">
        <f t="shared" si="255"/>
        <v>11856.59</v>
      </c>
      <c r="DQ200" s="4">
        <f t="shared" si="255"/>
        <v>7085.01</v>
      </c>
      <c r="DR200" s="4">
        <f t="shared" si="255"/>
        <v>0</v>
      </c>
      <c r="DS200" s="4">
        <f t="shared" si="255"/>
        <v>0</v>
      </c>
      <c r="DT200" s="4">
        <f t="shared" si="255"/>
        <v>45571.82</v>
      </c>
      <c r="DU200" s="4">
        <f t="shared" si="255"/>
        <v>25463.84</v>
      </c>
      <c r="DV200" s="4">
        <f t="shared" si="255"/>
        <v>4005.62</v>
      </c>
      <c r="DW200" s="4">
        <f t="shared" si="255"/>
        <v>79.98</v>
      </c>
      <c r="DX200" s="4">
        <f t="shared" si="255"/>
        <v>16102.36</v>
      </c>
      <c r="DY200" s="4">
        <f t="shared" si="255"/>
        <v>0</v>
      </c>
      <c r="DZ200" s="4">
        <f t="shared" si="255"/>
        <v>73.431546849999989</v>
      </c>
      <c r="EA200" s="4">
        <f t="shared" si="255"/>
        <v>0</v>
      </c>
      <c r="EB200" s="4">
        <f t="shared" si="255"/>
        <v>0</v>
      </c>
      <c r="EC200" s="4">
        <f t="shared" si="255"/>
        <v>11856.59</v>
      </c>
      <c r="ED200" s="4">
        <f t="shared" si="255"/>
        <v>7085.01</v>
      </c>
      <c r="EE200" s="4">
        <f t="shared" si="255"/>
        <v>0</v>
      </c>
      <c r="EF200" s="4">
        <f t="shared" si="255"/>
        <v>0</v>
      </c>
      <c r="EG200" s="4">
        <f t="shared" si="255"/>
        <v>0</v>
      </c>
      <c r="EH200" s="4">
        <f t="shared" si="255"/>
        <v>0</v>
      </c>
      <c r="EI200" s="4">
        <f t="shared" si="255"/>
        <v>0</v>
      </c>
      <c r="EJ200" s="4">
        <f t="shared" si="255"/>
        <v>64647.79</v>
      </c>
      <c r="EK200" s="4">
        <f t="shared" si="255"/>
        <v>37534.69</v>
      </c>
      <c r="EL200" s="4">
        <f t="shared" si="255"/>
        <v>27113.1</v>
      </c>
      <c r="EM200" s="4">
        <f t="shared" ref="EM200:FR200" si="256">EM243</f>
        <v>0</v>
      </c>
      <c r="EN200" s="4">
        <f t="shared" si="256"/>
        <v>25463.84</v>
      </c>
      <c r="EO200" s="4">
        <f t="shared" si="256"/>
        <v>25463.84</v>
      </c>
      <c r="EP200" s="4">
        <f t="shared" si="256"/>
        <v>0</v>
      </c>
      <c r="EQ200" s="4">
        <f t="shared" si="256"/>
        <v>25463.84</v>
      </c>
      <c r="ER200" s="4">
        <f t="shared" si="256"/>
        <v>0</v>
      </c>
      <c r="ES200" s="4">
        <f t="shared" si="256"/>
        <v>0</v>
      </c>
      <c r="ET200" s="4">
        <f t="shared" si="256"/>
        <v>0</v>
      </c>
      <c r="EU200" s="4">
        <f t="shared" si="256"/>
        <v>0</v>
      </c>
      <c r="EV200" s="4">
        <f t="shared" si="256"/>
        <v>0</v>
      </c>
      <c r="EW200" s="4">
        <f t="shared" si="256"/>
        <v>0</v>
      </c>
      <c r="EX200" s="4">
        <f t="shared" si="256"/>
        <v>0</v>
      </c>
      <c r="EY200" s="4">
        <f t="shared" si="256"/>
        <v>0</v>
      </c>
      <c r="EZ200" s="4">
        <f t="shared" si="256"/>
        <v>0</v>
      </c>
      <c r="FA200" s="4">
        <f t="shared" si="256"/>
        <v>0</v>
      </c>
      <c r="FB200" s="4">
        <f t="shared" si="256"/>
        <v>0</v>
      </c>
      <c r="FC200" s="4">
        <f t="shared" si="256"/>
        <v>0</v>
      </c>
      <c r="FD200" s="4">
        <f t="shared" si="256"/>
        <v>0</v>
      </c>
      <c r="FE200" s="4">
        <f t="shared" si="256"/>
        <v>0</v>
      </c>
      <c r="FF200" s="4">
        <f t="shared" si="256"/>
        <v>0</v>
      </c>
      <c r="FG200" s="4">
        <f t="shared" si="256"/>
        <v>0</v>
      </c>
      <c r="FH200" s="4">
        <f t="shared" si="256"/>
        <v>0</v>
      </c>
      <c r="FI200" s="4">
        <f t="shared" si="256"/>
        <v>0</v>
      </c>
      <c r="FJ200" s="4">
        <f t="shared" si="256"/>
        <v>0</v>
      </c>
      <c r="FK200" s="4">
        <f t="shared" si="256"/>
        <v>0</v>
      </c>
      <c r="FL200" s="4">
        <f t="shared" si="256"/>
        <v>0</v>
      </c>
      <c r="FM200" s="4">
        <f t="shared" si="256"/>
        <v>0</v>
      </c>
      <c r="FN200" s="4">
        <f t="shared" si="256"/>
        <v>0</v>
      </c>
      <c r="FO200" s="4">
        <f t="shared" si="256"/>
        <v>0</v>
      </c>
      <c r="FP200" s="4">
        <f t="shared" si="256"/>
        <v>0</v>
      </c>
      <c r="FQ200" s="4">
        <f t="shared" si="256"/>
        <v>0</v>
      </c>
      <c r="FR200" s="4">
        <f t="shared" si="256"/>
        <v>0</v>
      </c>
      <c r="FS200" s="4">
        <f t="shared" ref="FS200:GX200" si="257">FS243</f>
        <v>64647.79</v>
      </c>
      <c r="FT200" s="4">
        <f t="shared" si="257"/>
        <v>37534.69</v>
      </c>
      <c r="FU200" s="4">
        <f t="shared" si="257"/>
        <v>27113.1</v>
      </c>
      <c r="FV200" s="4">
        <f t="shared" si="257"/>
        <v>0</v>
      </c>
      <c r="FW200" s="4">
        <f t="shared" si="257"/>
        <v>25463.84</v>
      </c>
      <c r="FX200" s="4">
        <f t="shared" si="257"/>
        <v>25463.84</v>
      </c>
      <c r="FY200" s="4">
        <f t="shared" si="257"/>
        <v>0</v>
      </c>
      <c r="FZ200" s="4">
        <f t="shared" si="257"/>
        <v>25463.84</v>
      </c>
      <c r="GA200" s="4">
        <f t="shared" si="257"/>
        <v>0</v>
      </c>
      <c r="GB200" s="4">
        <f t="shared" si="257"/>
        <v>0</v>
      </c>
      <c r="GC200" s="4">
        <f t="shared" si="257"/>
        <v>0</v>
      </c>
      <c r="GD200" s="4">
        <f t="shared" si="257"/>
        <v>0</v>
      </c>
      <c r="GE200" s="4">
        <f t="shared" si="257"/>
        <v>0</v>
      </c>
      <c r="GF200" s="4">
        <f t="shared" si="257"/>
        <v>0</v>
      </c>
      <c r="GG200" s="4">
        <f t="shared" si="257"/>
        <v>0</v>
      </c>
      <c r="GH200" s="4">
        <f t="shared" si="257"/>
        <v>0</v>
      </c>
      <c r="GI200" s="4">
        <f t="shared" si="257"/>
        <v>0</v>
      </c>
      <c r="GJ200" s="4">
        <f t="shared" si="257"/>
        <v>0</v>
      </c>
      <c r="GK200" s="4">
        <f t="shared" si="257"/>
        <v>0</v>
      </c>
      <c r="GL200" s="4">
        <f t="shared" si="257"/>
        <v>0</v>
      </c>
      <c r="GM200" s="4">
        <f t="shared" si="257"/>
        <v>0</v>
      </c>
      <c r="GN200" s="4">
        <f t="shared" si="257"/>
        <v>0</v>
      </c>
      <c r="GO200" s="4">
        <f t="shared" si="257"/>
        <v>0</v>
      </c>
      <c r="GP200" s="4">
        <f t="shared" si="257"/>
        <v>0</v>
      </c>
      <c r="GQ200" s="4">
        <f t="shared" si="257"/>
        <v>0</v>
      </c>
      <c r="GR200" s="4">
        <f t="shared" si="257"/>
        <v>0</v>
      </c>
      <c r="GS200" s="4">
        <f t="shared" si="257"/>
        <v>0</v>
      </c>
      <c r="GT200" s="4">
        <f t="shared" si="257"/>
        <v>0</v>
      </c>
      <c r="GU200" s="4">
        <f t="shared" si="257"/>
        <v>0</v>
      </c>
      <c r="GV200" s="4">
        <f t="shared" si="257"/>
        <v>0</v>
      </c>
      <c r="GW200" s="4">
        <f t="shared" si="257"/>
        <v>0</v>
      </c>
      <c r="GX200" s="4">
        <f t="shared" si="257"/>
        <v>0</v>
      </c>
    </row>
    <row r="202" spans="1:255" x14ac:dyDescent="0.2">
      <c r="A202" s="2">
        <v>17</v>
      </c>
      <c r="B202" s="2">
        <v>1</v>
      </c>
      <c r="C202" s="2">
        <f>ROW(SmtRes!A309)</f>
        <v>309</v>
      </c>
      <c r="D202" s="2">
        <f>ROW(EtalonRes!A311)</f>
        <v>311</v>
      </c>
      <c r="E202" s="2" t="s">
        <v>23</v>
      </c>
      <c r="F202" s="2" t="s">
        <v>406</v>
      </c>
      <c r="G202" s="2" t="s">
        <v>407</v>
      </c>
      <c r="H202" s="2" t="s">
        <v>408</v>
      </c>
      <c r="I202" s="2">
        <f>ROUND(40/100,6)</f>
        <v>0.4</v>
      </c>
      <c r="J202" s="2">
        <v>0</v>
      </c>
      <c r="K202" s="2"/>
      <c r="L202" s="2"/>
      <c r="M202" s="2"/>
      <c r="N202" s="2"/>
      <c r="O202" s="2">
        <f t="shared" ref="O202:O241" si="258">ROUND(CP202,2)</f>
        <v>64.849999999999994</v>
      </c>
      <c r="P202" s="2">
        <f t="shared" ref="P202:P241" si="259">ROUND(CQ202*I202,2)</f>
        <v>0</v>
      </c>
      <c r="Q202" s="2">
        <f t="shared" ref="Q202:Q241" si="260">ROUND(CR202*I202,2)</f>
        <v>8.07</v>
      </c>
      <c r="R202" s="2">
        <f t="shared" ref="R202:R241" si="261">ROUND(CS202*I202,2)</f>
        <v>0.46</v>
      </c>
      <c r="S202" s="2">
        <f t="shared" ref="S202:S241" si="262">ROUND(CT202*I202,2)</f>
        <v>56.78</v>
      </c>
      <c r="T202" s="2">
        <f t="shared" ref="T202:T241" si="263">ROUND(CU202*I202,2)</f>
        <v>0</v>
      </c>
      <c r="U202" s="2">
        <f t="shared" ref="U202:U241" si="264">CV202*I202</f>
        <v>5.0783999999999994</v>
      </c>
      <c r="V202" s="2">
        <f t="shared" ref="V202:V241" si="265">CW202*I202</f>
        <v>0</v>
      </c>
      <c r="W202" s="2">
        <f t="shared" ref="W202:W241" si="266">ROUND(CX202*I202,2)</f>
        <v>0</v>
      </c>
      <c r="X202" s="2">
        <f t="shared" ref="X202:X241" si="267">ROUND(CY202,2)</f>
        <v>0</v>
      </c>
      <c r="Y202" s="2">
        <f t="shared" ref="Y202:Y241" si="268">ROUND(CZ202,2)</f>
        <v>0</v>
      </c>
      <c r="Z202" s="2"/>
      <c r="AA202" s="2">
        <v>21012691</v>
      </c>
      <c r="AB202" s="2">
        <f t="shared" ref="AB202:AB241" si="269">ROUND((AC202+AD202+AF202),6)</f>
        <v>162.12700000000001</v>
      </c>
      <c r="AC202" s="2">
        <f t="shared" ref="AC202:AC241" si="270">ROUND((ES202),6)</f>
        <v>0</v>
      </c>
      <c r="AD202" s="2">
        <f t="shared" ref="AD202:AF203" si="271">ROUND(((ET202*1.15)),6)</f>
        <v>20.182500000000001</v>
      </c>
      <c r="AE202" s="2">
        <f t="shared" si="271"/>
        <v>1.1385000000000001</v>
      </c>
      <c r="AF202" s="2">
        <f t="shared" si="271"/>
        <v>141.94450000000001</v>
      </c>
      <c r="AG202" s="2">
        <f t="shared" ref="AG202:AG241" si="272">ROUND((AP202),6)</f>
        <v>0</v>
      </c>
      <c r="AH202" s="2">
        <f>((EW202*1.15))</f>
        <v>12.695999999999998</v>
      </c>
      <c r="AI202" s="2">
        <f>((EX202*1.15))</f>
        <v>0</v>
      </c>
      <c r="AJ202" s="2">
        <f t="shared" ref="AJ202:AJ241" si="273">ROUND((AS202),6)</f>
        <v>0</v>
      </c>
      <c r="AK202" s="2">
        <v>140.97999999999999</v>
      </c>
      <c r="AL202" s="2">
        <v>0</v>
      </c>
      <c r="AM202" s="2">
        <v>17.55</v>
      </c>
      <c r="AN202" s="2">
        <v>0.99</v>
      </c>
      <c r="AO202" s="2">
        <v>123.43</v>
      </c>
      <c r="AP202" s="2">
        <v>0</v>
      </c>
      <c r="AQ202" s="2">
        <v>11.04</v>
      </c>
      <c r="AR202" s="2">
        <v>0</v>
      </c>
      <c r="AS202" s="2">
        <v>0</v>
      </c>
      <c r="AT202" s="2">
        <v>0</v>
      </c>
      <c r="AU202" s="2">
        <v>0</v>
      </c>
      <c r="AV202" s="2">
        <v>1</v>
      </c>
      <c r="AW202" s="2">
        <v>1</v>
      </c>
      <c r="AX202" s="2"/>
      <c r="AY202" s="2"/>
      <c r="AZ202" s="2">
        <v>1</v>
      </c>
      <c r="BA202" s="2">
        <v>1</v>
      </c>
      <c r="BB202" s="2">
        <v>1</v>
      </c>
      <c r="BC202" s="2">
        <v>1</v>
      </c>
      <c r="BD202" s="2" t="s">
        <v>3</v>
      </c>
      <c r="BE202" s="2" t="s">
        <v>3</v>
      </c>
      <c r="BF202" s="2" t="s">
        <v>3</v>
      </c>
      <c r="BG202" s="2" t="s">
        <v>3</v>
      </c>
      <c r="BH202" s="2">
        <v>0</v>
      </c>
      <c r="BI202" s="2">
        <v>1</v>
      </c>
      <c r="BJ202" s="2" t="s">
        <v>409</v>
      </c>
      <c r="BK202" s="2"/>
      <c r="BL202" s="2"/>
      <c r="BM202" s="2">
        <v>682</v>
      </c>
      <c r="BN202" s="2">
        <v>0</v>
      </c>
      <c r="BO202" s="2" t="s">
        <v>3</v>
      </c>
      <c r="BP202" s="2">
        <v>0</v>
      </c>
      <c r="BQ202" s="2">
        <v>60</v>
      </c>
      <c r="BR202" s="2">
        <v>0</v>
      </c>
      <c r="BS202" s="2">
        <v>1</v>
      </c>
      <c r="BT202" s="2">
        <v>1</v>
      </c>
      <c r="BU202" s="2">
        <v>1</v>
      </c>
      <c r="BV202" s="2">
        <v>1</v>
      </c>
      <c r="BW202" s="2">
        <v>1</v>
      </c>
      <c r="BX202" s="2">
        <v>1</v>
      </c>
      <c r="BY202" s="2" t="s">
        <v>3</v>
      </c>
      <c r="BZ202" s="2">
        <v>0</v>
      </c>
      <c r="CA202" s="2">
        <v>0</v>
      </c>
      <c r="CB202" s="2"/>
      <c r="CC202" s="2"/>
      <c r="CD202" s="2"/>
      <c r="CE202" s="2"/>
      <c r="CF202" s="2">
        <v>0</v>
      </c>
      <c r="CG202" s="2">
        <v>0</v>
      </c>
      <c r="CH202" s="2"/>
      <c r="CI202" s="2"/>
      <c r="CJ202" s="2"/>
      <c r="CK202" s="2"/>
      <c r="CL202" s="2"/>
      <c r="CM202" s="2">
        <v>0</v>
      </c>
      <c r="CN202" s="2" t="s">
        <v>936</v>
      </c>
      <c r="CO202" s="2">
        <v>0</v>
      </c>
      <c r="CP202" s="2">
        <f t="shared" ref="CP202:CP241" si="274">(P202+Q202+S202)</f>
        <v>64.849999999999994</v>
      </c>
      <c r="CQ202" s="2">
        <f t="shared" ref="CQ202:CQ241" si="275">(AC202*BC202*AW202)</f>
        <v>0</v>
      </c>
      <c r="CR202" s="2">
        <f t="shared" ref="CR202:CR241" si="276">(AD202*BB202*AV202)</f>
        <v>20.182500000000001</v>
      </c>
      <c r="CS202" s="2">
        <f t="shared" ref="CS202:CS241" si="277">(AE202*BS202*AV202)</f>
        <v>1.1385000000000001</v>
      </c>
      <c r="CT202" s="2">
        <f t="shared" ref="CT202:CT241" si="278">(AF202*BA202*AV202)</f>
        <v>141.94450000000001</v>
      </c>
      <c r="CU202" s="2">
        <f t="shared" ref="CU202:CU241" si="279">AG202</f>
        <v>0</v>
      </c>
      <c r="CV202" s="2">
        <f t="shared" ref="CV202:CV241" si="280">(AH202*AV202)</f>
        <v>12.695999999999998</v>
      </c>
      <c r="CW202" s="2">
        <f t="shared" ref="CW202:CW241" si="281">AI202</f>
        <v>0</v>
      </c>
      <c r="CX202" s="2">
        <f t="shared" ref="CX202:CX241" si="282">AJ202</f>
        <v>0</v>
      </c>
      <c r="CY202" s="2">
        <f t="shared" ref="CY202:CY241" si="283">S202*(BZ202/100)</f>
        <v>0</v>
      </c>
      <c r="CZ202" s="2">
        <f t="shared" ref="CZ202:CZ241" si="284">S202*(CA202/100)</f>
        <v>0</v>
      </c>
      <c r="DA202" s="2"/>
      <c r="DB202" s="2"/>
      <c r="DC202" s="2" t="s">
        <v>3</v>
      </c>
      <c r="DD202" s="2" t="s">
        <v>3</v>
      </c>
      <c r="DE202" s="2" t="s">
        <v>28</v>
      </c>
      <c r="DF202" s="2" t="s">
        <v>28</v>
      </c>
      <c r="DG202" s="2" t="s">
        <v>28</v>
      </c>
      <c r="DH202" s="2" t="s">
        <v>3</v>
      </c>
      <c r="DI202" s="2" t="s">
        <v>28</v>
      </c>
      <c r="DJ202" s="2" t="s">
        <v>28</v>
      </c>
      <c r="DK202" s="2" t="s">
        <v>3</v>
      </c>
      <c r="DL202" s="2" t="s">
        <v>3</v>
      </c>
      <c r="DM202" s="2" t="s">
        <v>3</v>
      </c>
      <c r="DN202" s="2">
        <v>91</v>
      </c>
      <c r="DO202" s="2">
        <v>70</v>
      </c>
      <c r="DP202" s="2">
        <v>1.0469999999999999</v>
      </c>
      <c r="DQ202" s="2">
        <v>1.002</v>
      </c>
      <c r="DR202" s="2"/>
      <c r="DS202" s="2"/>
      <c r="DT202" s="2"/>
      <c r="DU202" s="2">
        <v>1013</v>
      </c>
      <c r="DV202" s="2" t="s">
        <v>408</v>
      </c>
      <c r="DW202" s="2" t="s">
        <v>408</v>
      </c>
      <c r="DX202" s="2">
        <v>1</v>
      </c>
      <c r="DY202" s="2"/>
      <c r="DZ202" s="2"/>
      <c r="EA202" s="2"/>
      <c r="EB202" s="2"/>
      <c r="EC202" s="2"/>
      <c r="ED202" s="2"/>
      <c r="EE202" s="2">
        <v>20613574</v>
      </c>
      <c r="EF202" s="2">
        <v>60</v>
      </c>
      <c r="EG202" s="2" t="s">
        <v>29</v>
      </c>
      <c r="EH202" s="2">
        <v>0</v>
      </c>
      <c r="EI202" s="2" t="s">
        <v>3</v>
      </c>
      <c r="EJ202" s="2">
        <v>1</v>
      </c>
      <c r="EK202" s="2">
        <v>682</v>
      </c>
      <c r="EL202" s="2" t="s">
        <v>100</v>
      </c>
      <c r="EM202" s="2" t="s">
        <v>101</v>
      </c>
      <c r="EN202" s="2"/>
      <c r="EO202" s="2" t="s">
        <v>102</v>
      </c>
      <c r="EP202" s="2"/>
      <c r="EQ202" s="2">
        <v>0</v>
      </c>
      <c r="ER202" s="2">
        <v>140.97999999999999</v>
      </c>
      <c r="ES202" s="2">
        <v>0</v>
      </c>
      <c r="ET202" s="2">
        <v>17.55</v>
      </c>
      <c r="EU202" s="2">
        <v>0.99</v>
      </c>
      <c r="EV202" s="2">
        <v>123.43</v>
      </c>
      <c r="EW202" s="2">
        <v>11.04</v>
      </c>
      <c r="EX202" s="2">
        <v>0</v>
      </c>
      <c r="EY202" s="2">
        <v>0</v>
      </c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>
        <v>0</v>
      </c>
      <c r="FR202" s="2">
        <f t="shared" ref="FR202:FR241" si="285">ROUND(IF(AND(BH202=3,BI202=3),P202,0),2)</f>
        <v>0</v>
      </c>
      <c r="FS202" s="2">
        <v>0</v>
      </c>
      <c r="FT202" s="2"/>
      <c r="FU202" s="2"/>
      <c r="FV202" s="2"/>
      <c r="FW202" s="2"/>
      <c r="FX202" s="2">
        <v>91</v>
      </c>
      <c r="FY202" s="2">
        <v>70</v>
      </c>
      <c r="FZ202" s="2"/>
      <c r="GA202" s="2" t="s">
        <v>3</v>
      </c>
      <c r="GB202" s="2"/>
      <c r="GC202" s="2"/>
      <c r="GD202" s="2">
        <v>0</v>
      </c>
      <c r="GE202" s="2"/>
      <c r="GF202" s="2">
        <v>-331340045</v>
      </c>
      <c r="GG202" s="2">
        <v>2</v>
      </c>
      <c r="GH202" s="2">
        <v>1</v>
      </c>
      <c r="GI202" s="2">
        <v>-2</v>
      </c>
      <c r="GJ202" s="2">
        <v>0</v>
      </c>
      <c r="GK202" s="2">
        <f>ROUND(R202*(R12)/100,2)</f>
        <v>0.77</v>
      </c>
      <c r="GL202" s="2">
        <f t="shared" ref="GL202:GL241" si="286">ROUND(IF(AND(BH202=3,BI202=3,FS202&lt;&gt;0),P202,0),2)</f>
        <v>0</v>
      </c>
      <c r="GM202" s="2">
        <f t="shared" ref="GM202:GM241" si="287">ROUND(O202+X202+Y202+GK202,2)+GX202</f>
        <v>65.62</v>
      </c>
      <c r="GN202" s="2">
        <f t="shared" ref="GN202:GN241" si="288">IF(OR(BI202=0,BI202=1),ROUND(O202+X202+Y202+GK202,2),0)</f>
        <v>65.62</v>
      </c>
      <c r="GO202" s="2">
        <f t="shared" ref="GO202:GO241" si="289">IF(BI202=2,ROUND(O202+X202+Y202+GK202,2),0)</f>
        <v>0</v>
      </c>
      <c r="GP202" s="2">
        <f t="shared" ref="GP202:GP241" si="290">IF(BI202=4,ROUND(O202+X202+Y202+GK202,2)+GX202,0)</f>
        <v>0</v>
      </c>
      <c r="GQ202" s="2"/>
      <c r="GR202" s="2">
        <v>0</v>
      </c>
      <c r="GS202" s="2">
        <v>3</v>
      </c>
      <c r="GT202" s="2">
        <v>0</v>
      </c>
      <c r="GU202" s="2" t="s">
        <v>3</v>
      </c>
      <c r="GV202" s="2">
        <f t="shared" ref="GV202:GV241" si="291">ROUND(GT202,6)</f>
        <v>0</v>
      </c>
      <c r="GW202" s="2">
        <v>1</v>
      </c>
      <c r="GX202" s="2">
        <f t="shared" ref="GX202:GX241" si="292">ROUND(GV202*GW202*I202,2)</f>
        <v>0</v>
      </c>
      <c r="GY202" s="2"/>
      <c r="GZ202" s="2"/>
      <c r="HA202" s="2">
        <v>0</v>
      </c>
      <c r="HB202" s="2">
        <v>0</v>
      </c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>
        <v>0</v>
      </c>
      <c r="IL202" s="2"/>
      <c r="IM202" s="2"/>
      <c r="IN202" s="2"/>
      <c r="IO202" s="2"/>
      <c r="IP202" s="2"/>
      <c r="IQ202" s="2"/>
      <c r="IR202" s="2"/>
      <c r="IS202" s="2"/>
      <c r="IT202" s="2"/>
      <c r="IU202" s="2"/>
    </row>
    <row r="203" spans="1:255" x14ac:dyDescent="0.2">
      <c r="A203">
        <v>17</v>
      </c>
      <c r="B203">
        <v>1</v>
      </c>
      <c r="C203">
        <f>ROW(SmtRes!A312)</f>
        <v>312</v>
      </c>
      <c r="D203">
        <f>ROW(EtalonRes!A314)</f>
        <v>314</v>
      </c>
      <c r="E203" t="s">
        <v>23</v>
      </c>
      <c r="F203" t="s">
        <v>406</v>
      </c>
      <c r="G203" t="s">
        <v>407</v>
      </c>
      <c r="H203" t="s">
        <v>408</v>
      </c>
      <c r="I203">
        <f>ROUND(40/100,6)</f>
        <v>0.4</v>
      </c>
      <c r="J203">
        <v>0</v>
      </c>
      <c r="O203">
        <f t="shared" si="258"/>
        <v>1129.8599999999999</v>
      </c>
      <c r="P203">
        <f t="shared" si="259"/>
        <v>0</v>
      </c>
      <c r="Q203">
        <f t="shared" si="260"/>
        <v>27.13</v>
      </c>
      <c r="R203">
        <f t="shared" si="261"/>
        <v>0.48</v>
      </c>
      <c r="S203">
        <f t="shared" si="262"/>
        <v>1102.73</v>
      </c>
      <c r="T203">
        <f t="shared" si="263"/>
        <v>0</v>
      </c>
      <c r="U203">
        <f t="shared" si="264"/>
        <v>5.3170847999999991</v>
      </c>
      <c r="V203">
        <f t="shared" si="265"/>
        <v>0</v>
      </c>
      <c r="W203">
        <f t="shared" si="266"/>
        <v>0</v>
      </c>
      <c r="X203">
        <f t="shared" si="267"/>
        <v>849.1</v>
      </c>
      <c r="Y203">
        <f t="shared" si="268"/>
        <v>485.2</v>
      </c>
      <c r="AA203">
        <v>21012693</v>
      </c>
      <c r="AB203">
        <f t="shared" si="269"/>
        <v>162.12700000000001</v>
      </c>
      <c r="AC203">
        <f t="shared" si="270"/>
        <v>0</v>
      </c>
      <c r="AD203">
        <f t="shared" si="271"/>
        <v>20.182500000000001</v>
      </c>
      <c r="AE203">
        <f t="shared" si="271"/>
        <v>1.1385000000000001</v>
      </c>
      <c r="AF203">
        <f t="shared" si="271"/>
        <v>141.94450000000001</v>
      </c>
      <c r="AG203">
        <f t="shared" si="272"/>
        <v>0</v>
      </c>
      <c r="AH203">
        <f>((EW203*1.15))</f>
        <v>12.695999999999998</v>
      </c>
      <c r="AI203">
        <f>((EX203*1.15))</f>
        <v>0</v>
      </c>
      <c r="AJ203">
        <f t="shared" si="273"/>
        <v>0</v>
      </c>
      <c r="AK203">
        <v>140.97999999999999</v>
      </c>
      <c r="AL203">
        <v>0</v>
      </c>
      <c r="AM203">
        <v>17.55</v>
      </c>
      <c r="AN203">
        <v>0.99</v>
      </c>
      <c r="AO203">
        <v>123.43</v>
      </c>
      <c r="AP203">
        <v>0</v>
      </c>
      <c r="AQ203">
        <v>11.04</v>
      </c>
      <c r="AR203">
        <v>0</v>
      </c>
      <c r="AS203">
        <v>0</v>
      </c>
      <c r="AT203">
        <v>77</v>
      </c>
      <c r="AU203">
        <v>44</v>
      </c>
      <c r="AV203">
        <v>1.0469999999999999</v>
      </c>
      <c r="AW203">
        <v>1.002</v>
      </c>
      <c r="AZ203">
        <v>1</v>
      </c>
      <c r="BA203">
        <v>18.55</v>
      </c>
      <c r="BB203">
        <v>3.21</v>
      </c>
      <c r="BC203">
        <v>1</v>
      </c>
      <c r="BD203" t="s">
        <v>3</v>
      </c>
      <c r="BE203" t="s">
        <v>3</v>
      </c>
      <c r="BF203" t="s">
        <v>3</v>
      </c>
      <c r="BG203" t="s">
        <v>3</v>
      </c>
      <c r="BH203">
        <v>0</v>
      </c>
      <c r="BI203">
        <v>1</v>
      </c>
      <c r="BJ203" t="s">
        <v>409</v>
      </c>
      <c r="BM203">
        <v>682</v>
      </c>
      <c r="BN203">
        <v>0</v>
      </c>
      <c r="BO203" t="s">
        <v>406</v>
      </c>
      <c r="BP203">
        <v>1</v>
      </c>
      <c r="BQ203">
        <v>60</v>
      </c>
      <c r="BR203">
        <v>0</v>
      </c>
      <c r="BS203">
        <v>1</v>
      </c>
      <c r="BT203">
        <v>1</v>
      </c>
      <c r="BU203">
        <v>1</v>
      </c>
      <c r="BV203">
        <v>1</v>
      </c>
      <c r="BW203">
        <v>1</v>
      </c>
      <c r="BX203">
        <v>1</v>
      </c>
      <c r="BY203" t="s">
        <v>3</v>
      </c>
      <c r="BZ203">
        <v>77</v>
      </c>
      <c r="CA203">
        <v>44</v>
      </c>
      <c r="CF203">
        <v>0</v>
      </c>
      <c r="CG203">
        <v>0</v>
      </c>
      <c r="CM203">
        <v>0</v>
      </c>
      <c r="CN203" t="s">
        <v>936</v>
      </c>
      <c r="CO203">
        <v>0</v>
      </c>
      <c r="CP203">
        <f t="shared" si="274"/>
        <v>1129.8600000000001</v>
      </c>
      <c r="CQ203">
        <f t="shared" si="275"/>
        <v>0</v>
      </c>
      <c r="CR203">
        <f t="shared" si="276"/>
        <v>67.830758774999993</v>
      </c>
      <c r="CS203">
        <f t="shared" si="277"/>
        <v>1.1920094999999999</v>
      </c>
      <c r="CT203">
        <f t="shared" si="278"/>
        <v>2756.8247873249998</v>
      </c>
      <c r="CU203">
        <f t="shared" si="279"/>
        <v>0</v>
      </c>
      <c r="CV203">
        <f t="shared" si="280"/>
        <v>13.292711999999996</v>
      </c>
      <c r="CW203">
        <f t="shared" si="281"/>
        <v>0</v>
      </c>
      <c r="CX203">
        <f t="shared" si="282"/>
        <v>0</v>
      </c>
      <c r="CY203">
        <f t="shared" si="283"/>
        <v>849.10210000000006</v>
      </c>
      <c r="CZ203">
        <f t="shared" si="284"/>
        <v>485.20120000000003</v>
      </c>
      <c r="DC203" t="s">
        <v>3</v>
      </c>
      <c r="DD203" t="s">
        <v>3</v>
      </c>
      <c r="DE203" t="s">
        <v>28</v>
      </c>
      <c r="DF203" t="s">
        <v>28</v>
      </c>
      <c r="DG203" t="s">
        <v>28</v>
      </c>
      <c r="DH203" t="s">
        <v>3</v>
      </c>
      <c r="DI203" t="s">
        <v>28</v>
      </c>
      <c r="DJ203" t="s">
        <v>28</v>
      </c>
      <c r="DK203" t="s">
        <v>3</v>
      </c>
      <c r="DL203" t="s">
        <v>3</v>
      </c>
      <c r="DM203" t="s">
        <v>3</v>
      </c>
      <c r="DN203">
        <v>91</v>
      </c>
      <c r="DO203">
        <v>70</v>
      </c>
      <c r="DP203">
        <v>1.0469999999999999</v>
      </c>
      <c r="DQ203">
        <v>1.002</v>
      </c>
      <c r="DU203">
        <v>1013</v>
      </c>
      <c r="DV203" t="s">
        <v>408</v>
      </c>
      <c r="DW203" t="s">
        <v>408</v>
      </c>
      <c r="DX203">
        <v>1</v>
      </c>
      <c r="EE203">
        <v>20613574</v>
      </c>
      <c r="EF203">
        <v>60</v>
      </c>
      <c r="EG203" t="s">
        <v>29</v>
      </c>
      <c r="EH203">
        <v>0</v>
      </c>
      <c r="EI203" t="s">
        <v>3</v>
      </c>
      <c r="EJ203">
        <v>1</v>
      </c>
      <c r="EK203">
        <v>682</v>
      </c>
      <c r="EL203" t="s">
        <v>100</v>
      </c>
      <c r="EM203" t="s">
        <v>101</v>
      </c>
      <c r="EO203" t="s">
        <v>102</v>
      </c>
      <c r="EQ203">
        <v>0</v>
      </c>
      <c r="ER203">
        <v>140.97999999999999</v>
      </c>
      <c r="ES203">
        <v>0</v>
      </c>
      <c r="ET203">
        <v>17.55</v>
      </c>
      <c r="EU203">
        <v>0.99</v>
      </c>
      <c r="EV203">
        <v>123.43</v>
      </c>
      <c r="EW203">
        <v>11.04</v>
      </c>
      <c r="EX203">
        <v>0</v>
      </c>
      <c r="EY203">
        <v>0</v>
      </c>
      <c r="FQ203">
        <v>0</v>
      </c>
      <c r="FR203">
        <f t="shared" si="285"/>
        <v>0</v>
      </c>
      <c r="FS203">
        <v>0</v>
      </c>
      <c r="FX203">
        <v>91</v>
      </c>
      <c r="FY203">
        <v>70</v>
      </c>
      <c r="GA203" t="s">
        <v>3</v>
      </c>
      <c r="GD203">
        <v>0</v>
      </c>
      <c r="GF203">
        <v>-331340045</v>
      </c>
      <c r="GG203">
        <v>2</v>
      </c>
      <c r="GH203">
        <v>1</v>
      </c>
      <c r="GI203">
        <v>2</v>
      </c>
      <c r="GJ203">
        <v>0</v>
      </c>
      <c r="GK203">
        <f>ROUND(R203*(S12)/100,2)</f>
        <v>0.81</v>
      </c>
      <c r="GL203">
        <f t="shared" si="286"/>
        <v>0</v>
      </c>
      <c r="GM203">
        <f t="shared" si="287"/>
        <v>2464.9699999999998</v>
      </c>
      <c r="GN203">
        <f t="shared" si="288"/>
        <v>2464.9699999999998</v>
      </c>
      <c r="GO203">
        <f t="shared" si="289"/>
        <v>0</v>
      </c>
      <c r="GP203">
        <f t="shared" si="290"/>
        <v>0</v>
      </c>
      <c r="GR203">
        <v>0</v>
      </c>
      <c r="GS203">
        <v>3</v>
      </c>
      <c r="GT203">
        <v>0</v>
      </c>
      <c r="GU203" t="s">
        <v>3</v>
      </c>
      <c r="GV203">
        <f t="shared" si="291"/>
        <v>0</v>
      </c>
      <c r="GW203">
        <v>1</v>
      </c>
      <c r="GX203">
        <f t="shared" si="292"/>
        <v>0</v>
      </c>
      <c r="HA203">
        <v>0</v>
      </c>
      <c r="HB203">
        <v>0</v>
      </c>
      <c r="IK203">
        <v>0</v>
      </c>
    </row>
    <row r="204" spans="1:255" x14ac:dyDescent="0.2">
      <c r="A204" s="2">
        <v>18</v>
      </c>
      <c r="B204" s="2">
        <v>1</v>
      </c>
      <c r="C204" s="2">
        <v>309</v>
      </c>
      <c r="D204" s="2"/>
      <c r="E204" s="2" t="s">
        <v>410</v>
      </c>
      <c r="F204" s="2" t="s">
        <v>411</v>
      </c>
      <c r="G204" s="2" t="s">
        <v>412</v>
      </c>
      <c r="H204" s="2" t="s">
        <v>51</v>
      </c>
      <c r="I204" s="2">
        <f>I202*J204</f>
        <v>2</v>
      </c>
      <c r="J204" s="2">
        <v>5</v>
      </c>
      <c r="K204" s="2"/>
      <c r="L204" s="2"/>
      <c r="M204" s="2"/>
      <c r="N204" s="2"/>
      <c r="O204" s="2">
        <f t="shared" si="258"/>
        <v>1057.54</v>
      </c>
      <c r="P204" s="2">
        <f t="shared" si="259"/>
        <v>1057.54</v>
      </c>
      <c r="Q204" s="2">
        <f t="shared" si="260"/>
        <v>0</v>
      </c>
      <c r="R204" s="2">
        <f t="shared" si="261"/>
        <v>0</v>
      </c>
      <c r="S204" s="2">
        <f t="shared" si="262"/>
        <v>0</v>
      </c>
      <c r="T204" s="2">
        <f t="shared" si="263"/>
        <v>0</v>
      </c>
      <c r="U204" s="2">
        <f t="shared" si="264"/>
        <v>0</v>
      </c>
      <c r="V204" s="2">
        <f t="shared" si="265"/>
        <v>0</v>
      </c>
      <c r="W204" s="2">
        <f t="shared" si="266"/>
        <v>0</v>
      </c>
      <c r="X204" s="2">
        <f t="shared" si="267"/>
        <v>0</v>
      </c>
      <c r="Y204" s="2">
        <f t="shared" si="268"/>
        <v>0</v>
      </c>
      <c r="Z204" s="2"/>
      <c r="AA204" s="2">
        <v>21012691</v>
      </c>
      <c r="AB204" s="2">
        <f t="shared" si="269"/>
        <v>528.77</v>
      </c>
      <c r="AC204" s="2">
        <f t="shared" si="270"/>
        <v>528.77</v>
      </c>
      <c r="AD204" s="2">
        <f t="shared" ref="AD204:AF205" si="293">ROUND((ET204),6)</f>
        <v>0</v>
      </c>
      <c r="AE204" s="2">
        <f t="shared" si="293"/>
        <v>0</v>
      </c>
      <c r="AF204" s="2">
        <f t="shared" si="293"/>
        <v>0</v>
      </c>
      <c r="AG204" s="2">
        <f t="shared" si="272"/>
        <v>0</v>
      </c>
      <c r="AH204" s="2">
        <f>(EW204)</f>
        <v>0</v>
      </c>
      <c r="AI204" s="2">
        <f>(EX204)</f>
        <v>0</v>
      </c>
      <c r="AJ204" s="2">
        <f t="shared" si="273"/>
        <v>0</v>
      </c>
      <c r="AK204" s="2">
        <v>528.77</v>
      </c>
      <c r="AL204" s="2">
        <v>528.77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1</v>
      </c>
      <c r="AW204" s="2">
        <v>1</v>
      </c>
      <c r="AX204" s="2"/>
      <c r="AY204" s="2"/>
      <c r="AZ204" s="2">
        <v>1</v>
      </c>
      <c r="BA204" s="2">
        <v>1</v>
      </c>
      <c r="BB204" s="2">
        <v>1</v>
      </c>
      <c r="BC204" s="2">
        <v>1</v>
      </c>
      <c r="BD204" s="2" t="s">
        <v>3</v>
      </c>
      <c r="BE204" s="2" t="s">
        <v>3</v>
      </c>
      <c r="BF204" s="2" t="s">
        <v>3</v>
      </c>
      <c r="BG204" s="2" t="s">
        <v>3</v>
      </c>
      <c r="BH204" s="2">
        <v>3</v>
      </c>
      <c r="BI204" s="2">
        <v>1</v>
      </c>
      <c r="BJ204" s="2" t="s">
        <v>413</v>
      </c>
      <c r="BK204" s="2"/>
      <c r="BL204" s="2"/>
      <c r="BM204" s="2">
        <v>682</v>
      </c>
      <c r="BN204" s="2">
        <v>0</v>
      </c>
      <c r="BO204" s="2" t="s">
        <v>3</v>
      </c>
      <c r="BP204" s="2">
        <v>0</v>
      </c>
      <c r="BQ204" s="2">
        <v>60</v>
      </c>
      <c r="BR204" s="2">
        <v>0</v>
      </c>
      <c r="BS204" s="2">
        <v>1</v>
      </c>
      <c r="BT204" s="2">
        <v>1</v>
      </c>
      <c r="BU204" s="2">
        <v>1</v>
      </c>
      <c r="BV204" s="2">
        <v>1</v>
      </c>
      <c r="BW204" s="2">
        <v>1</v>
      </c>
      <c r="BX204" s="2">
        <v>1</v>
      </c>
      <c r="BY204" s="2" t="s">
        <v>3</v>
      </c>
      <c r="BZ204" s="2">
        <v>0</v>
      </c>
      <c r="CA204" s="2">
        <v>0</v>
      </c>
      <c r="CB204" s="2"/>
      <c r="CC204" s="2"/>
      <c r="CD204" s="2"/>
      <c r="CE204" s="2"/>
      <c r="CF204" s="2">
        <v>0</v>
      </c>
      <c r="CG204" s="2">
        <v>0</v>
      </c>
      <c r="CH204" s="2"/>
      <c r="CI204" s="2"/>
      <c r="CJ204" s="2"/>
      <c r="CK204" s="2"/>
      <c r="CL204" s="2"/>
      <c r="CM204" s="2">
        <v>0</v>
      </c>
      <c r="CN204" s="2" t="s">
        <v>3</v>
      </c>
      <c r="CO204" s="2">
        <v>0</v>
      </c>
      <c r="CP204" s="2">
        <f t="shared" si="274"/>
        <v>1057.54</v>
      </c>
      <c r="CQ204" s="2">
        <f t="shared" si="275"/>
        <v>528.77</v>
      </c>
      <c r="CR204" s="2">
        <f t="shared" si="276"/>
        <v>0</v>
      </c>
      <c r="CS204" s="2">
        <f t="shared" si="277"/>
        <v>0</v>
      </c>
      <c r="CT204" s="2">
        <f t="shared" si="278"/>
        <v>0</v>
      </c>
      <c r="CU204" s="2">
        <f t="shared" si="279"/>
        <v>0</v>
      </c>
      <c r="CV204" s="2">
        <f t="shared" si="280"/>
        <v>0</v>
      </c>
      <c r="CW204" s="2">
        <f t="shared" si="281"/>
        <v>0</v>
      </c>
      <c r="CX204" s="2">
        <f t="shared" si="282"/>
        <v>0</v>
      </c>
      <c r="CY204" s="2">
        <f t="shared" si="283"/>
        <v>0</v>
      </c>
      <c r="CZ204" s="2">
        <f t="shared" si="284"/>
        <v>0</v>
      </c>
      <c r="DA204" s="2"/>
      <c r="DB204" s="2"/>
      <c r="DC204" s="2" t="s">
        <v>3</v>
      </c>
      <c r="DD204" s="2" t="s">
        <v>3</v>
      </c>
      <c r="DE204" s="2" t="s">
        <v>3</v>
      </c>
      <c r="DF204" s="2" t="s">
        <v>3</v>
      </c>
      <c r="DG204" s="2" t="s">
        <v>3</v>
      </c>
      <c r="DH204" s="2" t="s">
        <v>3</v>
      </c>
      <c r="DI204" s="2" t="s">
        <v>3</v>
      </c>
      <c r="DJ204" s="2" t="s">
        <v>3</v>
      </c>
      <c r="DK204" s="2" t="s">
        <v>3</v>
      </c>
      <c r="DL204" s="2" t="s">
        <v>3</v>
      </c>
      <c r="DM204" s="2" t="s">
        <v>3</v>
      </c>
      <c r="DN204" s="2">
        <v>91</v>
      </c>
      <c r="DO204" s="2">
        <v>70</v>
      </c>
      <c r="DP204" s="2">
        <v>1.0469999999999999</v>
      </c>
      <c r="DQ204" s="2">
        <v>1.002</v>
      </c>
      <c r="DR204" s="2"/>
      <c r="DS204" s="2"/>
      <c r="DT204" s="2"/>
      <c r="DU204" s="2">
        <v>1010</v>
      </c>
      <c r="DV204" s="2" t="s">
        <v>51</v>
      </c>
      <c r="DW204" s="2" t="s">
        <v>51</v>
      </c>
      <c r="DX204" s="2">
        <v>1</v>
      </c>
      <c r="DY204" s="2"/>
      <c r="DZ204" s="2"/>
      <c r="EA204" s="2"/>
      <c r="EB204" s="2"/>
      <c r="EC204" s="2"/>
      <c r="ED204" s="2"/>
      <c r="EE204" s="2">
        <v>20613574</v>
      </c>
      <c r="EF204" s="2">
        <v>60</v>
      </c>
      <c r="EG204" s="2" t="s">
        <v>29</v>
      </c>
      <c r="EH204" s="2">
        <v>0</v>
      </c>
      <c r="EI204" s="2" t="s">
        <v>3</v>
      </c>
      <c r="EJ204" s="2">
        <v>1</v>
      </c>
      <c r="EK204" s="2">
        <v>682</v>
      </c>
      <c r="EL204" s="2" t="s">
        <v>100</v>
      </c>
      <c r="EM204" s="2" t="s">
        <v>101</v>
      </c>
      <c r="EN204" s="2"/>
      <c r="EO204" s="2" t="s">
        <v>3</v>
      </c>
      <c r="EP204" s="2"/>
      <c r="EQ204" s="2">
        <v>0</v>
      </c>
      <c r="ER204" s="2">
        <v>528.77</v>
      </c>
      <c r="ES204" s="2">
        <v>528.77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>
        <v>0</v>
      </c>
      <c r="FR204" s="2">
        <f t="shared" si="285"/>
        <v>0</v>
      </c>
      <c r="FS204" s="2">
        <v>0</v>
      </c>
      <c r="FT204" s="2"/>
      <c r="FU204" s="2"/>
      <c r="FV204" s="2"/>
      <c r="FW204" s="2"/>
      <c r="FX204" s="2">
        <v>91</v>
      </c>
      <c r="FY204" s="2">
        <v>70</v>
      </c>
      <c r="FZ204" s="2"/>
      <c r="GA204" s="2" t="s">
        <v>3</v>
      </c>
      <c r="GB204" s="2"/>
      <c r="GC204" s="2"/>
      <c r="GD204" s="2">
        <v>0</v>
      </c>
      <c r="GE204" s="2"/>
      <c r="GF204" s="2">
        <v>-193864549</v>
      </c>
      <c r="GG204" s="2">
        <v>2</v>
      </c>
      <c r="GH204" s="2">
        <v>1</v>
      </c>
      <c r="GI204" s="2">
        <v>-2</v>
      </c>
      <c r="GJ204" s="2">
        <v>0</v>
      </c>
      <c r="GK204" s="2">
        <f>ROUND(R204*(R12)/100,2)</f>
        <v>0</v>
      </c>
      <c r="GL204" s="2">
        <f t="shared" si="286"/>
        <v>0</v>
      </c>
      <c r="GM204" s="2">
        <f t="shared" si="287"/>
        <v>1057.54</v>
      </c>
      <c r="GN204" s="2">
        <f t="shared" si="288"/>
        <v>1057.54</v>
      </c>
      <c r="GO204" s="2">
        <f t="shared" si="289"/>
        <v>0</v>
      </c>
      <c r="GP204" s="2">
        <f t="shared" si="290"/>
        <v>0</v>
      </c>
      <c r="GQ204" s="2"/>
      <c r="GR204" s="2">
        <v>0</v>
      </c>
      <c r="GS204" s="2">
        <v>3</v>
      </c>
      <c r="GT204" s="2">
        <v>0</v>
      </c>
      <c r="GU204" s="2" t="s">
        <v>3</v>
      </c>
      <c r="GV204" s="2">
        <f t="shared" si="291"/>
        <v>0</v>
      </c>
      <c r="GW204" s="2">
        <v>1</v>
      </c>
      <c r="GX204" s="2">
        <f t="shared" si="292"/>
        <v>0</v>
      </c>
      <c r="GY204" s="2"/>
      <c r="GZ204" s="2"/>
      <c r="HA204" s="2">
        <v>0</v>
      </c>
      <c r="HB204" s="2">
        <v>0</v>
      </c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>
        <v>0</v>
      </c>
      <c r="IL204" s="2"/>
      <c r="IM204" s="2"/>
      <c r="IN204" s="2"/>
      <c r="IO204" s="2"/>
      <c r="IP204" s="2"/>
      <c r="IQ204" s="2"/>
      <c r="IR204" s="2"/>
      <c r="IS204" s="2"/>
      <c r="IT204" s="2"/>
      <c r="IU204" s="2"/>
    </row>
    <row r="205" spans="1:255" x14ac:dyDescent="0.2">
      <c r="A205">
        <v>18</v>
      </c>
      <c r="B205">
        <v>1</v>
      </c>
      <c r="C205">
        <v>312</v>
      </c>
      <c r="E205" t="s">
        <v>410</v>
      </c>
      <c r="F205" t="s">
        <v>411</v>
      </c>
      <c r="G205" t="s">
        <v>412</v>
      </c>
      <c r="H205" t="s">
        <v>51</v>
      </c>
      <c r="I205">
        <f>I203*J205</f>
        <v>2</v>
      </c>
      <c r="J205">
        <v>5</v>
      </c>
      <c r="O205">
        <f t="shared" si="258"/>
        <v>5881.09</v>
      </c>
      <c r="P205">
        <f t="shared" si="259"/>
        <v>5881.09</v>
      </c>
      <c r="Q205">
        <f t="shared" si="260"/>
        <v>0</v>
      </c>
      <c r="R205">
        <f t="shared" si="261"/>
        <v>0</v>
      </c>
      <c r="S205">
        <f t="shared" si="262"/>
        <v>0</v>
      </c>
      <c r="T205">
        <f t="shared" si="263"/>
        <v>0</v>
      </c>
      <c r="U205">
        <f t="shared" si="264"/>
        <v>0</v>
      </c>
      <c r="V205">
        <f t="shared" si="265"/>
        <v>0</v>
      </c>
      <c r="W205">
        <f t="shared" si="266"/>
        <v>0</v>
      </c>
      <c r="X205">
        <f t="shared" si="267"/>
        <v>0</v>
      </c>
      <c r="Y205">
        <f t="shared" si="268"/>
        <v>0</v>
      </c>
      <c r="AA205">
        <v>21012693</v>
      </c>
      <c r="AB205">
        <f t="shared" si="269"/>
        <v>528.77</v>
      </c>
      <c r="AC205">
        <f t="shared" si="270"/>
        <v>528.77</v>
      </c>
      <c r="AD205">
        <f t="shared" si="293"/>
        <v>0</v>
      </c>
      <c r="AE205">
        <f t="shared" si="293"/>
        <v>0</v>
      </c>
      <c r="AF205">
        <f t="shared" si="293"/>
        <v>0</v>
      </c>
      <c r="AG205">
        <f t="shared" si="272"/>
        <v>0</v>
      </c>
      <c r="AH205">
        <f>(EW205)</f>
        <v>0</v>
      </c>
      <c r="AI205">
        <f>(EX205)</f>
        <v>0</v>
      </c>
      <c r="AJ205">
        <f t="shared" si="273"/>
        <v>0</v>
      </c>
      <c r="AK205">
        <v>528.77</v>
      </c>
      <c r="AL205">
        <v>528.77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1</v>
      </c>
      <c r="AW205">
        <v>1.002</v>
      </c>
      <c r="AZ205">
        <v>1</v>
      </c>
      <c r="BA205">
        <v>1</v>
      </c>
      <c r="BB205">
        <v>1</v>
      </c>
      <c r="BC205">
        <v>5.55</v>
      </c>
      <c r="BD205" t="s">
        <v>3</v>
      </c>
      <c r="BE205" t="s">
        <v>3</v>
      </c>
      <c r="BF205" t="s">
        <v>3</v>
      </c>
      <c r="BG205" t="s">
        <v>3</v>
      </c>
      <c r="BH205">
        <v>3</v>
      </c>
      <c r="BI205">
        <v>1</v>
      </c>
      <c r="BJ205" t="s">
        <v>413</v>
      </c>
      <c r="BM205">
        <v>682</v>
      </c>
      <c r="BN205">
        <v>0</v>
      </c>
      <c r="BO205" t="s">
        <v>411</v>
      </c>
      <c r="BP205">
        <v>1</v>
      </c>
      <c r="BQ205">
        <v>60</v>
      </c>
      <c r="BR205">
        <v>0</v>
      </c>
      <c r="BS205">
        <v>1</v>
      </c>
      <c r="BT205">
        <v>1</v>
      </c>
      <c r="BU205">
        <v>1</v>
      </c>
      <c r="BV205">
        <v>1</v>
      </c>
      <c r="BW205">
        <v>1</v>
      </c>
      <c r="BX205">
        <v>1</v>
      </c>
      <c r="BY205" t="s">
        <v>3</v>
      </c>
      <c r="BZ205">
        <v>0</v>
      </c>
      <c r="CA205">
        <v>0</v>
      </c>
      <c r="CF205">
        <v>0</v>
      </c>
      <c r="CG205">
        <v>0</v>
      </c>
      <c r="CM205">
        <v>0</v>
      </c>
      <c r="CN205" t="s">
        <v>3</v>
      </c>
      <c r="CO205">
        <v>0</v>
      </c>
      <c r="CP205">
        <f t="shared" si="274"/>
        <v>5881.09</v>
      </c>
      <c r="CQ205">
        <f t="shared" si="275"/>
        <v>2940.5428469999997</v>
      </c>
      <c r="CR205">
        <f t="shared" si="276"/>
        <v>0</v>
      </c>
      <c r="CS205">
        <f t="shared" si="277"/>
        <v>0</v>
      </c>
      <c r="CT205">
        <f t="shared" si="278"/>
        <v>0</v>
      </c>
      <c r="CU205">
        <f t="shared" si="279"/>
        <v>0</v>
      </c>
      <c r="CV205">
        <f t="shared" si="280"/>
        <v>0</v>
      </c>
      <c r="CW205">
        <f t="shared" si="281"/>
        <v>0</v>
      </c>
      <c r="CX205">
        <f t="shared" si="282"/>
        <v>0</v>
      </c>
      <c r="CY205">
        <f t="shared" si="283"/>
        <v>0</v>
      </c>
      <c r="CZ205">
        <f t="shared" si="284"/>
        <v>0</v>
      </c>
      <c r="DC205" t="s">
        <v>3</v>
      </c>
      <c r="DD205" t="s">
        <v>3</v>
      </c>
      <c r="DE205" t="s">
        <v>3</v>
      </c>
      <c r="DF205" t="s">
        <v>3</v>
      </c>
      <c r="DG205" t="s">
        <v>3</v>
      </c>
      <c r="DH205" t="s">
        <v>3</v>
      </c>
      <c r="DI205" t="s">
        <v>3</v>
      </c>
      <c r="DJ205" t="s">
        <v>3</v>
      </c>
      <c r="DK205" t="s">
        <v>3</v>
      </c>
      <c r="DL205" t="s">
        <v>3</v>
      </c>
      <c r="DM205" t="s">
        <v>3</v>
      </c>
      <c r="DN205">
        <v>91</v>
      </c>
      <c r="DO205">
        <v>70</v>
      </c>
      <c r="DP205">
        <v>1.0469999999999999</v>
      </c>
      <c r="DQ205">
        <v>1.002</v>
      </c>
      <c r="DU205">
        <v>1010</v>
      </c>
      <c r="DV205" t="s">
        <v>51</v>
      </c>
      <c r="DW205" t="s">
        <v>51</v>
      </c>
      <c r="DX205">
        <v>1</v>
      </c>
      <c r="EE205">
        <v>20613574</v>
      </c>
      <c r="EF205">
        <v>60</v>
      </c>
      <c r="EG205" t="s">
        <v>29</v>
      </c>
      <c r="EH205">
        <v>0</v>
      </c>
      <c r="EI205" t="s">
        <v>3</v>
      </c>
      <c r="EJ205">
        <v>1</v>
      </c>
      <c r="EK205">
        <v>682</v>
      </c>
      <c r="EL205" t="s">
        <v>100</v>
      </c>
      <c r="EM205" t="s">
        <v>101</v>
      </c>
      <c r="EO205" t="s">
        <v>3</v>
      </c>
      <c r="EQ205">
        <v>0</v>
      </c>
      <c r="ER205">
        <v>528.77</v>
      </c>
      <c r="ES205">
        <v>528.77</v>
      </c>
      <c r="ET205">
        <v>0</v>
      </c>
      <c r="EU205">
        <v>0</v>
      </c>
      <c r="EV205">
        <v>0</v>
      </c>
      <c r="EW205">
        <v>0</v>
      </c>
      <c r="EX205">
        <v>0</v>
      </c>
      <c r="FQ205">
        <v>0</v>
      </c>
      <c r="FR205">
        <f t="shared" si="285"/>
        <v>0</v>
      </c>
      <c r="FS205">
        <v>0</v>
      </c>
      <c r="FX205">
        <v>91</v>
      </c>
      <c r="FY205">
        <v>70</v>
      </c>
      <c r="GA205" t="s">
        <v>3</v>
      </c>
      <c r="GD205">
        <v>0</v>
      </c>
      <c r="GF205">
        <v>-193864549</v>
      </c>
      <c r="GG205">
        <v>2</v>
      </c>
      <c r="GH205">
        <v>1</v>
      </c>
      <c r="GI205">
        <v>2</v>
      </c>
      <c r="GJ205">
        <v>0</v>
      </c>
      <c r="GK205">
        <f>ROUND(R205*(S12)/100,2)</f>
        <v>0</v>
      </c>
      <c r="GL205">
        <f t="shared" si="286"/>
        <v>0</v>
      </c>
      <c r="GM205">
        <f t="shared" si="287"/>
        <v>5881.09</v>
      </c>
      <c r="GN205">
        <f t="shared" si="288"/>
        <v>5881.09</v>
      </c>
      <c r="GO205">
        <f t="shared" si="289"/>
        <v>0</v>
      </c>
      <c r="GP205">
        <f t="shared" si="290"/>
        <v>0</v>
      </c>
      <c r="GR205">
        <v>0</v>
      </c>
      <c r="GS205">
        <v>3</v>
      </c>
      <c r="GT205">
        <v>0</v>
      </c>
      <c r="GU205" t="s">
        <v>3</v>
      </c>
      <c r="GV205">
        <f t="shared" si="291"/>
        <v>0</v>
      </c>
      <c r="GW205">
        <v>1</v>
      </c>
      <c r="GX205">
        <f t="shared" si="292"/>
        <v>0</v>
      </c>
      <c r="HA205">
        <v>0</v>
      </c>
      <c r="HB205">
        <v>0</v>
      </c>
      <c r="IK205">
        <v>0</v>
      </c>
    </row>
    <row r="206" spans="1:255" x14ac:dyDescent="0.2">
      <c r="A206" s="2">
        <v>17</v>
      </c>
      <c r="B206" s="2">
        <v>1</v>
      </c>
      <c r="C206" s="2">
        <f>ROW(SmtRes!A315)</f>
        <v>315</v>
      </c>
      <c r="D206" s="2">
        <f>ROW(EtalonRes!A317)</f>
        <v>317</v>
      </c>
      <c r="E206" s="2" t="s">
        <v>32</v>
      </c>
      <c r="F206" s="2" t="s">
        <v>414</v>
      </c>
      <c r="G206" s="2" t="s">
        <v>415</v>
      </c>
      <c r="H206" s="2" t="s">
        <v>40</v>
      </c>
      <c r="I206" s="2">
        <f>ROUND(40/100,6)</f>
        <v>0.4</v>
      </c>
      <c r="J206" s="2">
        <v>0</v>
      </c>
      <c r="K206" s="2"/>
      <c r="L206" s="2"/>
      <c r="M206" s="2"/>
      <c r="N206" s="2"/>
      <c r="O206" s="2">
        <f t="shared" si="258"/>
        <v>103.21</v>
      </c>
      <c r="P206" s="2">
        <f t="shared" si="259"/>
        <v>0</v>
      </c>
      <c r="Q206" s="2">
        <f t="shared" si="260"/>
        <v>0.17</v>
      </c>
      <c r="R206" s="2">
        <f t="shared" si="261"/>
        <v>0.03</v>
      </c>
      <c r="S206" s="2">
        <f t="shared" si="262"/>
        <v>103.04</v>
      </c>
      <c r="T206" s="2">
        <f t="shared" si="263"/>
        <v>0</v>
      </c>
      <c r="U206" s="2">
        <f t="shared" si="264"/>
        <v>7.0885999999999987</v>
      </c>
      <c r="V206" s="2">
        <f t="shared" si="265"/>
        <v>0</v>
      </c>
      <c r="W206" s="2">
        <f t="shared" si="266"/>
        <v>0</v>
      </c>
      <c r="X206" s="2">
        <f t="shared" si="267"/>
        <v>0</v>
      </c>
      <c r="Y206" s="2">
        <f t="shared" si="268"/>
        <v>0</v>
      </c>
      <c r="Z206" s="2"/>
      <c r="AA206" s="2">
        <v>21012691</v>
      </c>
      <c r="AB206" s="2">
        <f t="shared" si="269"/>
        <v>258.04102499999999</v>
      </c>
      <c r="AC206" s="2">
        <f t="shared" si="270"/>
        <v>0</v>
      </c>
      <c r="AD206" s="2">
        <f>ROUND((((ET206*1.15)*1.25)),6)</f>
        <v>0.43125000000000002</v>
      </c>
      <c r="AE206" s="2">
        <f>ROUND((((EU206*1.15)*1.25)),6)</f>
        <v>8.6249999999999993E-2</v>
      </c>
      <c r="AF206" s="2">
        <f>ROUND((((EV206*1.15)*1.15)),6)</f>
        <v>257.60977500000001</v>
      </c>
      <c r="AG206" s="2">
        <f t="shared" si="272"/>
        <v>0</v>
      </c>
      <c r="AH206" s="2">
        <f>(((EW206*1.15)*1.15))</f>
        <v>17.721499999999995</v>
      </c>
      <c r="AI206" s="2">
        <f>(((EX206*1.15)*1.25))</f>
        <v>0</v>
      </c>
      <c r="AJ206" s="2">
        <f t="shared" si="273"/>
        <v>0</v>
      </c>
      <c r="AK206" s="2">
        <v>195.09</v>
      </c>
      <c r="AL206" s="2">
        <v>0</v>
      </c>
      <c r="AM206" s="2">
        <v>0.3</v>
      </c>
      <c r="AN206" s="2">
        <v>0.06</v>
      </c>
      <c r="AO206" s="2">
        <v>194.79</v>
      </c>
      <c r="AP206" s="2">
        <v>0</v>
      </c>
      <c r="AQ206" s="2">
        <v>13.4</v>
      </c>
      <c r="AR206" s="2">
        <v>0</v>
      </c>
      <c r="AS206" s="2">
        <v>0</v>
      </c>
      <c r="AT206" s="2">
        <v>0</v>
      </c>
      <c r="AU206" s="2">
        <v>0</v>
      </c>
      <c r="AV206" s="2">
        <v>1</v>
      </c>
      <c r="AW206" s="2">
        <v>1</v>
      </c>
      <c r="AX206" s="2"/>
      <c r="AY206" s="2"/>
      <c r="AZ206" s="2">
        <v>1</v>
      </c>
      <c r="BA206" s="2">
        <v>1</v>
      </c>
      <c r="BB206" s="2">
        <v>1</v>
      </c>
      <c r="BC206" s="2">
        <v>1</v>
      </c>
      <c r="BD206" s="2" t="s">
        <v>3</v>
      </c>
      <c r="BE206" s="2" t="s">
        <v>3</v>
      </c>
      <c r="BF206" s="2" t="s">
        <v>3</v>
      </c>
      <c r="BG206" s="2" t="s">
        <v>3</v>
      </c>
      <c r="BH206" s="2">
        <v>0</v>
      </c>
      <c r="BI206" s="2">
        <v>1</v>
      </c>
      <c r="BJ206" s="2" t="s">
        <v>416</v>
      </c>
      <c r="BK206" s="2"/>
      <c r="BL206" s="2"/>
      <c r="BM206" s="2">
        <v>80</v>
      </c>
      <c r="BN206" s="2">
        <v>0</v>
      </c>
      <c r="BO206" s="2" t="s">
        <v>3</v>
      </c>
      <c r="BP206" s="2">
        <v>0</v>
      </c>
      <c r="BQ206" s="2">
        <v>30</v>
      </c>
      <c r="BR206" s="2">
        <v>0</v>
      </c>
      <c r="BS206" s="2">
        <v>1</v>
      </c>
      <c r="BT206" s="2">
        <v>1</v>
      </c>
      <c r="BU206" s="2">
        <v>1</v>
      </c>
      <c r="BV206" s="2">
        <v>1</v>
      </c>
      <c r="BW206" s="2">
        <v>1</v>
      </c>
      <c r="BX206" s="2">
        <v>1</v>
      </c>
      <c r="BY206" s="2" t="s">
        <v>3</v>
      </c>
      <c r="BZ206" s="2">
        <v>0</v>
      </c>
      <c r="CA206" s="2">
        <v>0</v>
      </c>
      <c r="CB206" s="2"/>
      <c r="CC206" s="2"/>
      <c r="CD206" s="2"/>
      <c r="CE206" s="2"/>
      <c r="CF206" s="2">
        <v>0</v>
      </c>
      <c r="CG206" s="2">
        <v>0</v>
      </c>
      <c r="CH206" s="2"/>
      <c r="CI206" s="2"/>
      <c r="CJ206" s="2"/>
      <c r="CK206" s="2"/>
      <c r="CL206" s="2"/>
      <c r="CM206" s="2">
        <v>0</v>
      </c>
      <c r="CN206" s="2" t="s">
        <v>3</v>
      </c>
      <c r="CO206" s="2">
        <v>0</v>
      </c>
      <c r="CP206" s="2">
        <f t="shared" si="274"/>
        <v>103.21000000000001</v>
      </c>
      <c r="CQ206" s="2">
        <f t="shared" si="275"/>
        <v>0</v>
      </c>
      <c r="CR206" s="2">
        <f t="shared" si="276"/>
        <v>0.43125000000000002</v>
      </c>
      <c r="CS206" s="2">
        <f t="shared" si="277"/>
        <v>8.6249999999999993E-2</v>
      </c>
      <c r="CT206" s="2">
        <f t="shared" si="278"/>
        <v>257.60977500000001</v>
      </c>
      <c r="CU206" s="2">
        <f t="shared" si="279"/>
        <v>0</v>
      </c>
      <c r="CV206" s="2">
        <f t="shared" si="280"/>
        <v>17.721499999999995</v>
      </c>
      <c r="CW206" s="2">
        <f t="shared" si="281"/>
        <v>0</v>
      </c>
      <c r="CX206" s="2">
        <f t="shared" si="282"/>
        <v>0</v>
      </c>
      <c r="CY206" s="2">
        <f t="shared" si="283"/>
        <v>0</v>
      </c>
      <c r="CZ206" s="2">
        <f t="shared" si="284"/>
        <v>0</v>
      </c>
      <c r="DA206" s="2"/>
      <c r="DB206" s="2"/>
      <c r="DC206" s="2" t="s">
        <v>3</v>
      </c>
      <c r="DD206" s="2" t="s">
        <v>3</v>
      </c>
      <c r="DE206" s="2" t="s">
        <v>62</v>
      </c>
      <c r="DF206" s="2" t="s">
        <v>62</v>
      </c>
      <c r="DG206" s="2" t="s">
        <v>63</v>
      </c>
      <c r="DH206" s="2" t="s">
        <v>3</v>
      </c>
      <c r="DI206" s="2" t="s">
        <v>63</v>
      </c>
      <c r="DJ206" s="2" t="s">
        <v>62</v>
      </c>
      <c r="DK206" s="2" t="s">
        <v>3</v>
      </c>
      <c r="DL206" s="2" t="s">
        <v>3</v>
      </c>
      <c r="DM206" s="2" t="s">
        <v>3</v>
      </c>
      <c r="DN206" s="2">
        <v>85</v>
      </c>
      <c r="DO206" s="2">
        <v>70</v>
      </c>
      <c r="DP206" s="2">
        <v>1.087</v>
      </c>
      <c r="DQ206" s="2">
        <v>1</v>
      </c>
      <c r="DR206" s="2"/>
      <c r="DS206" s="2"/>
      <c r="DT206" s="2"/>
      <c r="DU206" s="2">
        <v>1010</v>
      </c>
      <c r="DV206" s="2" t="s">
        <v>40</v>
      </c>
      <c r="DW206" s="2" t="s">
        <v>40</v>
      </c>
      <c r="DX206" s="2">
        <v>100</v>
      </c>
      <c r="DY206" s="2"/>
      <c r="DZ206" s="2"/>
      <c r="EA206" s="2"/>
      <c r="EB206" s="2"/>
      <c r="EC206" s="2"/>
      <c r="ED206" s="2"/>
      <c r="EE206" s="2">
        <v>20612972</v>
      </c>
      <c r="EF206" s="2">
        <v>30</v>
      </c>
      <c r="EG206" s="2" t="s">
        <v>54</v>
      </c>
      <c r="EH206" s="2">
        <v>0</v>
      </c>
      <c r="EI206" s="2" t="s">
        <v>3</v>
      </c>
      <c r="EJ206" s="2">
        <v>1</v>
      </c>
      <c r="EK206" s="2">
        <v>80</v>
      </c>
      <c r="EL206" s="2" t="s">
        <v>417</v>
      </c>
      <c r="EM206" s="2" t="s">
        <v>418</v>
      </c>
      <c r="EN206" s="2"/>
      <c r="EO206" s="2" t="s">
        <v>3</v>
      </c>
      <c r="EP206" s="2"/>
      <c r="EQ206" s="2">
        <v>0</v>
      </c>
      <c r="ER206" s="2">
        <v>195.09</v>
      </c>
      <c r="ES206" s="2">
        <v>0</v>
      </c>
      <c r="ET206" s="2">
        <v>0.3</v>
      </c>
      <c r="EU206" s="2">
        <v>0.06</v>
      </c>
      <c r="EV206" s="2">
        <v>194.79</v>
      </c>
      <c r="EW206" s="2">
        <v>13.4</v>
      </c>
      <c r="EX206" s="2">
        <v>0</v>
      </c>
      <c r="EY206" s="2">
        <v>0</v>
      </c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>
        <v>0</v>
      </c>
      <c r="FR206" s="2">
        <f t="shared" si="285"/>
        <v>0</v>
      </c>
      <c r="FS206" s="2">
        <v>0</v>
      </c>
      <c r="FT206" s="2"/>
      <c r="FU206" s="2"/>
      <c r="FV206" s="2"/>
      <c r="FW206" s="2"/>
      <c r="FX206" s="2">
        <v>85</v>
      </c>
      <c r="FY206" s="2">
        <v>70</v>
      </c>
      <c r="FZ206" s="2"/>
      <c r="GA206" s="2" t="s">
        <v>3</v>
      </c>
      <c r="GB206" s="2"/>
      <c r="GC206" s="2"/>
      <c r="GD206" s="2">
        <v>0</v>
      </c>
      <c r="GE206" s="2"/>
      <c r="GF206" s="2">
        <v>-1198334145</v>
      </c>
      <c r="GG206" s="2">
        <v>2</v>
      </c>
      <c r="GH206" s="2">
        <v>1</v>
      </c>
      <c r="GI206" s="2">
        <v>-2</v>
      </c>
      <c r="GJ206" s="2">
        <v>0</v>
      </c>
      <c r="GK206" s="2">
        <f>ROUND(R206*(R12)/100,2)</f>
        <v>0.05</v>
      </c>
      <c r="GL206" s="2">
        <f t="shared" si="286"/>
        <v>0</v>
      </c>
      <c r="GM206" s="2">
        <f t="shared" si="287"/>
        <v>103.26</v>
      </c>
      <c r="GN206" s="2">
        <f t="shared" si="288"/>
        <v>103.26</v>
      </c>
      <c r="GO206" s="2">
        <f t="shared" si="289"/>
        <v>0</v>
      </c>
      <c r="GP206" s="2">
        <f t="shared" si="290"/>
        <v>0</v>
      </c>
      <c r="GQ206" s="2"/>
      <c r="GR206" s="2">
        <v>0</v>
      </c>
      <c r="GS206" s="2">
        <v>3</v>
      </c>
      <c r="GT206" s="2">
        <v>0</v>
      </c>
      <c r="GU206" s="2" t="s">
        <v>3</v>
      </c>
      <c r="GV206" s="2">
        <f t="shared" si="291"/>
        <v>0</v>
      </c>
      <c r="GW206" s="2">
        <v>1</v>
      </c>
      <c r="GX206" s="2">
        <f t="shared" si="292"/>
        <v>0</v>
      </c>
      <c r="GY206" s="2"/>
      <c r="GZ206" s="2"/>
      <c r="HA206" s="2">
        <v>0</v>
      </c>
      <c r="HB206" s="2">
        <v>0</v>
      </c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>
        <v>0</v>
      </c>
      <c r="IL206" s="2"/>
      <c r="IM206" s="2"/>
      <c r="IN206" s="2"/>
      <c r="IO206" s="2"/>
      <c r="IP206" s="2"/>
      <c r="IQ206" s="2"/>
      <c r="IR206" s="2"/>
      <c r="IS206" s="2"/>
      <c r="IT206" s="2"/>
      <c r="IU206" s="2"/>
    </row>
    <row r="207" spans="1:255" x14ac:dyDescent="0.2">
      <c r="A207">
        <v>17</v>
      </c>
      <c r="B207">
        <v>1</v>
      </c>
      <c r="C207">
        <f>ROW(SmtRes!A318)</f>
        <v>318</v>
      </c>
      <c r="D207">
        <f>ROW(EtalonRes!A320)</f>
        <v>320</v>
      </c>
      <c r="E207" t="s">
        <v>32</v>
      </c>
      <c r="F207" t="s">
        <v>414</v>
      </c>
      <c r="G207" t="s">
        <v>415</v>
      </c>
      <c r="H207" t="s">
        <v>40</v>
      </c>
      <c r="I207">
        <f>ROUND(40/100,6)</f>
        <v>0.4</v>
      </c>
      <c r="J207">
        <v>0</v>
      </c>
      <c r="O207">
        <f t="shared" si="258"/>
        <v>2079.27</v>
      </c>
      <c r="P207">
        <f t="shared" si="259"/>
        <v>0</v>
      </c>
      <c r="Q207">
        <f t="shared" si="260"/>
        <v>1.51</v>
      </c>
      <c r="R207">
        <f t="shared" si="261"/>
        <v>0.04</v>
      </c>
      <c r="S207">
        <f t="shared" si="262"/>
        <v>2077.7600000000002</v>
      </c>
      <c r="T207">
        <f t="shared" si="263"/>
        <v>0</v>
      </c>
      <c r="U207">
        <f t="shared" si="264"/>
        <v>7.7053081999999975</v>
      </c>
      <c r="V207">
        <f t="shared" si="265"/>
        <v>0</v>
      </c>
      <c r="W207">
        <f t="shared" si="266"/>
        <v>0</v>
      </c>
      <c r="X207">
        <f t="shared" si="267"/>
        <v>1495.99</v>
      </c>
      <c r="Y207">
        <f t="shared" si="268"/>
        <v>914.21</v>
      </c>
      <c r="AA207">
        <v>21012693</v>
      </c>
      <c r="AB207">
        <f t="shared" si="269"/>
        <v>258.04102499999999</v>
      </c>
      <c r="AC207">
        <f t="shared" si="270"/>
        <v>0</v>
      </c>
      <c r="AD207">
        <f>ROUND((((ET207*1.15)*1.25)),6)</f>
        <v>0.43125000000000002</v>
      </c>
      <c r="AE207">
        <f>ROUND((((EU207*1.15)*1.25)),6)</f>
        <v>8.6249999999999993E-2</v>
      </c>
      <c r="AF207">
        <f>ROUND((((EV207*1.15)*1.15)),6)</f>
        <v>257.60977500000001</v>
      </c>
      <c r="AG207">
        <f t="shared" si="272"/>
        <v>0</v>
      </c>
      <c r="AH207">
        <f>(((EW207*1.15)*1.15))</f>
        <v>17.721499999999995</v>
      </c>
      <c r="AI207">
        <f>(((EX207*1.15)*1.25))</f>
        <v>0</v>
      </c>
      <c r="AJ207">
        <f t="shared" si="273"/>
        <v>0</v>
      </c>
      <c r="AK207">
        <v>195.09</v>
      </c>
      <c r="AL207">
        <v>0</v>
      </c>
      <c r="AM207">
        <v>0.3</v>
      </c>
      <c r="AN207">
        <v>0.06</v>
      </c>
      <c r="AO207">
        <v>194.79</v>
      </c>
      <c r="AP207">
        <v>0</v>
      </c>
      <c r="AQ207">
        <v>13.4</v>
      </c>
      <c r="AR207">
        <v>0</v>
      </c>
      <c r="AS207">
        <v>0</v>
      </c>
      <c r="AT207">
        <v>72</v>
      </c>
      <c r="AU207">
        <v>44</v>
      </c>
      <c r="AV207">
        <v>1.087</v>
      </c>
      <c r="AW207">
        <v>1</v>
      </c>
      <c r="AZ207">
        <v>1</v>
      </c>
      <c r="BA207">
        <v>18.55</v>
      </c>
      <c r="BB207">
        <v>8.0299999999999994</v>
      </c>
      <c r="BC207">
        <v>1</v>
      </c>
      <c r="BD207" t="s">
        <v>3</v>
      </c>
      <c r="BE207" t="s">
        <v>3</v>
      </c>
      <c r="BF207" t="s">
        <v>3</v>
      </c>
      <c r="BG207" t="s">
        <v>3</v>
      </c>
      <c r="BH207">
        <v>0</v>
      </c>
      <c r="BI207">
        <v>1</v>
      </c>
      <c r="BJ207" t="s">
        <v>416</v>
      </c>
      <c r="BM207">
        <v>80</v>
      </c>
      <c r="BN207">
        <v>0</v>
      </c>
      <c r="BO207" t="s">
        <v>414</v>
      </c>
      <c r="BP207">
        <v>1</v>
      </c>
      <c r="BQ207">
        <v>30</v>
      </c>
      <c r="BR207">
        <v>0</v>
      </c>
      <c r="BS207">
        <v>1</v>
      </c>
      <c r="BT207">
        <v>1</v>
      </c>
      <c r="BU207">
        <v>1</v>
      </c>
      <c r="BV207">
        <v>1</v>
      </c>
      <c r="BW207">
        <v>1</v>
      </c>
      <c r="BX207">
        <v>1</v>
      </c>
      <c r="BY207" t="s">
        <v>3</v>
      </c>
      <c r="BZ207">
        <v>72</v>
      </c>
      <c r="CA207">
        <v>44</v>
      </c>
      <c r="CF207">
        <v>0</v>
      </c>
      <c r="CG207">
        <v>0</v>
      </c>
      <c r="CM207">
        <v>0</v>
      </c>
      <c r="CN207" t="s">
        <v>3</v>
      </c>
      <c r="CO207">
        <v>0</v>
      </c>
      <c r="CP207">
        <f t="shared" si="274"/>
        <v>2079.2700000000004</v>
      </c>
      <c r="CQ207">
        <f t="shared" si="275"/>
        <v>0</v>
      </c>
      <c r="CR207">
        <f t="shared" si="276"/>
        <v>3.7642130624999997</v>
      </c>
      <c r="CS207">
        <f t="shared" si="277"/>
        <v>9.3753749999999983E-2</v>
      </c>
      <c r="CT207">
        <f t="shared" si="278"/>
        <v>5194.4048616337504</v>
      </c>
      <c r="CU207">
        <f t="shared" si="279"/>
        <v>0</v>
      </c>
      <c r="CV207">
        <f t="shared" si="280"/>
        <v>19.263270499999994</v>
      </c>
      <c r="CW207">
        <f t="shared" si="281"/>
        <v>0</v>
      </c>
      <c r="CX207">
        <f t="shared" si="282"/>
        <v>0</v>
      </c>
      <c r="CY207">
        <f t="shared" si="283"/>
        <v>1495.9872</v>
      </c>
      <c r="CZ207">
        <f t="shared" si="284"/>
        <v>914.21440000000007</v>
      </c>
      <c r="DC207" t="s">
        <v>3</v>
      </c>
      <c r="DD207" t="s">
        <v>3</v>
      </c>
      <c r="DE207" t="s">
        <v>62</v>
      </c>
      <c r="DF207" t="s">
        <v>62</v>
      </c>
      <c r="DG207" t="s">
        <v>63</v>
      </c>
      <c r="DH207" t="s">
        <v>3</v>
      </c>
      <c r="DI207" t="s">
        <v>63</v>
      </c>
      <c r="DJ207" t="s">
        <v>62</v>
      </c>
      <c r="DK207" t="s">
        <v>3</v>
      </c>
      <c r="DL207" t="s">
        <v>3</v>
      </c>
      <c r="DM207" t="s">
        <v>3</v>
      </c>
      <c r="DN207">
        <v>85</v>
      </c>
      <c r="DO207">
        <v>70</v>
      </c>
      <c r="DP207">
        <v>1.087</v>
      </c>
      <c r="DQ207">
        <v>1</v>
      </c>
      <c r="DU207">
        <v>1010</v>
      </c>
      <c r="DV207" t="s">
        <v>40</v>
      </c>
      <c r="DW207" t="s">
        <v>40</v>
      </c>
      <c r="DX207">
        <v>100</v>
      </c>
      <c r="EE207">
        <v>20612972</v>
      </c>
      <c r="EF207">
        <v>30</v>
      </c>
      <c r="EG207" t="s">
        <v>54</v>
      </c>
      <c r="EH207">
        <v>0</v>
      </c>
      <c r="EI207" t="s">
        <v>3</v>
      </c>
      <c r="EJ207">
        <v>1</v>
      </c>
      <c r="EK207">
        <v>80</v>
      </c>
      <c r="EL207" t="s">
        <v>417</v>
      </c>
      <c r="EM207" t="s">
        <v>418</v>
      </c>
      <c r="EO207" t="s">
        <v>3</v>
      </c>
      <c r="EQ207">
        <v>0</v>
      </c>
      <c r="ER207">
        <v>195.09</v>
      </c>
      <c r="ES207">
        <v>0</v>
      </c>
      <c r="ET207">
        <v>0.3</v>
      </c>
      <c r="EU207">
        <v>0.06</v>
      </c>
      <c r="EV207">
        <v>194.79</v>
      </c>
      <c r="EW207">
        <v>13.4</v>
      </c>
      <c r="EX207">
        <v>0</v>
      </c>
      <c r="EY207">
        <v>0</v>
      </c>
      <c r="FQ207">
        <v>0</v>
      </c>
      <c r="FR207">
        <f t="shared" si="285"/>
        <v>0</v>
      </c>
      <c r="FS207">
        <v>0</v>
      </c>
      <c r="FX207">
        <v>85</v>
      </c>
      <c r="FY207">
        <v>70</v>
      </c>
      <c r="GA207" t="s">
        <v>3</v>
      </c>
      <c r="GD207">
        <v>0</v>
      </c>
      <c r="GF207">
        <v>-1198334145</v>
      </c>
      <c r="GG207">
        <v>2</v>
      </c>
      <c r="GH207">
        <v>1</v>
      </c>
      <c r="GI207">
        <v>2</v>
      </c>
      <c r="GJ207">
        <v>0</v>
      </c>
      <c r="GK207">
        <f>ROUND(R207*(S12)/100,2)</f>
        <v>7.0000000000000007E-2</v>
      </c>
      <c r="GL207">
        <f t="shared" si="286"/>
        <v>0</v>
      </c>
      <c r="GM207">
        <f t="shared" si="287"/>
        <v>4489.54</v>
      </c>
      <c r="GN207">
        <f t="shared" si="288"/>
        <v>4489.54</v>
      </c>
      <c r="GO207">
        <f t="shared" si="289"/>
        <v>0</v>
      </c>
      <c r="GP207">
        <f t="shared" si="290"/>
        <v>0</v>
      </c>
      <c r="GR207">
        <v>0</v>
      </c>
      <c r="GS207">
        <v>3</v>
      </c>
      <c r="GT207">
        <v>0</v>
      </c>
      <c r="GU207" t="s">
        <v>3</v>
      </c>
      <c r="GV207">
        <f t="shared" si="291"/>
        <v>0</v>
      </c>
      <c r="GW207">
        <v>1</v>
      </c>
      <c r="GX207">
        <f t="shared" si="292"/>
        <v>0</v>
      </c>
      <c r="HA207">
        <v>0</v>
      </c>
      <c r="HB207">
        <v>0</v>
      </c>
      <c r="IK207">
        <v>0</v>
      </c>
    </row>
    <row r="208" spans="1:255" x14ac:dyDescent="0.2">
      <c r="A208" s="2">
        <v>18</v>
      </c>
      <c r="B208" s="2">
        <v>1</v>
      </c>
      <c r="C208" s="2">
        <v>315</v>
      </c>
      <c r="D208" s="2"/>
      <c r="E208" s="2" t="s">
        <v>419</v>
      </c>
      <c r="F208" s="2" t="s">
        <v>420</v>
      </c>
      <c r="G208" s="2" t="s">
        <v>421</v>
      </c>
      <c r="H208" s="2" t="s">
        <v>40</v>
      </c>
      <c r="I208" s="2">
        <f>I206*J208</f>
        <v>0.4</v>
      </c>
      <c r="J208" s="2">
        <v>1</v>
      </c>
      <c r="K208" s="2"/>
      <c r="L208" s="2"/>
      <c r="M208" s="2"/>
      <c r="N208" s="2"/>
      <c r="O208" s="2">
        <f t="shared" si="258"/>
        <v>425.16</v>
      </c>
      <c r="P208" s="2">
        <f t="shared" si="259"/>
        <v>425.16</v>
      </c>
      <c r="Q208" s="2">
        <f t="shared" si="260"/>
        <v>0</v>
      </c>
      <c r="R208" s="2">
        <f t="shared" si="261"/>
        <v>0</v>
      </c>
      <c r="S208" s="2">
        <f t="shared" si="262"/>
        <v>0</v>
      </c>
      <c r="T208" s="2">
        <f t="shared" si="263"/>
        <v>0</v>
      </c>
      <c r="U208" s="2">
        <f t="shared" si="264"/>
        <v>0</v>
      </c>
      <c r="V208" s="2">
        <f t="shared" si="265"/>
        <v>0</v>
      </c>
      <c r="W208" s="2">
        <f t="shared" si="266"/>
        <v>0</v>
      </c>
      <c r="X208" s="2">
        <f t="shared" si="267"/>
        <v>0</v>
      </c>
      <c r="Y208" s="2">
        <f t="shared" si="268"/>
        <v>0</v>
      </c>
      <c r="Z208" s="2"/>
      <c r="AA208" s="2">
        <v>21012691</v>
      </c>
      <c r="AB208" s="2">
        <f t="shared" si="269"/>
        <v>1062.9000000000001</v>
      </c>
      <c r="AC208" s="2">
        <f t="shared" si="270"/>
        <v>1062.9000000000001</v>
      </c>
      <c r="AD208" s="2">
        <f t="shared" ref="AD208:AF209" si="294">ROUND((ET208),6)</f>
        <v>0</v>
      </c>
      <c r="AE208" s="2">
        <f t="shared" si="294"/>
        <v>0</v>
      </c>
      <c r="AF208" s="2">
        <f t="shared" si="294"/>
        <v>0</v>
      </c>
      <c r="AG208" s="2">
        <f t="shared" si="272"/>
        <v>0</v>
      </c>
      <c r="AH208" s="2">
        <f>(EW208)</f>
        <v>0</v>
      </c>
      <c r="AI208" s="2">
        <f>(EX208)</f>
        <v>0</v>
      </c>
      <c r="AJ208" s="2">
        <f t="shared" si="273"/>
        <v>0</v>
      </c>
      <c r="AK208" s="2">
        <v>1062.9000000000001</v>
      </c>
      <c r="AL208" s="2">
        <v>1062.9000000000001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1</v>
      </c>
      <c r="AW208" s="2">
        <v>1</v>
      </c>
      <c r="AX208" s="2"/>
      <c r="AY208" s="2"/>
      <c r="AZ208" s="2">
        <v>1</v>
      </c>
      <c r="BA208" s="2">
        <v>1</v>
      </c>
      <c r="BB208" s="2">
        <v>1</v>
      </c>
      <c r="BC208" s="2">
        <v>1</v>
      </c>
      <c r="BD208" s="2" t="s">
        <v>3</v>
      </c>
      <c r="BE208" s="2" t="s">
        <v>3</v>
      </c>
      <c r="BF208" s="2" t="s">
        <v>3</v>
      </c>
      <c r="BG208" s="2" t="s">
        <v>3</v>
      </c>
      <c r="BH208" s="2">
        <v>3</v>
      </c>
      <c r="BI208" s="2">
        <v>1</v>
      </c>
      <c r="BJ208" s="2" t="s">
        <v>422</v>
      </c>
      <c r="BK208" s="2"/>
      <c r="BL208" s="2"/>
      <c r="BM208" s="2">
        <v>47</v>
      </c>
      <c r="BN208" s="2">
        <v>0</v>
      </c>
      <c r="BO208" s="2" t="s">
        <v>3</v>
      </c>
      <c r="BP208" s="2">
        <v>0</v>
      </c>
      <c r="BQ208" s="2">
        <v>30</v>
      </c>
      <c r="BR208" s="2">
        <v>0</v>
      </c>
      <c r="BS208" s="2">
        <v>1</v>
      </c>
      <c r="BT208" s="2">
        <v>1</v>
      </c>
      <c r="BU208" s="2">
        <v>1</v>
      </c>
      <c r="BV208" s="2">
        <v>1</v>
      </c>
      <c r="BW208" s="2">
        <v>1</v>
      </c>
      <c r="BX208" s="2">
        <v>1</v>
      </c>
      <c r="BY208" s="2" t="s">
        <v>3</v>
      </c>
      <c r="BZ208" s="2">
        <v>0</v>
      </c>
      <c r="CA208" s="2">
        <v>0</v>
      </c>
      <c r="CB208" s="2"/>
      <c r="CC208" s="2"/>
      <c r="CD208" s="2"/>
      <c r="CE208" s="2"/>
      <c r="CF208" s="2">
        <v>0</v>
      </c>
      <c r="CG208" s="2">
        <v>0</v>
      </c>
      <c r="CH208" s="2"/>
      <c r="CI208" s="2"/>
      <c r="CJ208" s="2"/>
      <c r="CK208" s="2"/>
      <c r="CL208" s="2"/>
      <c r="CM208" s="2">
        <v>0</v>
      </c>
      <c r="CN208" s="2" t="s">
        <v>3</v>
      </c>
      <c r="CO208" s="2">
        <v>0</v>
      </c>
      <c r="CP208" s="2">
        <f t="shared" si="274"/>
        <v>425.16</v>
      </c>
      <c r="CQ208" s="2">
        <f t="shared" si="275"/>
        <v>1062.9000000000001</v>
      </c>
      <c r="CR208" s="2">
        <f t="shared" si="276"/>
        <v>0</v>
      </c>
      <c r="CS208" s="2">
        <f t="shared" si="277"/>
        <v>0</v>
      </c>
      <c r="CT208" s="2">
        <f t="shared" si="278"/>
        <v>0</v>
      </c>
      <c r="CU208" s="2">
        <f t="shared" si="279"/>
        <v>0</v>
      </c>
      <c r="CV208" s="2">
        <f t="shared" si="280"/>
        <v>0</v>
      </c>
      <c r="CW208" s="2">
        <f t="shared" si="281"/>
        <v>0</v>
      </c>
      <c r="CX208" s="2">
        <f t="shared" si="282"/>
        <v>0</v>
      </c>
      <c r="CY208" s="2">
        <f t="shared" si="283"/>
        <v>0</v>
      </c>
      <c r="CZ208" s="2">
        <f t="shared" si="284"/>
        <v>0</v>
      </c>
      <c r="DA208" s="2"/>
      <c r="DB208" s="2"/>
      <c r="DC208" s="2" t="s">
        <v>3</v>
      </c>
      <c r="DD208" s="2" t="s">
        <v>3</v>
      </c>
      <c r="DE208" s="2" t="s">
        <v>3</v>
      </c>
      <c r="DF208" s="2" t="s">
        <v>3</v>
      </c>
      <c r="DG208" s="2" t="s">
        <v>3</v>
      </c>
      <c r="DH208" s="2" t="s">
        <v>3</v>
      </c>
      <c r="DI208" s="2" t="s">
        <v>3</v>
      </c>
      <c r="DJ208" s="2" t="s">
        <v>3</v>
      </c>
      <c r="DK208" s="2" t="s">
        <v>3</v>
      </c>
      <c r="DL208" s="2" t="s">
        <v>3</v>
      </c>
      <c r="DM208" s="2" t="s">
        <v>3</v>
      </c>
      <c r="DN208" s="2">
        <v>85</v>
      </c>
      <c r="DO208" s="2">
        <v>70</v>
      </c>
      <c r="DP208" s="2">
        <v>1.087</v>
      </c>
      <c r="DQ208" s="2">
        <v>1</v>
      </c>
      <c r="DR208" s="2"/>
      <c r="DS208" s="2"/>
      <c r="DT208" s="2"/>
      <c r="DU208" s="2">
        <v>1010</v>
      </c>
      <c r="DV208" s="2" t="s">
        <v>40</v>
      </c>
      <c r="DW208" s="2" t="s">
        <v>40</v>
      </c>
      <c r="DX208" s="2">
        <v>100</v>
      </c>
      <c r="DY208" s="2"/>
      <c r="DZ208" s="2"/>
      <c r="EA208" s="2"/>
      <c r="EB208" s="2"/>
      <c r="EC208" s="2"/>
      <c r="ED208" s="2"/>
      <c r="EE208" s="2">
        <v>20612939</v>
      </c>
      <c r="EF208" s="2">
        <v>30</v>
      </c>
      <c r="EG208" s="2" t="s">
        <v>54</v>
      </c>
      <c r="EH208" s="2">
        <v>0</v>
      </c>
      <c r="EI208" s="2" t="s">
        <v>3</v>
      </c>
      <c r="EJ208" s="2">
        <v>1</v>
      </c>
      <c r="EK208" s="2">
        <v>47</v>
      </c>
      <c r="EL208" s="2" t="s">
        <v>306</v>
      </c>
      <c r="EM208" s="2" t="s">
        <v>307</v>
      </c>
      <c r="EN208" s="2"/>
      <c r="EO208" s="2" t="s">
        <v>3</v>
      </c>
      <c r="EP208" s="2"/>
      <c r="EQ208" s="2">
        <v>0</v>
      </c>
      <c r="ER208" s="2">
        <v>0</v>
      </c>
      <c r="ES208" s="2">
        <v>1062.9000000000001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>
        <v>0</v>
      </c>
      <c r="FR208" s="2">
        <f t="shared" si="285"/>
        <v>0</v>
      </c>
      <c r="FS208" s="2">
        <v>0</v>
      </c>
      <c r="FT208" s="2"/>
      <c r="FU208" s="2"/>
      <c r="FV208" s="2"/>
      <c r="FW208" s="2"/>
      <c r="FX208" s="2">
        <v>85</v>
      </c>
      <c r="FY208" s="2">
        <v>70</v>
      </c>
      <c r="FZ208" s="2"/>
      <c r="GA208" s="2" t="s">
        <v>3</v>
      </c>
      <c r="GB208" s="2"/>
      <c r="GC208" s="2"/>
      <c r="GD208" s="2">
        <v>0</v>
      </c>
      <c r="GE208" s="2"/>
      <c r="GF208" s="2">
        <v>400867725</v>
      </c>
      <c r="GG208" s="2">
        <v>2</v>
      </c>
      <c r="GH208" s="2">
        <v>-2</v>
      </c>
      <c r="GI208" s="2">
        <v>-2</v>
      </c>
      <c r="GJ208" s="2">
        <v>0</v>
      </c>
      <c r="GK208" s="2">
        <f>ROUND(R208*(R12)/100,2)</f>
        <v>0</v>
      </c>
      <c r="GL208" s="2">
        <f t="shared" si="286"/>
        <v>0</v>
      </c>
      <c r="GM208" s="2">
        <f t="shared" si="287"/>
        <v>425.16</v>
      </c>
      <c r="GN208" s="2">
        <f t="shared" si="288"/>
        <v>425.16</v>
      </c>
      <c r="GO208" s="2">
        <f t="shared" si="289"/>
        <v>0</v>
      </c>
      <c r="GP208" s="2">
        <f t="shared" si="290"/>
        <v>0</v>
      </c>
      <c r="GQ208" s="2"/>
      <c r="GR208" s="2">
        <v>0</v>
      </c>
      <c r="GS208" s="2">
        <v>3</v>
      </c>
      <c r="GT208" s="2">
        <v>0</v>
      </c>
      <c r="GU208" s="2" t="s">
        <v>3</v>
      </c>
      <c r="GV208" s="2">
        <f t="shared" si="291"/>
        <v>0</v>
      </c>
      <c r="GW208" s="2">
        <v>1</v>
      </c>
      <c r="GX208" s="2">
        <f t="shared" si="292"/>
        <v>0</v>
      </c>
      <c r="GY208" s="2"/>
      <c r="GZ208" s="2"/>
      <c r="HA208" s="2">
        <v>0</v>
      </c>
      <c r="HB208" s="2">
        <v>0</v>
      </c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>
        <v>0</v>
      </c>
      <c r="IL208" s="2"/>
      <c r="IM208" s="2"/>
      <c r="IN208" s="2"/>
      <c r="IO208" s="2"/>
      <c r="IP208" s="2"/>
      <c r="IQ208" s="2"/>
      <c r="IR208" s="2"/>
      <c r="IS208" s="2"/>
      <c r="IT208" s="2"/>
      <c r="IU208" s="2"/>
    </row>
    <row r="209" spans="1:255" x14ac:dyDescent="0.2">
      <c r="A209">
        <v>18</v>
      </c>
      <c r="B209">
        <v>1</v>
      </c>
      <c r="C209">
        <v>318</v>
      </c>
      <c r="E209" t="s">
        <v>419</v>
      </c>
      <c r="F209" t="s">
        <v>420</v>
      </c>
      <c r="G209" t="s">
        <v>421</v>
      </c>
      <c r="H209" t="s">
        <v>40</v>
      </c>
      <c r="I209">
        <f>I207*J209</f>
        <v>0.4</v>
      </c>
      <c r="J209">
        <v>1</v>
      </c>
      <c r="O209">
        <f t="shared" si="258"/>
        <v>3873.21</v>
      </c>
      <c r="P209">
        <f t="shared" si="259"/>
        <v>3873.21</v>
      </c>
      <c r="Q209">
        <f t="shared" si="260"/>
        <v>0</v>
      </c>
      <c r="R209">
        <f t="shared" si="261"/>
        <v>0</v>
      </c>
      <c r="S209">
        <f t="shared" si="262"/>
        <v>0</v>
      </c>
      <c r="T209">
        <f t="shared" si="263"/>
        <v>0</v>
      </c>
      <c r="U209">
        <f t="shared" si="264"/>
        <v>0</v>
      </c>
      <c r="V209">
        <f t="shared" si="265"/>
        <v>0</v>
      </c>
      <c r="W209">
        <f t="shared" si="266"/>
        <v>0</v>
      </c>
      <c r="X209">
        <f t="shared" si="267"/>
        <v>0</v>
      </c>
      <c r="Y209">
        <f t="shared" si="268"/>
        <v>0</v>
      </c>
      <c r="AA209">
        <v>21012693</v>
      </c>
      <c r="AB209">
        <f t="shared" si="269"/>
        <v>1062.9000000000001</v>
      </c>
      <c r="AC209">
        <f t="shared" si="270"/>
        <v>1062.9000000000001</v>
      </c>
      <c r="AD209">
        <f t="shared" si="294"/>
        <v>0</v>
      </c>
      <c r="AE209">
        <f t="shared" si="294"/>
        <v>0</v>
      </c>
      <c r="AF209">
        <f t="shared" si="294"/>
        <v>0</v>
      </c>
      <c r="AG209">
        <f t="shared" si="272"/>
        <v>0</v>
      </c>
      <c r="AH209">
        <f>(EW209)</f>
        <v>0</v>
      </c>
      <c r="AI209">
        <f>(EX209)</f>
        <v>0</v>
      </c>
      <c r="AJ209">
        <f t="shared" si="273"/>
        <v>0</v>
      </c>
      <c r="AK209">
        <v>1062.9000000000001</v>
      </c>
      <c r="AL209">
        <v>1062.9000000000001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1</v>
      </c>
      <c r="AW209">
        <v>1</v>
      </c>
      <c r="AZ209">
        <v>1</v>
      </c>
      <c r="BA209">
        <v>1</v>
      </c>
      <c r="BB209">
        <v>1</v>
      </c>
      <c r="BC209">
        <v>9.11</v>
      </c>
      <c r="BD209" t="s">
        <v>3</v>
      </c>
      <c r="BE209" t="s">
        <v>3</v>
      </c>
      <c r="BF209" t="s">
        <v>3</v>
      </c>
      <c r="BG209" t="s">
        <v>3</v>
      </c>
      <c r="BH209">
        <v>3</v>
      </c>
      <c r="BI209">
        <v>1</v>
      </c>
      <c r="BJ209" t="s">
        <v>422</v>
      </c>
      <c r="BM209">
        <v>47</v>
      </c>
      <c r="BN209">
        <v>0</v>
      </c>
      <c r="BO209" t="s">
        <v>420</v>
      </c>
      <c r="BP209">
        <v>1</v>
      </c>
      <c r="BQ209">
        <v>30</v>
      </c>
      <c r="BR209">
        <v>0</v>
      </c>
      <c r="BS209">
        <v>1</v>
      </c>
      <c r="BT209">
        <v>1</v>
      </c>
      <c r="BU209">
        <v>1</v>
      </c>
      <c r="BV209">
        <v>1</v>
      </c>
      <c r="BW209">
        <v>1</v>
      </c>
      <c r="BX209">
        <v>1</v>
      </c>
      <c r="BY209" t="s">
        <v>3</v>
      </c>
      <c r="BZ209">
        <v>0</v>
      </c>
      <c r="CA209">
        <v>0</v>
      </c>
      <c r="CF209">
        <v>0</v>
      </c>
      <c r="CG209">
        <v>0</v>
      </c>
      <c r="CM209">
        <v>0</v>
      </c>
      <c r="CN209" t="s">
        <v>3</v>
      </c>
      <c r="CO209">
        <v>0</v>
      </c>
      <c r="CP209">
        <f t="shared" si="274"/>
        <v>3873.21</v>
      </c>
      <c r="CQ209">
        <f t="shared" si="275"/>
        <v>9683.0190000000002</v>
      </c>
      <c r="CR209">
        <f t="shared" si="276"/>
        <v>0</v>
      </c>
      <c r="CS209">
        <f t="shared" si="277"/>
        <v>0</v>
      </c>
      <c r="CT209">
        <f t="shared" si="278"/>
        <v>0</v>
      </c>
      <c r="CU209">
        <f t="shared" si="279"/>
        <v>0</v>
      </c>
      <c r="CV209">
        <f t="shared" si="280"/>
        <v>0</v>
      </c>
      <c r="CW209">
        <f t="shared" si="281"/>
        <v>0</v>
      </c>
      <c r="CX209">
        <f t="shared" si="282"/>
        <v>0</v>
      </c>
      <c r="CY209">
        <f t="shared" si="283"/>
        <v>0</v>
      </c>
      <c r="CZ209">
        <f t="shared" si="284"/>
        <v>0</v>
      </c>
      <c r="DC209" t="s">
        <v>3</v>
      </c>
      <c r="DD209" t="s">
        <v>3</v>
      </c>
      <c r="DE209" t="s">
        <v>3</v>
      </c>
      <c r="DF209" t="s">
        <v>3</v>
      </c>
      <c r="DG209" t="s">
        <v>3</v>
      </c>
      <c r="DH209" t="s">
        <v>3</v>
      </c>
      <c r="DI209" t="s">
        <v>3</v>
      </c>
      <c r="DJ209" t="s">
        <v>3</v>
      </c>
      <c r="DK209" t="s">
        <v>3</v>
      </c>
      <c r="DL209" t="s">
        <v>3</v>
      </c>
      <c r="DM209" t="s">
        <v>3</v>
      </c>
      <c r="DN209">
        <v>85</v>
      </c>
      <c r="DO209">
        <v>70</v>
      </c>
      <c r="DP209">
        <v>1.087</v>
      </c>
      <c r="DQ209">
        <v>1</v>
      </c>
      <c r="DU209">
        <v>1010</v>
      </c>
      <c r="DV209" t="s">
        <v>40</v>
      </c>
      <c r="DW209" t="s">
        <v>40</v>
      </c>
      <c r="DX209">
        <v>100</v>
      </c>
      <c r="EE209">
        <v>20612939</v>
      </c>
      <c r="EF209">
        <v>30</v>
      </c>
      <c r="EG209" t="s">
        <v>54</v>
      </c>
      <c r="EH209">
        <v>0</v>
      </c>
      <c r="EI209" t="s">
        <v>3</v>
      </c>
      <c r="EJ209">
        <v>1</v>
      </c>
      <c r="EK209">
        <v>47</v>
      </c>
      <c r="EL209" t="s">
        <v>306</v>
      </c>
      <c r="EM209" t="s">
        <v>307</v>
      </c>
      <c r="EO209" t="s">
        <v>3</v>
      </c>
      <c r="EQ209">
        <v>0</v>
      </c>
      <c r="ER209">
        <v>1062.9000000000001</v>
      </c>
      <c r="ES209">
        <v>1062.9000000000001</v>
      </c>
      <c r="ET209">
        <v>0</v>
      </c>
      <c r="EU209">
        <v>0</v>
      </c>
      <c r="EV209">
        <v>0</v>
      </c>
      <c r="EW209">
        <v>0</v>
      </c>
      <c r="EX209">
        <v>0</v>
      </c>
      <c r="FQ209">
        <v>0</v>
      </c>
      <c r="FR209">
        <f t="shared" si="285"/>
        <v>0</v>
      </c>
      <c r="FS209">
        <v>0</v>
      </c>
      <c r="FX209">
        <v>85</v>
      </c>
      <c r="FY209">
        <v>70</v>
      </c>
      <c r="GA209" t="s">
        <v>3</v>
      </c>
      <c r="GD209">
        <v>0</v>
      </c>
      <c r="GF209">
        <v>400867725</v>
      </c>
      <c r="GG209">
        <v>2</v>
      </c>
      <c r="GH209">
        <v>1</v>
      </c>
      <c r="GI209">
        <v>2</v>
      </c>
      <c r="GJ209">
        <v>0</v>
      </c>
      <c r="GK209">
        <f>ROUND(R209*(S12)/100,2)</f>
        <v>0</v>
      </c>
      <c r="GL209">
        <f t="shared" si="286"/>
        <v>0</v>
      </c>
      <c r="GM209">
        <f t="shared" si="287"/>
        <v>3873.21</v>
      </c>
      <c r="GN209">
        <f t="shared" si="288"/>
        <v>3873.21</v>
      </c>
      <c r="GO209">
        <f t="shared" si="289"/>
        <v>0</v>
      </c>
      <c r="GP209">
        <f t="shared" si="290"/>
        <v>0</v>
      </c>
      <c r="GR209">
        <v>0</v>
      </c>
      <c r="GS209">
        <v>0</v>
      </c>
      <c r="GT209">
        <v>0</v>
      </c>
      <c r="GU209" t="s">
        <v>3</v>
      </c>
      <c r="GV209">
        <f t="shared" si="291"/>
        <v>0</v>
      </c>
      <c r="GW209">
        <v>1</v>
      </c>
      <c r="GX209">
        <f t="shared" si="292"/>
        <v>0</v>
      </c>
      <c r="HA209">
        <v>0</v>
      </c>
      <c r="HB209">
        <v>0</v>
      </c>
      <c r="IK209">
        <v>0</v>
      </c>
    </row>
    <row r="210" spans="1:255" x14ac:dyDescent="0.2">
      <c r="A210" s="2">
        <v>17</v>
      </c>
      <c r="B210" s="2">
        <v>1</v>
      </c>
      <c r="C210" s="2">
        <f>ROW(SmtRes!A327)</f>
        <v>327</v>
      </c>
      <c r="D210" s="2">
        <f>ROW(EtalonRes!A326)</f>
        <v>326</v>
      </c>
      <c r="E210" s="2" t="s">
        <v>37</v>
      </c>
      <c r="F210" s="2" t="s">
        <v>423</v>
      </c>
      <c r="G210" s="2" t="s">
        <v>424</v>
      </c>
      <c r="H210" s="2" t="s">
        <v>173</v>
      </c>
      <c r="I210" s="2">
        <f>ROUND(0.025,6)</f>
        <v>2.5000000000000001E-2</v>
      </c>
      <c r="J210" s="2">
        <v>0</v>
      </c>
      <c r="K210" s="2"/>
      <c r="L210" s="2"/>
      <c r="M210" s="2"/>
      <c r="N210" s="2"/>
      <c r="O210" s="2">
        <f t="shared" si="258"/>
        <v>54.48</v>
      </c>
      <c r="P210" s="2">
        <f t="shared" si="259"/>
        <v>1.53</v>
      </c>
      <c r="Q210" s="2">
        <f t="shared" si="260"/>
        <v>2.3199999999999998</v>
      </c>
      <c r="R210" s="2">
        <f t="shared" si="261"/>
        <v>0.16</v>
      </c>
      <c r="S210" s="2">
        <f t="shared" si="262"/>
        <v>50.63</v>
      </c>
      <c r="T210" s="2">
        <f t="shared" si="263"/>
        <v>0</v>
      </c>
      <c r="U210" s="2">
        <f t="shared" si="264"/>
        <v>3.8352499999999994</v>
      </c>
      <c r="V210" s="2">
        <f t="shared" si="265"/>
        <v>0</v>
      </c>
      <c r="W210" s="2">
        <f t="shared" si="266"/>
        <v>0</v>
      </c>
      <c r="X210" s="2">
        <f t="shared" si="267"/>
        <v>0</v>
      </c>
      <c r="Y210" s="2">
        <f t="shared" si="268"/>
        <v>0</v>
      </c>
      <c r="Z210" s="2"/>
      <c r="AA210" s="2">
        <v>21012691</v>
      </c>
      <c r="AB210" s="2">
        <f t="shared" si="269"/>
        <v>2178.7907500000001</v>
      </c>
      <c r="AC210" s="2">
        <f t="shared" si="270"/>
        <v>61.06</v>
      </c>
      <c r="AD210" s="2">
        <f>ROUND((((ET210*1.15)*1.25)),6)</f>
        <v>92.71875</v>
      </c>
      <c r="AE210" s="2">
        <f>ROUND((((EU210*1.15)*1.25)),6)</f>
        <v>6.3393750000000004</v>
      </c>
      <c r="AF210" s="2">
        <f>ROUND((((EV210*1.15)*1.15)),6)</f>
        <v>2025.0119999999999</v>
      </c>
      <c r="AG210" s="2">
        <f t="shared" si="272"/>
        <v>0</v>
      </c>
      <c r="AH210" s="2">
        <f>(((EW210*1.15)*1.15))</f>
        <v>153.40999999999997</v>
      </c>
      <c r="AI210" s="2">
        <f>(((EX210*1.15)*1.25))</f>
        <v>0</v>
      </c>
      <c r="AJ210" s="2">
        <f t="shared" si="273"/>
        <v>0</v>
      </c>
      <c r="AK210" s="2">
        <v>1656.76</v>
      </c>
      <c r="AL210" s="2">
        <v>61.06</v>
      </c>
      <c r="AM210" s="2">
        <v>64.5</v>
      </c>
      <c r="AN210" s="2">
        <v>4.41</v>
      </c>
      <c r="AO210" s="2">
        <v>1531.2</v>
      </c>
      <c r="AP210" s="2">
        <v>0</v>
      </c>
      <c r="AQ210" s="2">
        <v>116</v>
      </c>
      <c r="AR210" s="2">
        <v>0</v>
      </c>
      <c r="AS210" s="2">
        <v>0</v>
      </c>
      <c r="AT210" s="2">
        <v>0</v>
      </c>
      <c r="AU210" s="2">
        <v>0</v>
      </c>
      <c r="AV210" s="2">
        <v>1</v>
      </c>
      <c r="AW210" s="2">
        <v>1</v>
      </c>
      <c r="AX210" s="2"/>
      <c r="AY210" s="2"/>
      <c r="AZ210" s="2">
        <v>1</v>
      </c>
      <c r="BA210" s="2">
        <v>1</v>
      </c>
      <c r="BB210" s="2">
        <v>1</v>
      </c>
      <c r="BC210" s="2">
        <v>1</v>
      </c>
      <c r="BD210" s="2" t="s">
        <v>3</v>
      </c>
      <c r="BE210" s="2" t="s">
        <v>3</v>
      </c>
      <c r="BF210" s="2" t="s">
        <v>3</v>
      </c>
      <c r="BG210" s="2" t="s">
        <v>3</v>
      </c>
      <c r="BH210" s="2">
        <v>0</v>
      </c>
      <c r="BI210" s="2">
        <v>1</v>
      </c>
      <c r="BJ210" s="2" t="s">
        <v>425</v>
      </c>
      <c r="BK210" s="2"/>
      <c r="BL210" s="2"/>
      <c r="BM210" s="2">
        <v>80</v>
      </c>
      <c r="BN210" s="2">
        <v>0</v>
      </c>
      <c r="BO210" s="2" t="s">
        <v>3</v>
      </c>
      <c r="BP210" s="2">
        <v>0</v>
      </c>
      <c r="BQ210" s="2">
        <v>30</v>
      </c>
      <c r="BR210" s="2">
        <v>0</v>
      </c>
      <c r="BS210" s="2">
        <v>1</v>
      </c>
      <c r="BT210" s="2">
        <v>1</v>
      </c>
      <c r="BU210" s="2">
        <v>1</v>
      </c>
      <c r="BV210" s="2">
        <v>1</v>
      </c>
      <c r="BW210" s="2">
        <v>1</v>
      </c>
      <c r="BX210" s="2">
        <v>1</v>
      </c>
      <c r="BY210" s="2" t="s">
        <v>3</v>
      </c>
      <c r="BZ210" s="2">
        <v>0</v>
      </c>
      <c r="CA210" s="2">
        <v>0</v>
      </c>
      <c r="CB210" s="2"/>
      <c r="CC210" s="2"/>
      <c r="CD210" s="2"/>
      <c r="CE210" s="2"/>
      <c r="CF210" s="2">
        <v>0</v>
      </c>
      <c r="CG210" s="2">
        <v>0</v>
      </c>
      <c r="CH210" s="2"/>
      <c r="CI210" s="2"/>
      <c r="CJ210" s="2"/>
      <c r="CK210" s="2"/>
      <c r="CL210" s="2"/>
      <c r="CM210" s="2">
        <v>0</v>
      </c>
      <c r="CN210" s="2" t="s">
        <v>3</v>
      </c>
      <c r="CO210" s="2">
        <v>0</v>
      </c>
      <c r="CP210" s="2">
        <f t="shared" si="274"/>
        <v>54.480000000000004</v>
      </c>
      <c r="CQ210" s="2">
        <f t="shared" si="275"/>
        <v>61.06</v>
      </c>
      <c r="CR210" s="2">
        <f t="shared" si="276"/>
        <v>92.71875</v>
      </c>
      <c r="CS210" s="2">
        <f t="shared" si="277"/>
        <v>6.3393750000000004</v>
      </c>
      <c r="CT210" s="2">
        <f t="shared" si="278"/>
        <v>2025.0119999999999</v>
      </c>
      <c r="CU210" s="2">
        <f t="shared" si="279"/>
        <v>0</v>
      </c>
      <c r="CV210" s="2">
        <f t="shared" si="280"/>
        <v>153.40999999999997</v>
      </c>
      <c r="CW210" s="2">
        <f t="shared" si="281"/>
        <v>0</v>
      </c>
      <c r="CX210" s="2">
        <f t="shared" si="282"/>
        <v>0</v>
      </c>
      <c r="CY210" s="2">
        <f t="shared" si="283"/>
        <v>0</v>
      </c>
      <c r="CZ210" s="2">
        <f t="shared" si="284"/>
        <v>0</v>
      </c>
      <c r="DA210" s="2"/>
      <c r="DB210" s="2"/>
      <c r="DC210" s="2" t="s">
        <v>3</v>
      </c>
      <c r="DD210" s="2" t="s">
        <v>3</v>
      </c>
      <c r="DE210" s="2" t="s">
        <v>62</v>
      </c>
      <c r="DF210" s="2" t="s">
        <v>62</v>
      </c>
      <c r="DG210" s="2" t="s">
        <v>63</v>
      </c>
      <c r="DH210" s="2" t="s">
        <v>3</v>
      </c>
      <c r="DI210" s="2" t="s">
        <v>63</v>
      </c>
      <c r="DJ210" s="2" t="s">
        <v>62</v>
      </c>
      <c r="DK210" s="2" t="s">
        <v>3</v>
      </c>
      <c r="DL210" s="2" t="s">
        <v>3</v>
      </c>
      <c r="DM210" s="2" t="s">
        <v>3</v>
      </c>
      <c r="DN210" s="2">
        <v>85</v>
      </c>
      <c r="DO210" s="2">
        <v>70</v>
      </c>
      <c r="DP210" s="2">
        <v>1.087</v>
      </c>
      <c r="DQ210" s="2">
        <v>1</v>
      </c>
      <c r="DR210" s="2"/>
      <c r="DS210" s="2"/>
      <c r="DT210" s="2"/>
      <c r="DU210" s="2">
        <v>1009</v>
      </c>
      <c r="DV210" s="2" t="s">
        <v>173</v>
      </c>
      <c r="DW210" s="2" t="s">
        <v>173</v>
      </c>
      <c r="DX210" s="2">
        <v>1000</v>
      </c>
      <c r="DY210" s="2"/>
      <c r="DZ210" s="2"/>
      <c r="EA210" s="2"/>
      <c r="EB210" s="2"/>
      <c r="EC210" s="2"/>
      <c r="ED210" s="2"/>
      <c r="EE210" s="2">
        <v>20612972</v>
      </c>
      <c r="EF210" s="2">
        <v>30</v>
      </c>
      <c r="EG210" s="2" t="s">
        <v>54</v>
      </c>
      <c r="EH210" s="2">
        <v>0</v>
      </c>
      <c r="EI210" s="2" t="s">
        <v>3</v>
      </c>
      <c r="EJ210" s="2">
        <v>1</v>
      </c>
      <c r="EK210" s="2">
        <v>80</v>
      </c>
      <c r="EL210" s="2" t="s">
        <v>417</v>
      </c>
      <c r="EM210" s="2" t="s">
        <v>418</v>
      </c>
      <c r="EN210" s="2"/>
      <c r="EO210" s="2" t="s">
        <v>3</v>
      </c>
      <c r="EP210" s="2"/>
      <c r="EQ210" s="2">
        <v>0</v>
      </c>
      <c r="ER210" s="2">
        <v>1656.76</v>
      </c>
      <c r="ES210" s="2">
        <v>61.06</v>
      </c>
      <c r="ET210" s="2">
        <v>64.5</v>
      </c>
      <c r="EU210" s="2">
        <v>4.41</v>
      </c>
      <c r="EV210" s="2">
        <v>1531.2</v>
      </c>
      <c r="EW210" s="2">
        <v>116</v>
      </c>
      <c r="EX210" s="2">
        <v>0</v>
      </c>
      <c r="EY210" s="2">
        <v>0</v>
      </c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>
        <v>0</v>
      </c>
      <c r="FR210" s="2">
        <f t="shared" si="285"/>
        <v>0</v>
      </c>
      <c r="FS210" s="2">
        <v>0</v>
      </c>
      <c r="FT210" s="2"/>
      <c r="FU210" s="2"/>
      <c r="FV210" s="2"/>
      <c r="FW210" s="2"/>
      <c r="FX210" s="2">
        <v>85</v>
      </c>
      <c r="FY210" s="2">
        <v>70</v>
      </c>
      <c r="FZ210" s="2"/>
      <c r="GA210" s="2" t="s">
        <v>3</v>
      </c>
      <c r="GB210" s="2"/>
      <c r="GC210" s="2"/>
      <c r="GD210" s="2">
        <v>0</v>
      </c>
      <c r="GE210" s="2"/>
      <c r="GF210" s="2">
        <v>-1704637235</v>
      </c>
      <c r="GG210" s="2">
        <v>2</v>
      </c>
      <c r="GH210" s="2">
        <v>1</v>
      </c>
      <c r="GI210" s="2">
        <v>-2</v>
      </c>
      <c r="GJ210" s="2">
        <v>0</v>
      </c>
      <c r="GK210" s="2">
        <f>ROUND(R210*(R12)/100,2)</f>
        <v>0.27</v>
      </c>
      <c r="GL210" s="2">
        <f t="shared" si="286"/>
        <v>0</v>
      </c>
      <c r="GM210" s="2">
        <f t="shared" si="287"/>
        <v>54.75</v>
      </c>
      <c r="GN210" s="2">
        <f t="shared" si="288"/>
        <v>54.75</v>
      </c>
      <c r="GO210" s="2">
        <f t="shared" si="289"/>
        <v>0</v>
      </c>
      <c r="GP210" s="2">
        <f t="shared" si="290"/>
        <v>0</v>
      </c>
      <c r="GQ210" s="2"/>
      <c r="GR210" s="2">
        <v>0</v>
      </c>
      <c r="GS210" s="2">
        <v>3</v>
      </c>
      <c r="GT210" s="2">
        <v>0</v>
      </c>
      <c r="GU210" s="2" t="s">
        <v>3</v>
      </c>
      <c r="GV210" s="2">
        <f t="shared" si="291"/>
        <v>0</v>
      </c>
      <c r="GW210" s="2">
        <v>1</v>
      </c>
      <c r="GX210" s="2">
        <f t="shared" si="292"/>
        <v>0</v>
      </c>
      <c r="GY210" s="2"/>
      <c r="GZ210" s="2"/>
      <c r="HA210" s="2">
        <v>0</v>
      </c>
      <c r="HB210" s="2">
        <v>0</v>
      </c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>
        <v>0</v>
      </c>
      <c r="IL210" s="2"/>
      <c r="IM210" s="2"/>
      <c r="IN210" s="2"/>
      <c r="IO210" s="2"/>
      <c r="IP210" s="2"/>
      <c r="IQ210" s="2"/>
      <c r="IR210" s="2"/>
      <c r="IS210" s="2"/>
      <c r="IT210" s="2"/>
      <c r="IU210" s="2"/>
    </row>
    <row r="211" spans="1:255" x14ac:dyDescent="0.2">
      <c r="A211">
        <v>17</v>
      </c>
      <c r="B211">
        <v>1</v>
      </c>
      <c r="C211">
        <f>ROW(SmtRes!A336)</f>
        <v>336</v>
      </c>
      <c r="D211">
        <f>ROW(EtalonRes!A332)</f>
        <v>332</v>
      </c>
      <c r="E211" t="s">
        <v>37</v>
      </c>
      <c r="F211" t="s">
        <v>423</v>
      </c>
      <c r="G211" t="s">
        <v>424</v>
      </c>
      <c r="H211" t="s">
        <v>173</v>
      </c>
      <c r="I211">
        <f>ROUND(0.025,6)</f>
        <v>2.5000000000000001E-2</v>
      </c>
      <c r="J211">
        <v>0</v>
      </c>
      <c r="O211">
        <f t="shared" si="258"/>
        <v>1042.76</v>
      </c>
      <c r="P211">
        <f t="shared" si="259"/>
        <v>11.63</v>
      </c>
      <c r="Q211">
        <f t="shared" si="260"/>
        <v>10.33</v>
      </c>
      <c r="R211">
        <f t="shared" si="261"/>
        <v>0.17</v>
      </c>
      <c r="S211">
        <f t="shared" si="262"/>
        <v>1020.8</v>
      </c>
      <c r="T211">
        <f t="shared" si="263"/>
        <v>0</v>
      </c>
      <c r="U211">
        <f t="shared" si="264"/>
        <v>4.1689167499999993</v>
      </c>
      <c r="V211">
        <f t="shared" si="265"/>
        <v>0</v>
      </c>
      <c r="W211">
        <f t="shared" si="266"/>
        <v>0</v>
      </c>
      <c r="X211">
        <f t="shared" si="267"/>
        <v>734.98</v>
      </c>
      <c r="Y211">
        <f t="shared" si="268"/>
        <v>449.15</v>
      </c>
      <c r="AA211">
        <v>21012693</v>
      </c>
      <c r="AB211">
        <f t="shared" si="269"/>
        <v>2178.7907500000001</v>
      </c>
      <c r="AC211">
        <f t="shared" si="270"/>
        <v>61.06</v>
      </c>
      <c r="AD211">
        <f>ROUND((((ET211*1.15)*1.25)),6)</f>
        <v>92.71875</v>
      </c>
      <c r="AE211">
        <f>ROUND((((EU211*1.15)*1.25)),6)</f>
        <v>6.3393750000000004</v>
      </c>
      <c r="AF211">
        <f>ROUND((((EV211*1.15)*1.15)),6)</f>
        <v>2025.0119999999999</v>
      </c>
      <c r="AG211">
        <f t="shared" si="272"/>
        <v>0</v>
      </c>
      <c r="AH211">
        <f>(((EW211*1.15)*1.15))</f>
        <v>153.40999999999997</v>
      </c>
      <c r="AI211">
        <f>(((EX211*1.15)*1.25))</f>
        <v>0</v>
      </c>
      <c r="AJ211">
        <f t="shared" si="273"/>
        <v>0</v>
      </c>
      <c r="AK211">
        <v>1656.76</v>
      </c>
      <c r="AL211">
        <v>61.06</v>
      </c>
      <c r="AM211">
        <v>64.5</v>
      </c>
      <c r="AN211">
        <v>4.41</v>
      </c>
      <c r="AO211">
        <v>1531.2</v>
      </c>
      <c r="AP211">
        <v>0</v>
      </c>
      <c r="AQ211">
        <v>116</v>
      </c>
      <c r="AR211">
        <v>0</v>
      </c>
      <c r="AS211">
        <v>0</v>
      </c>
      <c r="AT211">
        <v>72</v>
      </c>
      <c r="AU211">
        <v>44</v>
      </c>
      <c r="AV211">
        <v>1.087</v>
      </c>
      <c r="AW211">
        <v>1</v>
      </c>
      <c r="AZ211">
        <v>1</v>
      </c>
      <c r="BA211">
        <v>18.55</v>
      </c>
      <c r="BB211">
        <v>4.0999999999999996</v>
      </c>
      <c r="BC211">
        <v>7.62</v>
      </c>
      <c r="BD211" t="s">
        <v>3</v>
      </c>
      <c r="BE211" t="s">
        <v>3</v>
      </c>
      <c r="BF211" t="s">
        <v>3</v>
      </c>
      <c r="BG211" t="s">
        <v>3</v>
      </c>
      <c r="BH211">
        <v>0</v>
      </c>
      <c r="BI211">
        <v>1</v>
      </c>
      <c r="BJ211" t="s">
        <v>425</v>
      </c>
      <c r="BM211">
        <v>80</v>
      </c>
      <c r="BN211">
        <v>0</v>
      </c>
      <c r="BO211" t="s">
        <v>423</v>
      </c>
      <c r="BP211">
        <v>1</v>
      </c>
      <c r="BQ211">
        <v>30</v>
      </c>
      <c r="BR211">
        <v>0</v>
      </c>
      <c r="BS211">
        <v>1</v>
      </c>
      <c r="BT211">
        <v>1</v>
      </c>
      <c r="BU211">
        <v>1</v>
      </c>
      <c r="BV211">
        <v>1</v>
      </c>
      <c r="BW211">
        <v>1</v>
      </c>
      <c r="BX211">
        <v>1</v>
      </c>
      <c r="BY211" t="s">
        <v>3</v>
      </c>
      <c r="BZ211">
        <v>72</v>
      </c>
      <c r="CA211">
        <v>44</v>
      </c>
      <c r="CF211">
        <v>0</v>
      </c>
      <c r="CG211">
        <v>0</v>
      </c>
      <c r="CM211">
        <v>0</v>
      </c>
      <c r="CN211" t="s">
        <v>3</v>
      </c>
      <c r="CO211">
        <v>0</v>
      </c>
      <c r="CP211">
        <f t="shared" si="274"/>
        <v>1042.76</v>
      </c>
      <c r="CQ211">
        <f t="shared" si="275"/>
        <v>465.27720000000005</v>
      </c>
      <c r="CR211">
        <f t="shared" si="276"/>
        <v>413.21965312499992</v>
      </c>
      <c r="CS211">
        <f t="shared" si="277"/>
        <v>6.8909006250000004</v>
      </c>
      <c r="CT211">
        <f t="shared" si="278"/>
        <v>40832.038216200002</v>
      </c>
      <c r="CU211">
        <f t="shared" si="279"/>
        <v>0</v>
      </c>
      <c r="CV211">
        <f t="shared" si="280"/>
        <v>166.75666999999996</v>
      </c>
      <c r="CW211">
        <f t="shared" si="281"/>
        <v>0</v>
      </c>
      <c r="CX211">
        <f t="shared" si="282"/>
        <v>0</v>
      </c>
      <c r="CY211">
        <f t="shared" si="283"/>
        <v>734.97599999999989</v>
      </c>
      <c r="CZ211">
        <f t="shared" si="284"/>
        <v>449.15199999999999</v>
      </c>
      <c r="DC211" t="s">
        <v>3</v>
      </c>
      <c r="DD211" t="s">
        <v>3</v>
      </c>
      <c r="DE211" t="s">
        <v>62</v>
      </c>
      <c r="DF211" t="s">
        <v>62</v>
      </c>
      <c r="DG211" t="s">
        <v>63</v>
      </c>
      <c r="DH211" t="s">
        <v>3</v>
      </c>
      <c r="DI211" t="s">
        <v>63</v>
      </c>
      <c r="DJ211" t="s">
        <v>62</v>
      </c>
      <c r="DK211" t="s">
        <v>3</v>
      </c>
      <c r="DL211" t="s">
        <v>3</v>
      </c>
      <c r="DM211" t="s">
        <v>3</v>
      </c>
      <c r="DN211">
        <v>85</v>
      </c>
      <c r="DO211">
        <v>70</v>
      </c>
      <c r="DP211">
        <v>1.087</v>
      </c>
      <c r="DQ211">
        <v>1</v>
      </c>
      <c r="DU211">
        <v>1009</v>
      </c>
      <c r="DV211" t="s">
        <v>173</v>
      </c>
      <c r="DW211" t="s">
        <v>173</v>
      </c>
      <c r="DX211">
        <v>1000</v>
      </c>
      <c r="EE211">
        <v>20612972</v>
      </c>
      <c r="EF211">
        <v>30</v>
      </c>
      <c r="EG211" t="s">
        <v>54</v>
      </c>
      <c r="EH211">
        <v>0</v>
      </c>
      <c r="EI211" t="s">
        <v>3</v>
      </c>
      <c r="EJ211">
        <v>1</v>
      </c>
      <c r="EK211">
        <v>80</v>
      </c>
      <c r="EL211" t="s">
        <v>417</v>
      </c>
      <c r="EM211" t="s">
        <v>418</v>
      </c>
      <c r="EO211" t="s">
        <v>3</v>
      </c>
      <c r="EQ211">
        <v>0</v>
      </c>
      <c r="ER211">
        <v>1656.76</v>
      </c>
      <c r="ES211">
        <v>61.06</v>
      </c>
      <c r="ET211">
        <v>64.5</v>
      </c>
      <c r="EU211">
        <v>4.41</v>
      </c>
      <c r="EV211">
        <v>1531.2</v>
      </c>
      <c r="EW211">
        <v>116</v>
      </c>
      <c r="EX211">
        <v>0</v>
      </c>
      <c r="EY211">
        <v>0</v>
      </c>
      <c r="FQ211">
        <v>0</v>
      </c>
      <c r="FR211">
        <f t="shared" si="285"/>
        <v>0</v>
      </c>
      <c r="FS211">
        <v>0</v>
      </c>
      <c r="FX211">
        <v>85</v>
      </c>
      <c r="FY211">
        <v>70</v>
      </c>
      <c r="GA211" t="s">
        <v>3</v>
      </c>
      <c r="GD211">
        <v>0</v>
      </c>
      <c r="GF211">
        <v>-1704637235</v>
      </c>
      <c r="GG211">
        <v>2</v>
      </c>
      <c r="GH211">
        <v>1</v>
      </c>
      <c r="GI211">
        <v>2</v>
      </c>
      <c r="GJ211">
        <v>0</v>
      </c>
      <c r="GK211">
        <f>ROUND(R211*(S12)/100,2)</f>
        <v>0.28999999999999998</v>
      </c>
      <c r="GL211">
        <f t="shared" si="286"/>
        <v>0</v>
      </c>
      <c r="GM211">
        <f t="shared" si="287"/>
        <v>2227.1799999999998</v>
      </c>
      <c r="GN211">
        <f t="shared" si="288"/>
        <v>2227.1799999999998</v>
      </c>
      <c r="GO211">
        <f t="shared" si="289"/>
        <v>0</v>
      </c>
      <c r="GP211">
        <f t="shared" si="290"/>
        <v>0</v>
      </c>
      <c r="GR211">
        <v>0</v>
      </c>
      <c r="GS211">
        <v>3</v>
      </c>
      <c r="GT211">
        <v>0</v>
      </c>
      <c r="GU211" t="s">
        <v>3</v>
      </c>
      <c r="GV211">
        <f t="shared" si="291"/>
        <v>0</v>
      </c>
      <c r="GW211">
        <v>1</v>
      </c>
      <c r="GX211">
        <f t="shared" si="292"/>
        <v>0</v>
      </c>
      <c r="HA211">
        <v>0</v>
      </c>
      <c r="HB211">
        <v>0</v>
      </c>
      <c r="IK211">
        <v>0</v>
      </c>
    </row>
    <row r="212" spans="1:255" x14ac:dyDescent="0.2">
      <c r="A212" s="2">
        <v>18</v>
      </c>
      <c r="B212" s="2">
        <v>1</v>
      </c>
      <c r="C212" s="2">
        <v>323</v>
      </c>
      <c r="D212" s="2"/>
      <c r="E212" s="2" t="s">
        <v>426</v>
      </c>
      <c r="F212" s="2" t="s">
        <v>427</v>
      </c>
      <c r="G212" s="2" t="s">
        <v>428</v>
      </c>
      <c r="H212" s="2" t="s">
        <v>173</v>
      </c>
      <c r="I212" s="2">
        <f>I210*J212</f>
        <v>2.5000000000000001E-2</v>
      </c>
      <c r="J212" s="2">
        <v>1</v>
      </c>
      <c r="K212" s="2"/>
      <c r="L212" s="2"/>
      <c r="M212" s="2"/>
      <c r="N212" s="2"/>
      <c r="O212" s="2">
        <f t="shared" si="258"/>
        <v>534.69000000000005</v>
      </c>
      <c r="P212" s="2">
        <f t="shared" si="259"/>
        <v>534.69000000000005</v>
      </c>
      <c r="Q212" s="2">
        <f t="shared" si="260"/>
        <v>0</v>
      </c>
      <c r="R212" s="2">
        <f t="shared" si="261"/>
        <v>0</v>
      </c>
      <c r="S212" s="2">
        <f t="shared" si="262"/>
        <v>0</v>
      </c>
      <c r="T212" s="2">
        <f t="shared" si="263"/>
        <v>0</v>
      </c>
      <c r="U212" s="2">
        <f t="shared" si="264"/>
        <v>0</v>
      </c>
      <c r="V212" s="2">
        <f t="shared" si="265"/>
        <v>0</v>
      </c>
      <c r="W212" s="2">
        <f t="shared" si="266"/>
        <v>0</v>
      </c>
      <c r="X212" s="2">
        <f t="shared" si="267"/>
        <v>0</v>
      </c>
      <c r="Y212" s="2">
        <f t="shared" si="268"/>
        <v>0</v>
      </c>
      <c r="Z212" s="2"/>
      <c r="AA212" s="2">
        <v>21012691</v>
      </c>
      <c r="AB212" s="2">
        <f t="shared" si="269"/>
        <v>21387.71</v>
      </c>
      <c r="AC212" s="2">
        <f t="shared" si="270"/>
        <v>21387.71</v>
      </c>
      <c r="AD212" s="2">
        <f t="shared" ref="AD212:AD221" si="295">ROUND((ET212),6)</f>
        <v>0</v>
      </c>
      <c r="AE212" s="2">
        <f t="shared" ref="AE212:AE221" si="296">ROUND((EU212),6)</f>
        <v>0</v>
      </c>
      <c r="AF212" s="2">
        <f t="shared" ref="AF212:AF221" si="297">ROUND((EV212),6)</f>
        <v>0</v>
      </c>
      <c r="AG212" s="2">
        <f t="shared" si="272"/>
        <v>0</v>
      </c>
      <c r="AH212" s="2">
        <f t="shared" ref="AH212:AH221" si="298">(EW212)</f>
        <v>0</v>
      </c>
      <c r="AI212" s="2">
        <f t="shared" ref="AI212:AI221" si="299">(EX212)</f>
        <v>0</v>
      </c>
      <c r="AJ212" s="2">
        <f t="shared" si="273"/>
        <v>0</v>
      </c>
      <c r="AK212" s="2">
        <v>21387.71</v>
      </c>
      <c r="AL212" s="2">
        <v>21387.71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1</v>
      </c>
      <c r="AW212" s="2">
        <v>1</v>
      </c>
      <c r="AX212" s="2"/>
      <c r="AY212" s="2"/>
      <c r="AZ212" s="2">
        <v>1</v>
      </c>
      <c r="BA212" s="2">
        <v>1</v>
      </c>
      <c r="BB212" s="2">
        <v>1</v>
      </c>
      <c r="BC212" s="2">
        <v>1</v>
      </c>
      <c r="BD212" s="2" t="s">
        <v>3</v>
      </c>
      <c r="BE212" s="2" t="s">
        <v>3</v>
      </c>
      <c r="BF212" s="2" t="s">
        <v>3</v>
      </c>
      <c r="BG212" s="2" t="s">
        <v>3</v>
      </c>
      <c r="BH212" s="2">
        <v>3</v>
      </c>
      <c r="BI212" s="2">
        <v>1</v>
      </c>
      <c r="BJ212" s="2" t="s">
        <v>429</v>
      </c>
      <c r="BK212" s="2"/>
      <c r="BL212" s="2"/>
      <c r="BM212" s="2">
        <v>80</v>
      </c>
      <c r="BN212" s="2">
        <v>0</v>
      </c>
      <c r="BO212" s="2" t="s">
        <v>3</v>
      </c>
      <c r="BP212" s="2">
        <v>0</v>
      </c>
      <c r="BQ212" s="2">
        <v>30</v>
      </c>
      <c r="BR212" s="2">
        <v>0</v>
      </c>
      <c r="BS212" s="2">
        <v>1</v>
      </c>
      <c r="BT212" s="2">
        <v>1</v>
      </c>
      <c r="BU212" s="2">
        <v>1</v>
      </c>
      <c r="BV212" s="2">
        <v>1</v>
      </c>
      <c r="BW212" s="2">
        <v>1</v>
      </c>
      <c r="BX212" s="2">
        <v>1</v>
      </c>
      <c r="BY212" s="2" t="s">
        <v>3</v>
      </c>
      <c r="BZ212" s="2">
        <v>0</v>
      </c>
      <c r="CA212" s="2">
        <v>0</v>
      </c>
      <c r="CB212" s="2"/>
      <c r="CC212" s="2"/>
      <c r="CD212" s="2"/>
      <c r="CE212" s="2"/>
      <c r="CF212" s="2">
        <v>0</v>
      </c>
      <c r="CG212" s="2">
        <v>0</v>
      </c>
      <c r="CH212" s="2"/>
      <c r="CI212" s="2"/>
      <c r="CJ212" s="2"/>
      <c r="CK212" s="2"/>
      <c r="CL212" s="2"/>
      <c r="CM212" s="2">
        <v>0</v>
      </c>
      <c r="CN212" s="2" t="s">
        <v>3</v>
      </c>
      <c r="CO212" s="2">
        <v>0</v>
      </c>
      <c r="CP212" s="2">
        <f t="shared" si="274"/>
        <v>534.69000000000005</v>
      </c>
      <c r="CQ212" s="2">
        <f t="shared" si="275"/>
        <v>21387.71</v>
      </c>
      <c r="CR212" s="2">
        <f t="shared" si="276"/>
        <v>0</v>
      </c>
      <c r="CS212" s="2">
        <f t="shared" si="277"/>
        <v>0</v>
      </c>
      <c r="CT212" s="2">
        <f t="shared" si="278"/>
        <v>0</v>
      </c>
      <c r="CU212" s="2">
        <f t="shared" si="279"/>
        <v>0</v>
      </c>
      <c r="CV212" s="2">
        <f t="shared" si="280"/>
        <v>0</v>
      </c>
      <c r="CW212" s="2">
        <f t="shared" si="281"/>
        <v>0</v>
      </c>
      <c r="CX212" s="2">
        <f t="shared" si="282"/>
        <v>0</v>
      </c>
      <c r="CY212" s="2">
        <f t="shared" si="283"/>
        <v>0</v>
      </c>
      <c r="CZ212" s="2">
        <f t="shared" si="284"/>
        <v>0</v>
      </c>
      <c r="DA212" s="2"/>
      <c r="DB212" s="2"/>
      <c r="DC212" s="2" t="s">
        <v>3</v>
      </c>
      <c r="DD212" s="2" t="s">
        <v>3</v>
      </c>
      <c r="DE212" s="2" t="s">
        <v>3</v>
      </c>
      <c r="DF212" s="2" t="s">
        <v>3</v>
      </c>
      <c r="DG212" s="2" t="s">
        <v>3</v>
      </c>
      <c r="DH212" s="2" t="s">
        <v>3</v>
      </c>
      <c r="DI212" s="2" t="s">
        <v>3</v>
      </c>
      <c r="DJ212" s="2" t="s">
        <v>3</v>
      </c>
      <c r="DK212" s="2" t="s">
        <v>3</v>
      </c>
      <c r="DL212" s="2" t="s">
        <v>3</v>
      </c>
      <c r="DM212" s="2" t="s">
        <v>3</v>
      </c>
      <c r="DN212" s="2">
        <v>85</v>
      </c>
      <c r="DO212" s="2">
        <v>70</v>
      </c>
      <c r="DP212" s="2">
        <v>1.087</v>
      </c>
      <c r="DQ212" s="2">
        <v>1</v>
      </c>
      <c r="DR212" s="2"/>
      <c r="DS212" s="2"/>
      <c r="DT212" s="2"/>
      <c r="DU212" s="2">
        <v>1009</v>
      </c>
      <c r="DV212" s="2" t="s">
        <v>173</v>
      </c>
      <c r="DW212" s="2" t="s">
        <v>173</v>
      </c>
      <c r="DX212" s="2">
        <v>1000</v>
      </c>
      <c r="DY212" s="2"/>
      <c r="DZ212" s="2"/>
      <c r="EA212" s="2"/>
      <c r="EB212" s="2"/>
      <c r="EC212" s="2"/>
      <c r="ED212" s="2"/>
      <c r="EE212" s="2">
        <v>20612972</v>
      </c>
      <c r="EF212" s="2">
        <v>30</v>
      </c>
      <c r="EG212" s="2" t="s">
        <v>54</v>
      </c>
      <c r="EH212" s="2">
        <v>0</v>
      </c>
      <c r="EI212" s="2" t="s">
        <v>3</v>
      </c>
      <c r="EJ212" s="2">
        <v>1</v>
      </c>
      <c r="EK212" s="2">
        <v>80</v>
      </c>
      <c r="EL212" s="2" t="s">
        <v>417</v>
      </c>
      <c r="EM212" s="2" t="s">
        <v>418</v>
      </c>
      <c r="EN212" s="2"/>
      <c r="EO212" s="2" t="s">
        <v>3</v>
      </c>
      <c r="EP212" s="2"/>
      <c r="EQ212" s="2">
        <v>0</v>
      </c>
      <c r="ER212" s="2">
        <v>21387.71</v>
      </c>
      <c r="ES212" s="2">
        <v>21387.71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>
        <v>0</v>
      </c>
      <c r="FR212" s="2">
        <f t="shared" si="285"/>
        <v>0</v>
      </c>
      <c r="FS212" s="2">
        <v>0</v>
      </c>
      <c r="FT212" s="2"/>
      <c r="FU212" s="2"/>
      <c r="FV212" s="2"/>
      <c r="FW212" s="2"/>
      <c r="FX212" s="2">
        <v>85</v>
      </c>
      <c r="FY212" s="2">
        <v>70</v>
      </c>
      <c r="FZ212" s="2"/>
      <c r="GA212" s="2" t="s">
        <v>3</v>
      </c>
      <c r="GB212" s="2"/>
      <c r="GC212" s="2"/>
      <c r="GD212" s="2">
        <v>0</v>
      </c>
      <c r="GE212" s="2"/>
      <c r="GF212" s="2">
        <v>152119790</v>
      </c>
      <c r="GG212" s="2">
        <v>2</v>
      </c>
      <c r="GH212" s="2">
        <v>1</v>
      </c>
      <c r="GI212" s="2">
        <v>-2</v>
      </c>
      <c r="GJ212" s="2">
        <v>0</v>
      </c>
      <c r="GK212" s="2">
        <f>ROUND(R212*(R12)/100,2)</f>
        <v>0</v>
      </c>
      <c r="GL212" s="2">
        <f t="shared" si="286"/>
        <v>0</v>
      </c>
      <c r="GM212" s="2">
        <f t="shared" si="287"/>
        <v>534.69000000000005</v>
      </c>
      <c r="GN212" s="2">
        <f t="shared" si="288"/>
        <v>534.69000000000005</v>
      </c>
      <c r="GO212" s="2">
        <f t="shared" si="289"/>
        <v>0</v>
      </c>
      <c r="GP212" s="2">
        <f t="shared" si="290"/>
        <v>0</v>
      </c>
      <c r="GQ212" s="2"/>
      <c r="GR212" s="2">
        <v>0</v>
      </c>
      <c r="GS212" s="2">
        <v>3</v>
      </c>
      <c r="GT212" s="2">
        <v>0</v>
      </c>
      <c r="GU212" s="2" t="s">
        <v>3</v>
      </c>
      <c r="GV212" s="2">
        <f t="shared" si="291"/>
        <v>0</v>
      </c>
      <c r="GW212" s="2">
        <v>1</v>
      </c>
      <c r="GX212" s="2">
        <f t="shared" si="292"/>
        <v>0</v>
      </c>
      <c r="GY212" s="2"/>
      <c r="GZ212" s="2"/>
      <c r="HA212" s="2">
        <v>0</v>
      </c>
      <c r="HB212" s="2">
        <v>0</v>
      </c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>
        <v>0</v>
      </c>
      <c r="IL212" s="2"/>
      <c r="IM212" s="2"/>
      <c r="IN212" s="2"/>
      <c r="IO212" s="2"/>
      <c r="IP212" s="2"/>
      <c r="IQ212" s="2"/>
      <c r="IR212" s="2"/>
      <c r="IS212" s="2"/>
      <c r="IT212" s="2"/>
      <c r="IU212" s="2"/>
    </row>
    <row r="213" spans="1:255" x14ac:dyDescent="0.2">
      <c r="A213">
        <v>18</v>
      </c>
      <c r="B213">
        <v>1</v>
      </c>
      <c r="C213">
        <v>332</v>
      </c>
      <c r="E213" t="s">
        <v>426</v>
      </c>
      <c r="F213" t="s">
        <v>427</v>
      </c>
      <c r="G213" t="s">
        <v>428</v>
      </c>
      <c r="H213" t="s">
        <v>173</v>
      </c>
      <c r="I213">
        <f>I211*J213</f>
        <v>2.5000000000000001E-2</v>
      </c>
      <c r="J213">
        <v>1</v>
      </c>
      <c r="O213">
        <f t="shared" si="258"/>
        <v>2609.3000000000002</v>
      </c>
      <c r="P213">
        <f t="shared" si="259"/>
        <v>2609.3000000000002</v>
      </c>
      <c r="Q213">
        <f t="shared" si="260"/>
        <v>0</v>
      </c>
      <c r="R213">
        <f t="shared" si="261"/>
        <v>0</v>
      </c>
      <c r="S213">
        <f t="shared" si="262"/>
        <v>0</v>
      </c>
      <c r="T213">
        <f t="shared" si="263"/>
        <v>0</v>
      </c>
      <c r="U213">
        <f t="shared" si="264"/>
        <v>0</v>
      </c>
      <c r="V213">
        <f t="shared" si="265"/>
        <v>0</v>
      </c>
      <c r="W213">
        <f t="shared" si="266"/>
        <v>0</v>
      </c>
      <c r="X213">
        <f t="shared" si="267"/>
        <v>0</v>
      </c>
      <c r="Y213">
        <f t="shared" si="268"/>
        <v>0</v>
      </c>
      <c r="AA213">
        <v>21012693</v>
      </c>
      <c r="AB213">
        <f t="shared" si="269"/>
        <v>21387.71</v>
      </c>
      <c r="AC213">
        <f t="shared" si="270"/>
        <v>21387.71</v>
      </c>
      <c r="AD213">
        <f t="shared" si="295"/>
        <v>0</v>
      </c>
      <c r="AE213">
        <f t="shared" si="296"/>
        <v>0</v>
      </c>
      <c r="AF213">
        <f t="shared" si="297"/>
        <v>0</v>
      </c>
      <c r="AG213">
        <f t="shared" si="272"/>
        <v>0</v>
      </c>
      <c r="AH213">
        <f t="shared" si="298"/>
        <v>0</v>
      </c>
      <c r="AI213">
        <f t="shared" si="299"/>
        <v>0</v>
      </c>
      <c r="AJ213">
        <f t="shared" si="273"/>
        <v>0</v>
      </c>
      <c r="AK213">
        <v>21387.71</v>
      </c>
      <c r="AL213">
        <v>21387.71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</v>
      </c>
      <c r="AW213">
        <v>1</v>
      </c>
      <c r="AZ213">
        <v>1</v>
      </c>
      <c r="BA213">
        <v>1</v>
      </c>
      <c r="BB213">
        <v>1</v>
      </c>
      <c r="BC213">
        <v>4.88</v>
      </c>
      <c r="BD213" t="s">
        <v>3</v>
      </c>
      <c r="BE213" t="s">
        <v>3</v>
      </c>
      <c r="BF213" t="s">
        <v>3</v>
      </c>
      <c r="BG213" t="s">
        <v>3</v>
      </c>
      <c r="BH213">
        <v>3</v>
      </c>
      <c r="BI213">
        <v>1</v>
      </c>
      <c r="BJ213" t="s">
        <v>429</v>
      </c>
      <c r="BM213">
        <v>80</v>
      </c>
      <c r="BN213">
        <v>0</v>
      </c>
      <c r="BO213" t="s">
        <v>427</v>
      </c>
      <c r="BP213">
        <v>1</v>
      </c>
      <c r="BQ213">
        <v>30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3</v>
      </c>
      <c r="BZ213">
        <v>0</v>
      </c>
      <c r="CA213">
        <v>0</v>
      </c>
      <c r="CF213">
        <v>0</v>
      </c>
      <c r="CG213">
        <v>0</v>
      </c>
      <c r="CM213">
        <v>0</v>
      </c>
      <c r="CN213" t="s">
        <v>3</v>
      </c>
      <c r="CO213">
        <v>0</v>
      </c>
      <c r="CP213">
        <f t="shared" si="274"/>
        <v>2609.3000000000002</v>
      </c>
      <c r="CQ213">
        <f t="shared" si="275"/>
        <v>104372.0248</v>
      </c>
      <c r="CR213">
        <f t="shared" si="276"/>
        <v>0</v>
      </c>
      <c r="CS213">
        <f t="shared" si="277"/>
        <v>0</v>
      </c>
      <c r="CT213">
        <f t="shared" si="278"/>
        <v>0</v>
      </c>
      <c r="CU213">
        <f t="shared" si="279"/>
        <v>0</v>
      </c>
      <c r="CV213">
        <f t="shared" si="280"/>
        <v>0</v>
      </c>
      <c r="CW213">
        <f t="shared" si="281"/>
        <v>0</v>
      </c>
      <c r="CX213">
        <f t="shared" si="282"/>
        <v>0</v>
      </c>
      <c r="CY213">
        <f t="shared" si="283"/>
        <v>0</v>
      </c>
      <c r="CZ213">
        <f t="shared" si="284"/>
        <v>0</v>
      </c>
      <c r="DC213" t="s">
        <v>3</v>
      </c>
      <c r="DD213" t="s">
        <v>3</v>
      </c>
      <c r="DE213" t="s">
        <v>3</v>
      </c>
      <c r="DF213" t="s">
        <v>3</v>
      </c>
      <c r="DG213" t="s">
        <v>3</v>
      </c>
      <c r="DH213" t="s">
        <v>3</v>
      </c>
      <c r="DI213" t="s">
        <v>3</v>
      </c>
      <c r="DJ213" t="s">
        <v>3</v>
      </c>
      <c r="DK213" t="s">
        <v>3</v>
      </c>
      <c r="DL213" t="s">
        <v>3</v>
      </c>
      <c r="DM213" t="s">
        <v>3</v>
      </c>
      <c r="DN213">
        <v>85</v>
      </c>
      <c r="DO213">
        <v>70</v>
      </c>
      <c r="DP213">
        <v>1.087</v>
      </c>
      <c r="DQ213">
        <v>1</v>
      </c>
      <c r="DU213">
        <v>1009</v>
      </c>
      <c r="DV213" t="s">
        <v>173</v>
      </c>
      <c r="DW213" t="s">
        <v>173</v>
      </c>
      <c r="DX213">
        <v>1000</v>
      </c>
      <c r="EE213">
        <v>20612972</v>
      </c>
      <c r="EF213">
        <v>30</v>
      </c>
      <c r="EG213" t="s">
        <v>54</v>
      </c>
      <c r="EH213">
        <v>0</v>
      </c>
      <c r="EI213" t="s">
        <v>3</v>
      </c>
      <c r="EJ213">
        <v>1</v>
      </c>
      <c r="EK213">
        <v>80</v>
      </c>
      <c r="EL213" t="s">
        <v>417</v>
      </c>
      <c r="EM213" t="s">
        <v>418</v>
      </c>
      <c r="EO213" t="s">
        <v>3</v>
      </c>
      <c r="EQ213">
        <v>0</v>
      </c>
      <c r="ER213">
        <v>21387.71</v>
      </c>
      <c r="ES213">
        <v>21387.71</v>
      </c>
      <c r="ET213">
        <v>0</v>
      </c>
      <c r="EU213">
        <v>0</v>
      </c>
      <c r="EV213">
        <v>0</v>
      </c>
      <c r="EW213">
        <v>0</v>
      </c>
      <c r="EX213">
        <v>0</v>
      </c>
      <c r="FQ213">
        <v>0</v>
      </c>
      <c r="FR213">
        <f t="shared" si="285"/>
        <v>0</v>
      </c>
      <c r="FS213">
        <v>0</v>
      </c>
      <c r="FX213">
        <v>85</v>
      </c>
      <c r="FY213">
        <v>70</v>
      </c>
      <c r="GA213" t="s">
        <v>3</v>
      </c>
      <c r="GD213">
        <v>0</v>
      </c>
      <c r="GF213">
        <v>152119790</v>
      </c>
      <c r="GG213">
        <v>2</v>
      </c>
      <c r="GH213">
        <v>1</v>
      </c>
      <c r="GI213">
        <v>2</v>
      </c>
      <c r="GJ213">
        <v>0</v>
      </c>
      <c r="GK213">
        <f>ROUND(R213*(S12)/100,2)</f>
        <v>0</v>
      </c>
      <c r="GL213">
        <f t="shared" si="286"/>
        <v>0</v>
      </c>
      <c r="GM213">
        <f t="shared" si="287"/>
        <v>2609.3000000000002</v>
      </c>
      <c r="GN213">
        <f t="shared" si="288"/>
        <v>2609.3000000000002</v>
      </c>
      <c r="GO213">
        <f t="shared" si="289"/>
        <v>0</v>
      </c>
      <c r="GP213">
        <f t="shared" si="290"/>
        <v>0</v>
      </c>
      <c r="GR213">
        <v>0</v>
      </c>
      <c r="GS213">
        <v>3</v>
      </c>
      <c r="GT213">
        <v>0</v>
      </c>
      <c r="GU213" t="s">
        <v>3</v>
      </c>
      <c r="GV213">
        <f t="shared" si="291"/>
        <v>0</v>
      </c>
      <c r="GW213">
        <v>1</v>
      </c>
      <c r="GX213">
        <f t="shared" si="292"/>
        <v>0</v>
      </c>
      <c r="HA213">
        <v>0</v>
      </c>
      <c r="HB213">
        <v>0</v>
      </c>
      <c r="IK213">
        <v>0</v>
      </c>
    </row>
    <row r="214" spans="1:255" x14ac:dyDescent="0.2">
      <c r="A214" s="2">
        <v>18</v>
      </c>
      <c r="B214" s="2">
        <v>1</v>
      </c>
      <c r="C214" s="2">
        <v>324</v>
      </c>
      <c r="D214" s="2"/>
      <c r="E214" s="2" t="s">
        <v>430</v>
      </c>
      <c r="F214" s="2" t="s">
        <v>431</v>
      </c>
      <c r="G214" s="2" t="s">
        <v>432</v>
      </c>
      <c r="H214" s="2" t="s">
        <v>206</v>
      </c>
      <c r="I214" s="2">
        <f>I210*J214</f>
        <v>0.8</v>
      </c>
      <c r="J214" s="2">
        <v>32</v>
      </c>
      <c r="K214" s="2"/>
      <c r="L214" s="2"/>
      <c r="M214" s="2"/>
      <c r="N214" s="2"/>
      <c r="O214" s="2">
        <f t="shared" si="258"/>
        <v>581.95000000000005</v>
      </c>
      <c r="P214" s="2">
        <f t="shared" si="259"/>
        <v>581.95000000000005</v>
      </c>
      <c r="Q214" s="2">
        <f t="shared" si="260"/>
        <v>0</v>
      </c>
      <c r="R214" s="2">
        <f t="shared" si="261"/>
        <v>0</v>
      </c>
      <c r="S214" s="2">
        <f t="shared" si="262"/>
        <v>0</v>
      </c>
      <c r="T214" s="2">
        <f t="shared" si="263"/>
        <v>0</v>
      </c>
      <c r="U214" s="2">
        <f t="shared" si="264"/>
        <v>0</v>
      </c>
      <c r="V214" s="2">
        <f t="shared" si="265"/>
        <v>0</v>
      </c>
      <c r="W214" s="2">
        <f t="shared" si="266"/>
        <v>0</v>
      </c>
      <c r="X214" s="2">
        <f t="shared" si="267"/>
        <v>0</v>
      </c>
      <c r="Y214" s="2">
        <f t="shared" si="268"/>
        <v>0</v>
      </c>
      <c r="Z214" s="2"/>
      <c r="AA214" s="2">
        <v>21012691</v>
      </c>
      <c r="AB214" s="2">
        <f t="shared" si="269"/>
        <v>727.44</v>
      </c>
      <c r="AC214" s="2">
        <f t="shared" si="270"/>
        <v>727.44</v>
      </c>
      <c r="AD214" s="2">
        <f t="shared" si="295"/>
        <v>0</v>
      </c>
      <c r="AE214" s="2">
        <f t="shared" si="296"/>
        <v>0</v>
      </c>
      <c r="AF214" s="2">
        <f t="shared" si="297"/>
        <v>0</v>
      </c>
      <c r="AG214" s="2">
        <f t="shared" si="272"/>
        <v>0</v>
      </c>
      <c r="AH214" s="2">
        <f t="shared" si="298"/>
        <v>0</v>
      </c>
      <c r="AI214" s="2">
        <f t="shared" si="299"/>
        <v>0</v>
      </c>
      <c r="AJ214" s="2">
        <f t="shared" si="273"/>
        <v>0</v>
      </c>
      <c r="AK214" s="2">
        <v>727.44</v>
      </c>
      <c r="AL214" s="2">
        <v>727.44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1</v>
      </c>
      <c r="AW214" s="2">
        <v>1</v>
      </c>
      <c r="AX214" s="2"/>
      <c r="AY214" s="2"/>
      <c r="AZ214" s="2">
        <v>1</v>
      </c>
      <c r="BA214" s="2">
        <v>1</v>
      </c>
      <c r="BB214" s="2">
        <v>1</v>
      </c>
      <c r="BC214" s="2">
        <v>1</v>
      </c>
      <c r="BD214" s="2" t="s">
        <v>3</v>
      </c>
      <c r="BE214" s="2" t="s">
        <v>3</v>
      </c>
      <c r="BF214" s="2" t="s">
        <v>3</v>
      </c>
      <c r="BG214" s="2" t="s">
        <v>3</v>
      </c>
      <c r="BH214" s="2">
        <v>3</v>
      </c>
      <c r="BI214" s="2">
        <v>1</v>
      </c>
      <c r="BJ214" s="2" t="s">
        <v>433</v>
      </c>
      <c r="BK214" s="2"/>
      <c r="BL214" s="2"/>
      <c r="BM214" s="2">
        <v>80</v>
      </c>
      <c r="BN214" s="2">
        <v>0</v>
      </c>
      <c r="BO214" s="2" t="s">
        <v>3</v>
      </c>
      <c r="BP214" s="2">
        <v>0</v>
      </c>
      <c r="BQ214" s="2">
        <v>30</v>
      </c>
      <c r="BR214" s="2">
        <v>0</v>
      </c>
      <c r="BS214" s="2">
        <v>1</v>
      </c>
      <c r="BT214" s="2">
        <v>1</v>
      </c>
      <c r="BU214" s="2">
        <v>1</v>
      </c>
      <c r="BV214" s="2">
        <v>1</v>
      </c>
      <c r="BW214" s="2">
        <v>1</v>
      </c>
      <c r="BX214" s="2">
        <v>1</v>
      </c>
      <c r="BY214" s="2" t="s">
        <v>3</v>
      </c>
      <c r="BZ214" s="2">
        <v>0</v>
      </c>
      <c r="CA214" s="2">
        <v>0</v>
      </c>
      <c r="CB214" s="2"/>
      <c r="CC214" s="2"/>
      <c r="CD214" s="2"/>
      <c r="CE214" s="2"/>
      <c r="CF214" s="2">
        <v>0</v>
      </c>
      <c r="CG214" s="2">
        <v>0</v>
      </c>
      <c r="CH214" s="2"/>
      <c r="CI214" s="2"/>
      <c r="CJ214" s="2"/>
      <c r="CK214" s="2"/>
      <c r="CL214" s="2"/>
      <c r="CM214" s="2">
        <v>0</v>
      </c>
      <c r="CN214" s="2" t="s">
        <v>3</v>
      </c>
      <c r="CO214" s="2">
        <v>0</v>
      </c>
      <c r="CP214" s="2">
        <f t="shared" si="274"/>
        <v>581.95000000000005</v>
      </c>
      <c r="CQ214" s="2">
        <f t="shared" si="275"/>
        <v>727.44</v>
      </c>
      <c r="CR214" s="2">
        <f t="shared" si="276"/>
        <v>0</v>
      </c>
      <c r="CS214" s="2">
        <f t="shared" si="277"/>
        <v>0</v>
      </c>
      <c r="CT214" s="2">
        <f t="shared" si="278"/>
        <v>0</v>
      </c>
      <c r="CU214" s="2">
        <f t="shared" si="279"/>
        <v>0</v>
      </c>
      <c r="CV214" s="2">
        <f t="shared" si="280"/>
        <v>0</v>
      </c>
      <c r="CW214" s="2">
        <f t="shared" si="281"/>
        <v>0</v>
      </c>
      <c r="CX214" s="2">
        <f t="shared" si="282"/>
        <v>0</v>
      </c>
      <c r="CY214" s="2">
        <f t="shared" si="283"/>
        <v>0</v>
      </c>
      <c r="CZ214" s="2">
        <f t="shared" si="284"/>
        <v>0</v>
      </c>
      <c r="DA214" s="2"/>
      <c r="DB214" s="2"/>
      <c r="DC214" s="2" t="s">
        <v>3</v>
      </c>
      <c r="DD214" s="2" t="s">
        <v>3</v>
      </c>
      <c r="DE214" s="2" t="s">
        <v>3</v>
      </c>
      <c r="DF214" s="2" t="s">
        <v>3</v>
      </c>
      <c r="DG214" s="2" t="s">
        <v>3</v>
      </c>
      <c r="DH214" s="2" t="s">
        <v>3</v>
      </c>
      <c r="DI214" s="2" t="s">
        <v>3</v>
      </c>
      <c r="DJ214" s="2" t="s">
        <v>3</v>
      </c>
      <c r="DK214" s="2" t="s">
        <v>3</v>
      </c>
      <c r="DL214" s="2" t="s">
        <v>3</v>
      </c>
      <c r="DM214" s="2" t="s">
        <v>3</v>
      </c>
      <c r="DN214" s="2">
        <v>85</v>
      </c>
      <c r="DO214" s="2">
        <v>70</v>
      </c>
      <c r="DP214" s="2">
        <v>1.087</v>
      </c>
      <c r="DQ214" s="2">
        <v>1</v>
      </c>
      <c r="DR214" s="2"/>
      <c r="DS214" s="2"/>
      <c r="DT214" s="2"/>
      <c r="DU214" s="2">
        <v>1009</v>
      </c>
      <c r="DV214" s="2" t="s">
        <v>206</v>
      </c>
      <c r="DW214" s="2" t="s">
        <v>206</v>
      </c>
      <c r="DX214" s="2">
        <v>1</v>
      </c>
      <c r="DY214" s="2"/>
      <c r="DZ214" s="2"/>
      <c r="EA214" s="2"/>
      <c r="EB214" s="2"/>
      <c r="EC214" s="2"/>
      <c r="ED214" s="2"/>
      <c r="EE214" s="2">
        <v>20612972</v>
      </c>
      <c r="EF214" s="2">
        <v>30</v>
      </c>
      <c r="EG214" s="2" t="s">
        <v>54</v>
      </c>
      <c r="EH214" s="2">
        <v>0</v>
      </c>
      <c r="EI214" s="2" t="s">
        <v>3</v>
      </c>
      <c r="EJ214" s="2">
        <v>1</v>
      </c>
      <c r="EK214" s="2">
        <v>80</v>
      </c>
      <c r="EL214" s="2" t="s">
        <v>417</v>
      </c>
      <c r="EM214" s="2" t="s">
        <v>418</v>
      </c>
      <c r="EN214" s="2"/>
      <c r="EO214" s="2" t="s">
        <v>3</v>
      </c>
      <c r="EP214" s="2"/>
      <c r="EQ214" s="2">
        <v>0</v>
      </c>
      <c r="ER214" s="2">
        <v>727.44</v>
      </c>
      <c r="ES214" s="2">
        <v>727.44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>
        <v>0</v>
      </c>
      <c r="FR214" s="2">
        <f t="shared" si="285"/>
        <v>0</v>
      </c>
      <c r="FS214" s="2">
        <v>0</v>
      </c>
      <c r="FT214" s="2"/>
      <c r="FU214" s="2"/>
      <c r="FV214" s="2"/>
      <c r="FW214" s="2"/>
      <c r="FX214" s="2">
        <v>85</v>
      </c>
      <c r="FY214" s="2">
        <v>70</v>
      </c>
      <c r="FZ214" s="2"/>
      <c r="GA214" s="2" t="s">
        <v>3</v>
      </c>
      <c r="GB214" s="2"/>
      <c r="GC214" s="2"/>
      <c r="GD214" s="2">
        <v>0</v>
      </c>
      <c r="GE214" s="2"/>
      <c r="GF214" s="2">
        <v>-377895038</v>
      </c>
      <c r="GG214" s="2">
        <v>2</v>
      </c>
      <c r="GH214" s="2">
        <v>1</v>
      </c>
      <c r="GI214" s="2">
        <v>-2</v>
      </c>
      <c r="GJ214" s="2">
        <v>0</v>
      </c>
      <c r="GK214" s="2">
        <f>ROUND(R214*(R12)/100,2)</f>
        <v>0</v>
      </c>
      <c r="GL214" s="2">
        <f t="shared" si="286"/>
        <v>0</v>
      </c>
      <c r="GM214" s="2">
        <f t="shared" si="287"/>
        <v>581.95000000000005</v>
      </c>
      <c r="GN214" s="2">
        <f t="shared" si="288"/>
        <v>581.95000000000005</v>
      </c>
      <c r="GO214" s="2">
        <f t="shared" si="289"/>
        <v>0</v>
      </c>
      <c r="GP214" s="2">
        <f t="shared" si="290"/>
        <v>0</v>
      </c>
      <c r="GQ214" s="2"/>
      <c r="GR214" s="2">
        <v>0</v>
      </c>
      <c r="GS214" s="2">
        <v>3</v>
      </c>
      <c r="GT214" s="2">
        <v>0</v>
      </c>
      <c r="GU214" s="2" t="s">
        <v>3</v>
      </c>
      <c r="GV214" s="2">
        <f t="shared" si="291"/>
        <v>0</v>
      </c>
      <c r="GW214" s="2">
        <v>1</v>
      </c>
      <c r="GX214" s="2">
        <f t="shared" si="292"/>
        <v>0</v>
      </c>
      <c r="GY214" s="2"/>
      <c r="GZ214" s="2"/>
      <c r="HA214" s="2">
        <v>0</v>
      </c>
      <c r="HB214" s="2">
        <v>0</v>
      </c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>
        <v>0</v>
      </c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x14ac:dyDescent="0.2">
      <c r="A215">
        <v>18</v>
      </c>
      <c r="B215">
        <v>1</v>
      </c>
      <c r="C215">
        <v>333</v>
      </c>
      <c r="E215" t="s">
        <v>430</v>
      </c>
      <c r="F215" t="s">
        <v>431</v>
      </c>
      <c r="G215" t="s">
        <v>432</v>
      </c>
      <c r="H215" t="s">
        <v>206</v>
      </c>
      <c r="I215">
        <f>I211*J215</f>
        <v>0.8</v>
      </c>
      <c r="J215">
        <v>32</v>
      </c>
      <c r="O215">
        <f t="shared" si="258"/>
        <v>1710.94</v>
      </c>
      <c r="P215">
        <f t="shared" si="259"/>
        <v>1710.94</v>
      </c>
      <c r="Q215">
        <f t="shared" si="260"/>
        <v>0</v>
      </c>
      <c r="R215">
        <f t="shared" si="261"/>
        <v>0</v>
      </c>
      <c r="S215">
        <f t="shared" si="262"/>
        <v>0</v>
      </c>
      <c r="T215">
        <f t="shared" si="263"/>
        <v>0</v>
      </c>
      <c r="U215">
        <f t="shared" si="264"/>
        <v>0</v>
      </c>
      <c r="V215">
        <f t="shared" si="265"/>
        <v>0</v>
      </c>
      <c r="W215">
        <f t="shared" si="266"/>
        <v>0</v>
      </c>
      <c r="X215">
        <f t="shared" si="267"/>
        <v>0</v>
      </c>
      <c r="Y215">
        <f t="shared" si="268"/>
        <v>0</v>
      </c>
      <c r="AA215">
        <v>21012693</v>
      </c>
      <c r="AB215">
        <f t="shared" si="269"/>
        <v>727.44</v>
      </c>
      <c r="AC215">
        <f t="shared" si="270"/>
        <v>727.44</v>
      </c>
      <c r="AD215">
        <f t="shared" si="295"/>
        <v>0</v>
      </c>
      <c r="AE215">
        <f t="shared" si="296"/>
        <v>0</v>
      </c>
      <c r="AF215">
        <f t="shared" si="297"/>
        <v>0</v>
      </c>
      <c r="AG215">
        <f t="shared" si="272"/>
        <v>0</v>
      </c>
      <c r="AH215">
        <f t="shared" si="298"/>
        <v>0</v>
      </c>
      <c r="AI215">
        <f t="shared" si="299"/>
        <v>0</v>
      </c>
      <c r="AJ215">
        <f t="shared" si="273"/>
        <v>0</v>
      </c>
      <c r="AK215">
        <v>727.44</v>
      </c>
      <c r="AL215">
        <v>727.44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1</v>
      </c>
      <c r="AW215">
        <v>1</v>
      </c>
      <c r="AZ215">
        <v>1</v>
      </c>
      <c r="BA215">
        <v>1</v>
      </c>
      <c r="BB215">
        <v>1</v>
      </c>
      <c r="BC215">
        <v>2.94</v>
      </c>
      <c r="BD215" t="s">
        <v>3</v>
      </c>
      <c r="BE215" t="s">
        <v>3</v>
      </c>
      <c r="BF215" t="s">
        <v>3</v>
      </c>
      <c r="BG215" t="s">
        <v>3</v>
      </c>
      <c r="BH215">
        <v>3</v>
      </c>
      <c r="BI215">
        <v>1</v>
      </c>
      <c r="BJ215" t="s">
        <v>433</v>
      </c>
      <c r="BM215">
        <v>80</v>
      </c>
      <c r="BN215">
        <v>0</v>
      </c>
      <c r="BO215" t="s">
        <v>431</v>
      </c>
      <c r="BP215">
        <v>1</v>
      </c>
      <c r="BQ215">
        <v>30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3</v>
      </c>
      <c r="BZ215">
        <v>0</v>
      </c>
      <c r="CA215">
        <v>0</v>
      </c>
      <c r="CF215">
        <v>0</v>
      </c>
      <c r="CG215">
        <v>0</v>
      </c>
      <c r="CM215">
        <v>0</v>
      </c>
      <c r="CN215" t="s">
        <v>3</v>
      </c>
      <c r="CO215">
        <v>0</v>
      </c>
      <c r="CP215">
        <f t="shared" si="274"/>
        <v>1710.94</v>
      </c>
      <c r="CQ215">
        <f t="shared" si="275"/>
        <v>2138.6736000000001</v>
      </c>
      <c r="CR215">
        <f t="shared" si="276"/>
        <v>0</v>
      </c>
      <c r="CS215">
        <f t="shared" si="277"/>
        <v>0</v>
      </c>
      <c r="CT215">
        <f t="shared" si="278"/>
        <v>0</v>
      </c>
      <c r="CU215">
        <f t="shared" si="279"/>
        <v>0</v>
      </c>
      <c r="CV215">
        <f t="shared" si="280"/>
        <v>0</v>
      </c>
      <c r="CW215">
        <f t="shared" si="281"/>
        <v>0</v>
      </c>
      <c r="CX215">
        <f t="shared" si="282"/>
        <v>0</v>
      </c>
      <c r="CY215">
        <f t="shared" si="283"/>
        <v>0</v>
      </c>
      <c r="CZ215">
        <f t="shared" si="284"/>
        <v>0</v>
      </c>
      <c r="DC215" t="s">
        <v>3</v>
      </c>
      <c r="DD215" t="s">
        <v>3</v>
      </c>
      <c r="DE215" t="s">
        <v>3</v>
      </c>
      <c r="DF215" t="s">
        <v>3</v>
      </c>
      <c r="DG215" t="s">
        <v>3</v>
      </c>
      <c r="DH215" t="s">
        <v>3</v>
      </c>
      <c r="DI215" t="s">
        <v>3</v>
      </c>
      <c r="DJ215" t="s">
        <v>3</v>
      </c>
      <c r="DK215" t="s">
        <v>3</v>
      </c>
      <c r="DL215" t="s">
        <v>3</v>
      </c>
      <c r="DM215" t="s">
        <v>3</v>
      </c>
      <c r="DN215">
        <v>85</v>
      </c>
      <c r="DO215">
        <v>70</v>
      </c>
      <c r="DP215">
        <v>1.087</v>
      </c>
      <c r="DQ215">
        <v>1</v>
      </c>
      <c r="DU215">
        <v>1009</v>
      </c>
      <c r="DV215" t="s">
        <v>206</v>
      </c>
      <c r="DW215" t="s">
        <v>206</v>
      </c>
      <c r="DX215">
        <v>1</v>
      </c>
      <c r="EE215">
        <v>20612972</v>
      </c>
      <c r="EF215">
        <v>30</v>
      </c>
      <c r="EG215" t="s">
        <v>54</v>
      </c>
      <c r="EH215">
        <v>0</v>
      </c>
      <c r="EI215" t="s">
        <v>3</v>
      </c>
      <c r="EJ215">
        <v>1</v>
      </c>
      <c r="EK215">
        <v>80</v>
      </c>
      <c r="EL215" t="s">
        <v>417</v>
      </c>
      <c r="EM215" t="s">
        <v>418</v>
      </c>
      <c r="EO215" t="s">
        <v>3</v>
      </c>
      <c r="EQ215">
        <v>0</v>
      </c>
      <c r="ER215">
        <v>727.44</v>
      </c>
      <c r="ES215">
        <v>727.44</v>
      </c>
      <c r="ET215">
        <v>0</v>
      </c>
      <c r="EU215">
        <v>0</v>
      </c>
      <c r="EV215">
        <v>0</v>
      </c>
      <c r="EW215">
        <v>0</v>
      </c>
      <c r="EX215">
        <v>0</v>
      </c>
      <c r="FQ215">
        <v>0</v>
      </c>
      <c r="FR215">
        <f t="shared" si="285"/>
        <v>0</v>
      </c>
      <c r="FS215">
        <v>0</v>
      </c>
      <c r="FX215">
        <v>85</v>
      </c>
      <c r="FY215">
        <v>70</v>
      </c>
      <c r="GA215" t="s">
        <v>3</v>
      </c>
      <c r="GD215">
        <v>0</v>
      </c>
      <c r="GF215">
        <v>-377895038</v>
      </c>
      <c r="GG215">
        <v>2</v>
      </c>
      <c r="GH215">
        <v>1</v>
      </c>
      <c r="GI215">
        <v>2</v>
      </c>
      <c r="GJ215">
        <v>0</v>
      </c>
      <c r="GK215">
        <f>ROUND(R215*(S12)/100,2)</f>
        <v>0</v>
      </c>
      <c r="GL215">
        <f t="shared" si="286"/>
        <v>0</v>
      </c>
      <c r="GM215">
        <f t="shared" si="287"/>
        <v>1710.94</v>
      </c>
      <c r="GN215">
        <f t="shared" si="288"/>
        <v>1710.94</v>
      </c>
      <c r="GO215">
        <f t="shared" si="289"/>
        <v>0</v>
      </c>
      <c r="GP215">
        <f t="shared" si="290"/>
        <v>0</v>
      </c>
      <c r="GR215">
        <v>0</v>
      </c>
      <c r="GS215">
        <v>3</v>
      </c>
      <c r="GT215">
        <v>0</v>
      </c>
      <c r="GU215" t="s">
        <v>3</v>
      </c>
      <c r="GV215">
        <f t="shared" si="291"/>
        <v>0</v>
      </c>
      <c r="GW215">
        <v>1</v>
      </c>
      <c r="GX215">
        <f t="shared" si="292"/>
        <v>0</v>
      </c>
      <c r="HA215">
        <v>0</v>
      </c>
      <c r="HB215">
        <v>0</v>
      </c>
      <c r="IK215">
        <v>0</v>
      </c>
    </row>
    <row r="216" spans="1:255" x14ac:dyDescent="0.2">
      <c r="A216" s="2">
        <v>18</v>
      </c>
      <c r="B216" s="2">
        <v>1</v>
      </c>
      <c r="C216" s="2">
        <v>325</v>
      </c>
      <c r="D216" s="2"/>
      <c r="E216" s="2" t="s">
        <v>434</v>
      </c>
      <c r="F216" s="2" t="s">
        <v>435</v>
      </c>
      <c r="G216" s="2" t="s">
        <v>436</v>
      </c>
      <c r="H216" s="2" t="s">
        <v>173</v>
      </c>
      <c r="I216" s="2">
        <f>I210*J216</f>
        <v>2.5000000000000001E-2</v>
      </c>
      <c r="J216" s="2">
        <v>1</v>
      </c>
      <c r="K216" s="2"/>
      <c r="L216" s="2"/>
      <c r="M216" s="2"/>
      <c r="N216" s="2"/>
      <c r="O216" s="2">
        <f t="shared" si="258"/>
        <v>982.78</v>
      </c>
      <c r="P216" s="2">
        <f t="shared" si="259"/>
        <v>982.78</v>
      </c>
      <c r="Q216" s="2">
        <f t="shared" si="260"/>
        <v>0</v>
      </c>
      <c r="R216" s="2">
        <f t="shared" si="261"/>
        <v>0</v>
      </c>
      <c r="S216" s="2">
        <f t="shared" si="262"/>
        <v>0</v>
      </c>
      <c r="T216" s="2">
        <f t="shared" si="263"/>
        <v>0</v>
      </c>
      <c r="U216" s="2">
        <f t="shared" si="264"/>
        <v>0</v>
      </c>
      <c r="V216" s="2">
        <f t="shared" si="265"/>
        <v>0</v>
      </c>
      <c r="W216" s="2">
        <f t="shared" si="266"/>
        <v>0</v>
      </c>
      <c r="X216" s="2">
        <f t="shared" si="267"/>
        <v>0</v>
      </c>
      <c r="Y216" s="2">
        <f t="shared" si="268"/>
        <v>0</v>
      </c>
      <c r="Z216" s="2"/>
      <c r="AA216" s="2">
        <v>21012691</v>
      </c>
      <c r="AB216" s="2">
        <f t="shared" si="269"/>
        <v>39311.160000000003</v>
      </c>
      <c r="AC216" s="2">
        <f t="shared" si="270"/>
        <v>39311.160000000003</v>
      </c>
      <c r="AD216" s="2">
        <f t="shared" si="295"/>
        <v>0</v>
      </c>
      <c r="AE216" s="2">
        <f t="shared" si="296"/>
        <v>0</v>
      </c>
      <c r="AF216" s="2">
        <f t="shared" si="297"/>
        <v>0</v>
      </c>
      <c r="AG216" s="2">
        <f t="shared" si="272"/>
        <v>0</v>
      </c>
      <c r="AH216" s="2">
        <f t="shared" si="298"/>
        <v>0</v>
      </c>
      <c r="AI216" s="2">
        <f t="shared" si="299"/>
        <v>0</v>
      </c>
      <c r="AJ216" s="2">
        <f t="shared" si="273"/>
        <v>0</v>
      </c>
      <c r="AK216" s="2">
        <v>39311.160000000003</v>
      </c>
      <c r="AL216" s="2">
        <v>39311.160000000003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1</v>
      </c>
      <c r="AW216" s="2">
        <v>1</v>
      </c>
      <c r="AX216" s="2"/>
      <c r="AY216" s="2"/>
      <c r="AZ216" s="2">
        <v>1</v>
      </c>
      <c r="BA216" s="2">
        <v>1</v>
      </c>
      <c r="BB216" s="2">
        <v>1</v>
      </c>
      <c r="BC216" s="2">
        <v>1</v>
      </c>
      <c r="BD216" s="2" t="s">
        <v>3</v>
      </c>
      <c r="BE216" s="2" t="s">
        <v>3</v>
      </c>
      <c r="BF216" s="2" t="s">
        <v>3</v>
      </c>
      <c r="BG216" s="2" t="s">
        <v>3</v>
      </c>
      <c r="BH216" s="2">
        <v>3</v>
      </c>
      <c r="BI216" s="2">
        <v>1</v>
      </c>
      <c r="BJ216" s="2" t="s">
        <v>437</v>
      </c>
      <c r="BK216" s="2"/>
      <c r="BL216" s="2"/>
      <c r="BM216" s="2">
        <v>80</v>
      </c>
      <c r="BN216" s="2">
        <v>0</v>
      </c>
      <c r="BO216" s="2" t="s">
        <v>3</v>
      </c>
      <c r="BP216" s="2">
        <v>0</v>
      </c>
      <c r="BQ216" s="2">
        <v>30</v>
      </c>
      <c r="BR216" s="2">
        <v>0</v>
      </c>
      <c r="BS216" s="2">
        <v>1</v>
      </c>
      <c r="BT216" s="2">
        <v>1</v>
      </c>
      <c r="BU216" s="2">
        <v>1</v>
      </c>
      <c r="BV216" s="2">
        <v>1</v>
      </c>
      <c r="BW216" s="2">
        <v>1</v>
      </c>
      <c r="BX216" s="2">
        <v>1</v>
      </c>
      <c r="BY216" s="2" t="s">
        <v>3</v>
      </c>
      <c r="BZ216" s="2">
        <v>0</v>
      </c>
      <c r="CA216" s="2">
        <v>0</v>
      </c>
      <c r="CB216" s="2"/>
      <c r="CC216" s="2"/>
      <c r="CD216" s="2"/>
      <c r="CE216" s="2"/>
      <c r="CF216" s="2">
        <v>0</v>
      </c>
      <c r="CG216" s="2">
        <v>0</v>
      </c>
      <c r="CH216" s="2"/>
      <c r="CI216" s="2"/>
      <c r="CJ216" s="2"/>
      <c r="CK216" s="2"/>
      <c r="CL216" s="2"/>
      <c r="CM216" s="2">
        <v>0</v>
      </c>
      <c r="CN216" s="2" t="s">
        <v>3</v>
      </c>
      <c r="CO216" s="2">
        <v>0</v>
      </c>
      <c r="CP216" s="2">
        <f t="shared" si="274"/>
        <v>982.78</v>
      </c>
      <c r="CQ216" s="2">
        <f t="shared" si="275"/>
        <v>39311.160000000003</v>
      </c>
      <c r="CR216" s="2">
        <f t="shared" si="276"/>
        <v>0</v>
      </c>
      <c r="CS216" s="2">
        <f t="shared" si="277"/>
        <v>0</v>
      </c>
      <c r="CT216" s="2">
        <f t="shared" si="278"/>
        <v>0</v>
      </c>
      <c r="CU216" s="2">
        <f t="shared" si="279"/>
        <v>0</v>
      </c>
      <c r="CV216" s="2">
        <f t="shared" si="280"/>
        <v>0</v>
      </c>
      <c r="CW216" s="2">
        <f t="shared" si="281"/>
        <v>0</v>
      </c>
      <c r="CX216" s="2">
        <f t="shared" si="282"/>
        <v>0</v>
      </c>
      <c r="CY216" s="2">
        <f t="shared" si="283"/>
        <v>0</v>
      </c>
      <c r="CZ216" s="2">
        <f t="shared" si="284"/>
        <v>0</v>
      </c>
      <c r="DA216" s="2"/>
      <c r="DB216" s="2"/>
      <c r="DC216" s="2" t="s">
        <v>3</v>
      </c>
      <c r="DD216" s="2" t="s">
        <v>3</v>
      </c>
      <c r="DE216" s="2" t="s">
        <v>3</v>
      </c>
      <c r="DF216" s="2" t="s">
        <v>3</v>
      </c>
      <c r="DG216" s="2" t="s">
        <v>3</v>
      </c>
      <c r="DH216" s="2" t="s">
        <v>3</v>
      </c>
      <c r="DI216" s="2" t="s">
        <v>3</v>
      </c>
      <c r="DJ216" s="2" t="s">
        <v>3</v>
      </c>
      <c r="DK216" s="2" t="s">
        <v>3</v>
      </c>
      <c r="DL216" s="2" t="s">
        <v>3</v>
      </c>
      <c r="DM216" s="2" t="s">
        <v>3</v>
      </c>
      <c r="DN216" s="2">
        <v>85</v>
      </c>
      <c r="DO216" s="2">
        <v>70</v>
      </c>
      <c r="DP216" s="2">
        <v>1.087</v>
      </c>
      <c r="DQ216" s="2">
        <v>1</v>
      </c>
      <c r="DR216" s="2"/>
      <c r="DS216" s="2"/>
      <c r="DT216" s="2"/>
      <c r="DU216" s="2">
        <v>1009</v>
      </c>
      <c r="DV216" s="2" t="s">
        <v>173</v>
      </c>
      <c r="DW216" s="2" t="s">
        <v>173</v>
      </c>
      <c r="DX216" s="2">
        <v>1000</v>
      </c>
      <c r="DY216" s="2"/>
      <c r="DZ216" s="2"/>
      <c r="EA216" s="2"/>
      <c r="EB216" s="2"/>
      <c r="EC216" s="2"/>
      <c r="ED216" s="2"/>
      <c r="EE216" s="2">
        <v>20612972</v>
      </c>
      <c r="EF216" s="2">
        <v>30</v>
      </c>
      <c r="EG216" s="2" t="s">
        <v>54</v>
      </c>
      <c r="EH216" s="2">
        <v>0</v>
      </c>
      <c r="EI216" s="2" t="s">
        <v>3</v>
      </c>
      <c r="EJ216" s="2">
        <v>1</v>
      </c>
      <c r="EK216" s="2">
        <v>80</v>
      </c>
      <c r="EL216" s="2" t="s">
        <v>417</v>
      </c>
      <c r="EM216" s="2" t="s">
        <v>418</v>
      </c>
      <c r="EN216" s="2"/>
      <c r="EO216" s="2" t="s">
        <v>3</v>
      </c>
      <c r="EP216" s="2"/>
      <c r="EQ216" s="2">
        <v>0</v>
      </c>
      <c r="ER216" s="2">
        <v>39311.160000000003</v>
      </c>
      <c r="ES216" s="2">
        <v>39311.160000000003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>
        <v>0</v>
      </c>
      <c r="FR216" s="2">
        <f t="shared" si="285"/>
        <v>0</v>
      </c>
      <c r="FS216" s="2">
        <v>0</v>
      </c>
      <c r="FT216" s="2"/>
      <c r="FU216" s="2"/>
      <c r="FV216" s="2"/>
      <c r="FW216" s="2"/>
      <c r="FX216" s="2">
        <v>85</v>
      </c>
      <c r="FY216" s="2">
        <v>70</v>
      </c>
      <c r="FZ216" s="2"/>
      <c r="GA216" s="2" t="s">
        <v>3</v>
      </c>
      <c r="GB216" s="2"/>
      <c r="GC216" s="2"/>
      <c r="GD216" s="2">
        <v>0</v>
      </c>
      <c r="GE216" s="2"/>
      <c r="GF216" s="2">
        <v>-1671305152</v>
      </c>
      <c r="GG216" s="2">
        <v>2</v>
      </c>
      <c r="GH216" s="2">
        <v>1</v>
      </c>
      <c r="GI216" s="2">
        <v>-2</v>
      </c>
      <c r="GJ216" s="2">
        <v>0</v>
      </c>
      <c r="GK216" s="2">
        <f>ROUND(R216*(R12)/100,2)</f>
        <v>0</v>
      </c>
      <c r="GL216" s="2">
        <f t="shared" si="286"/>
        <v>0</v>
      </c>
      <c r="GM216" s="2">
        <f t="shared" si="287"/>
        <v>982.78</v>
      </c>
      <c r="GN216" s="2">
        <f t="shared" si="288"/>
        <v>982.78</v>
      </c>
      <c r="GO216" s="2">
        <f t="shared" si="289"/>
        <v>0</v>
      </c>
      <c r="GP216" s="2">
        <f t="shared" si="290"/>
        <v>0</v>
      </c>
      <c r="GQ216" s="2"/>
      <c r="GR216" s="2">
        <v>0</v>
      </c>
      <c r="GS216" s="2">
        <v>3</v>
      </c>
      <c r="GT216" s="2">
        <v>0</v>
      </c>
      <c r="GU216" s="2" t="s">
        <v>3</v>
      </c>
      <c r="GV216" s="2">
        <f t="shared" si="291"/>
        <v>0</v>
      </c>
      <c r="GW216" s="2">
        <v>1</v>
      </c>
      <c r="GX216" s="2">
        <f t="shared" si="292"/>
        <v>0</v>
      </c>
      <c r="GY216" s="2"/>
      <c r="GZ216" s="2"/>
      <c r="HA216" s="2">
        <v>0</v>
      </c>
      <c r="HB216" s="2">
        <v>0</v>
      </c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>
        <v>0</v>
      </c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x14ac:dyDescent="0.2">
      <c r="A217">
        <v>18</v>
      </c>
      <c r="B217">
        <v>1</v>
      </c>
      <c r="C217">
        <v>334</v>
      </c>
      <c r="E217" t="s">
        <v>434</v>
      </c>
      <c r="F217" t="s">
        <v>435</v>
      </c>
      <c r="G217" t="s">
        <v>436</v>
      </c>
      <c r="H217" t="s">
        <v>173</v>
      </c>
      <c r="I217">
        <f>I211*J217</f>
        <v>2.5000000000000001E-2</v>
      </c>
      <c r="J217">
        <v>1</v>
      </c>
      <c r="O217">
        <f t="shared" si="258"/>
        <v>4127.67</v>
      </c>
      <c r="P217">
        <f t="shared" si="259"/>
        <v>4127.67</v>
      </c>
      <c r="Q217">
        <f t="shared" si="260"/>
        <v>0</v>
      </c>
      <c r="R217">
        <f t="shared" si="261"/>
        <v>0</v>
      </c>
      <c r="S217">
        <f t="shared" si="262"/>
        <v>0</v>
      </c>
      <c r="T217">
        <f t="shared" si="263"/>
        <v>0</v>
      </c>
      <c r="U217">
        <f t="shared" si="264"/>
        <v>0</v>
      </c>
      <c r="V217">
        <f t="shared" si="265"/>
        <v>0</v>
      </c>
      <c r="W217">
        <f t="shared" si="266"/>
        <v>0</v>
      </c>
      <c r="X217">
        <f t="shared" si="267"/>
        <v>0</v>
      </c>
      <c r="Y217">
        <f t="shared" si="268"/>
        <v>0</v>
      </c>
      <c r="AA217">
        <v>21012693</v>
      </c>
      <c r="AB217">
        <f t="shared" si="269"/>
        <v>39311.160000000003</v>
      </c>
      <c r="AC217">
        <f t="shared" si="270"/>
        <v>39311.160000000003</v>
      </c>
      <c r="AD217">
        <f t="shared" si="295"/>
        <v>0</v>
      </c>
      <c r="AE217">
        <f t="shared" si="296"/>
        <v>0</v>
      </c>
      <c r="AF217">
        <f t="shared" si="297"/>
        <v>0</v>
      </c>
      <c r="AG217">
        <f t="shared" si="272"/>
        <v>0</v>
      </c>
      <c r="AH217">
        <f t="shared" si="298"/>
        <v>0</v>
      </c>
      <c r="AI217">
        <f t="shared" si="299"/>
        <v>0</v>
      </c>
      <c r="AJ217">
        <f t="shared" si="273"/>
        <v>0</v>
      </c>
      <c r="AK217">
        <v>39311.160000000003</v>
      </c>
      <c r="AL217">
        <v>39311.160000000003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1</v>
      </c>
      <c r="AZ217">
        <v>1</v>
      </c>
      <c r="BA217">
        <v>1</v>
      </c>
      <c r="BB217">
        <v>1</v>
      </c>
      <c r="BC217">
        <v>4.2</v>
      </c>
      <c r="BD217" t="s">
        <v>3</v>
      </c>
      <c r="BE217" t="s">
        <v>3</v>
      </c>
      <c r="BF217" t="s">
        <v>3</v>
      </c>
      <c r="BG217" t="s">
        <v>3</v>
      </c>
      <c r="BH217">
        <v>3</v>
      </c>
      <c r="BI217">
        <v>1</v>
      </c>
      <c r="BJ217" t="s">
        <v>437</v>
      </c>
      <c r="BM217">
        <v>80</v>
      </c>
      <c r="BN217">
        <v>0</v>
      </c>
      <c r="BO217" t="s">
        <v>435</v>
      </c>
      <c r="BP217">
        <v>1</v>
      </c>
      <c r="BQ217">
        <v>30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3</v>
      </c>
      <c r="BZ217">
        <v>0</v>
      </c>
      <c r="CA217">
        <v>0</v>
      </c>
      <c r="CF217">
        <v>0</v>
      </c>
      <c r="CG217">
        <v>0</v>
      </c>
      <c r="CM217">
        <v>0</v>
      </c>
      <c r="CN217" t="s">
        <v>3</v>
      </c>
      <c r="CO217">
        <v>0</v>
      </c>
      <c r="CP217">
        <f t="shared" si="274"/>
        <v>4127.67</v>
      </c>
      <c r="CQ217">
        <f t="shared" si="275"/>
        <v>165106.87200000003</v>
      </c>
      <c r="CR217">
        <f t="shared" si="276"/>
        <v>0</v>
      </c>
      <c r="CS217">
        <f t="shared" si="277"/>
        <v>0</v>
      </c>
      <c r="CT217">
        <f t="shared" si="278"/>
        <v>0</v>
      </c>
      <c r="CU217">
        <f t="shared" si="279"/>
        <v>0</v>
      </c>
      <c r="CV217">
        <f t="shared" si="280"/>
        <v>0</v>
      </c>
      <c r="CW217">
        <f t="shared" si="281"/>
        <v>0</v>
      </c>
      <c r="CX217">
        <f t="shared" si="282"/>
        <v>0</v>
      </c>
      <c r="CY217">
        <f t="shared" si="283"/>
        <v>0</v>
      </c>
      <c r="CZ217">
        <f t="shared" si="284"/>
        <v>0</v>
      </c>
      <c r="DC217" t="s">
        <v>3</v>
      </c>
      <c r="DD217" t="s">
        <v>3</v>
      </c>
      <c r="DE217" t="s">
        <v>3</v>
      </c>
      <c r="DF217" t="s">
        <v>3</v>
      </c>
      <c r="DG217" t="s">
        <v>3</v>
      </c>
      <c r="DH217" t="s">
        <v>3</v>
      </c>
      <c r="DI217" t="s">
        <v>3</v>
      </c>
      <c r="DJ217" t="s">
        <v>3</v>
      </c>
      <c r="DK217" t="s">
        <v>3</v>
      </c>
      <c r="DL217" t="s">
        <v>3</v>
      </c>
      <c r="DM217" t="s">
        <v>3</v>
      </c>
      <c r="DN217">
        <v>85</v>
      </c>
      <c r="DO217">
        <v>70</v>
      </c>
      <c r="DP217">
        <v>1.087</v>
      </c>
      <c r="DQ217">
        <v>1</v>
      </c>
      <c r="DU217">
        <v>1009</v>
      </c>
      <c r="DV217" t="s">
        <v>173</v>
      </c>
      <c r="DW217" t="s">
        <v>173</v>
      </c>
      <c r="DX217">
        <v>1000</v>
      </c>
      <c r="EE217">
        <v>20612972</v>
      </c>
      <c r="EF217">
        <v>30</v>
      </c>
      <c r="EG217" t="s">
        <v>54</v>
      </c>
      <c r="EH217">
        <v>0</v>
      </c>
      <c r="EI217" t="s">
        <v>3</v>
      </c>
      <c r="EJ217">
        <v>1</v>
      </c>
      <c r="EK217">
        <v>80</v>
      </c>
      <c r="EL217" t="s">
        <v>417</v>
      </c>
      <c r="EM217" t="s">
        <v>418</v>
      </c>
      <c r="EO217" t="s">
        <v>3</v>
      </c>
      <c r="EQ217">
        <v>0</v>
      </c>
      <c r="ER217">
        <v>39311.160000000003</v>
      </c>
      <c r="ES217">
        <v>39311.160000000003</v>
      </c>
      <c r="ET217">
        <v>0</v>
      </c>
      <c r="EU217">
        <v>0</v>
      </c>
      <c r="EV217">
        <v>0</v>
      </c>
      <c r="EW217">
        <v>0</v>
      </c>
      <c r="EX217">
        <v>0</v>
      </c>
      <c r="FQ217">
        <v>0</v>
      </c>
      <c r="FR217">
        <f t="shared" si="285"/>
        <v>0</v>
      </c>
      <c r="FS217">
        <v>0</v>
      </c>
      <c r="FX217">
        <v>85</v>
      </c>
      <c r="FY217">
        <v>70</v>
      </c>
      <c r="GA217" t="s">
        <v>3</v>
      </c>
      <c r="GD217">
        <v>0</v>
      </c>
      <c r="GF217">
        <v>-1671305152</v>
      </c>
      <c r="GG217">
        <v>2</v>
      </c>
      <c r="GH217">
        <v>1</v>
      </c>
      <c r="GI217">
        <v>2</v>
      </c>
      <c r="GJ217">
        <v>0</v>
      </c>
      <c r="GK217">
        <f>ROUND(R217*(S12)/100,2)</f>
        <v>0</v>
      </c>
      <c r="GL217">
        <f t="shared" si="286"/>
        <v>0</v>
      </c>
      <c r="GM217">
        <f t="shared" si="287"/>
        <v>4127.67</v>
      </c>
      <c r="GN217">
        <f t="shared" si="288"/>
        <v>4127.67</v>
      </c>
      <c r="GO217">
        <f t="shared" si="289"/>
        <v>0</v>
      </c>
      <c r="GP217">
        <f t="shared" si="290"/>
        <v>0</v>
      </c>
      <c r="GR217">
        <v>0</v>
      </c>
      <c r="GS217">
        <v>3</v>
      </c>
      <c r="GT217">
        <v>0</v>
      </c>
      <c r="GU217" t="s">
        <v>3</v>
      </c>
      <c r="GV217">
        <f t="shared" si="291"/>
        <v>0</v>
      </c>
      <c r="GW217">
        <v>1</v>
      </c>
      <c r="GX217">
        <f t="shared" si="292"/>
        <v>0</v>
      </c>
      <c r="HA217">
        <v>0</v>
      </c>
      <c r="HB217">
        <v>0</v>
      </c>
      <c r="IK217">
        <v>0</v>
      </c>
    </row>
    <row r="218" spans="1:255" x14ac:dyDescent="0.2">
      <c r="A218" s="2">
        <v>18</v>
      </c>
      <c r="B218" s="2">
        <v>1</v>
      </c>
      <c r="C218" s="2">
        <v>326</v>
      </c>
      <c r="D218" s="2"/>
      <c r="E218" s="2" t="s">
        <v>438</v>
      </c>
      <c r="F218" s="2" t="s">
        <v>439</v>
      </c>
      <c r="G218" s="2" t="s">
        <v>440</v>
      </c>
      <c r="H218" s="2" t="s">
        <v>40</v>
      </c>
      <c r="I218" s="2">
        <f>I210*J218</f>
        <v>0.3</v>
      </c>
      <c r="J218" s="2">
        <v>11.999999999999998</v>
      </c>
      <c r="K218" s="2"/>
      <c r="L218" s="2"/>
      <c r="M218" s="2"/>
      <c r="N218" s="2"/>
      <c r="O218" s="2">
        <f t="shared" si="258"/>
        <v>63.8</v>
      </c>
      <c r="P218" s="2">
        <f t="shared" si="259"/>
        <v>63.8</v>
      </c>
      <c r="Q218" s="2">
        <f t="shared" si="260"/>
        <v>0</v>
      </c>
      <c r="R218" s="2">
        <f t="shared" si="261"/>
        <v>0</v>
      </c>
      <c r="S218" s="2">
        <f t="shared" si="262"/>
        <v>0</v>
      </c>
      <c r="T218" s="2">
        <f t="shared" si="263"/>
        <v>0</v>
      </c>
      <c r="U218" s="2">
        <f t="shared" si="264"/>
        <v>0</v>
      </c>
      <c r="V218" s="2">
        <f t="shared" si="265"/>
        <v>0</v>
      </c>
      <c r="W218" s="2">
        <f t="shared" si="266"/>
        <v>0</v>
      </c>
      <c r="X218" s="2">
        <f t="shared" si="267"/>
        <v>0</v>
      </c>
      <c r="Y218" s="2">
        <f t="shared" si="268"/>
        <v>0</v>
      </c>
      <c r="Z218" s="2"/>
      <c r="AA218" s="2">
        <v>21012691</v>
      </c>
      <c r="AB218" s="2">
        <f t="shared" si="269"/>
        <v>212.66</v>
      </c>
      <c r="AC218" s="2">
        <f t="shared" si="270"/>
        <v>212.66</v>
      </c>
      <c r="AD218" s="2">
        <f t="shared" si="295"/>
        <v>0</v>
      </c>
      <c r="AE218" s="2">
        <f t="shared" si="296"/>
        <v>0</v>
      </c>
      <c r="AF218" s="2">
        <f t="shared" si="297"/>
        <v>0</v>
      </c>
      <c r="AG218" s="2">
        <f t="shared" si="272"/>
        <v>0</v>
      </c>
      <c r="AH218" s="2">
        <f t="shared" si="298"/>
        <v>0</v>
      </c>
      <c r="AI218" s="2">
        <f t="shared" si="299"/>
        <v>0</v>
      </c>
      <c r="AJ218" s="2">
        <f t="shared" si="273"/>
        <v>0</v>
      </c>
      <c r="AK218" s="2">
        <v>212.66</v>
      </c>
      <c r="AL218" s="2">
        <v>212.66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</v>
      </c>
      <c r="AW218" s="2">
        <v>1</v>
      </c>
      <c r="AX218" s="2"/>
      <c r="AY218" s="2"/>
      <c r="AZ218" s="2">
        <v>1</v>
      </c>
      <c r="BA218" s="2">
        <v>1</v>
      </c>
      <c r="BB218" s="2">
        <v>1</v>
      </c>
      <c r="BC218" s="2">
        <v>1</v>
      </c>
      <c r="BD218" s="2" t="s">
        <v>3</v>
      </c>
      <c r="BE218" s="2" t="s">
        <v>3</v>
      </c>
      <c r="BF218" s="2" t="s">
        <v>3</v>
      </c>
      <c r="BG218" s="2" t="s">
        <v>3</v>
      </c>
      <c r="BH218" s="2">
        <v>3</v>
      </c>
      <c r="BI218" s="2">
        <v>1</v>
      </c>
      <c r="BJ218" s="2" t="s">
        <v>441</v>
      </c>
      <c r="BK218" s="2"/>
      <c r="BL218" s="2"/>
      <c r="BM218" s="2">
        <v>80</v>
      </c>
      <c r="BN218" s="2">
        <v>0</v>
      </c>
      <c r="BO218" s="2" t="s">
        <v>3</v>
      </c>
      <c r="BP218" s="2">
        <v>0</v>
      </c>
      <c r="BQ218" s="2">
        <v>30</v>
      </c>
      <c r="BR218" s="2">
        <v>0</v>
      </c>
      <c r="BS218" s="2">
        <v>1</v>
      </c>
      <c r="BT218" s="2">
        <v>1</v>
      </c>
      <c r="BU218" s="2">
        <v>1</v>
      </c>
      <c r="BV218" s="2">
        <v>1</v>
      </c>
      <c r="BW218" s="2">
        <v>1</v>
      </c>
      <c r="BX218" s="2">
        <v>1</v>
      </c>
      <c r="BY218" s="2" t="s">
        <v>3</v>
      </c>
      <c r="BZ218" s="2">
        <v>0</v>
      </c>
      <c r="CA218" s="2">
        <v>0</v>
      </c>
      <c r="CB218" s="2"/>
      <c r="CC218" s="2"/>
      <c r="CD218" s="2"/>
      <c r="CE218" s="2"/>
      <c r="CF218" s="2">
        <v>0</v>
      </c>
      <c r="CG218" s="2">
        <v>0</v>
      </c>
      <c r="CH218" s="2"/>
      <c r="CI218" s="2"/>
      <c r="CJ218" s="2"/>
      <c r="CK218" s="2"/>
      <c r="CL218" s="2"/>
      <c r="CM218" s="2">
        <v>0</v>
      </c>
      <c r="CN218" s="2" t="s">
        <v>3</v>
      </c>
      <c r="CO218" s="2">
        <v>0</v>
      </c>
      <c r="CP218" s="2">
        <f t="shared" si="274"/>
        <v>63.8</v>
      </c>
      <c r="CQ218" s="2">
        <f t="shared" si="275"/>
        <v>212.66</v>
      </c>
      <c r="CR218" s="2">
        <f t="shared" si="276"/>
        <v>0</v>
      </c>
      <c r="CS218" s="2">
        <f t="shared" si="277"/>
        <v>0</v>
      </c>
      <c r="CT218" s="2">
        <f t="shared" si="278"/>
        <v>0</v>
      </c>
      <c r="CU218" s="2">
        <f t="shared" si="279"/>
        <v>0</v>
      </c>
      <c r="CV218" s="2">
        <f t="shared" si="280"/>
        <v>0</v>
      </c>
      <c r="CW218" s="2">
        <f t="shared" si="281"/>
        <v>0</v>
      </c>
      <c r="CX218" s="2">
        <f t="shared" si="282"/>
        <v>0</v>
      </c>
      <c r="CY218" s="2">
        <f t="shared" si="283"/>
        <v>0</v>
      </c>
      <c r="CZ218" s="2">
        <f t="shared" si="284"/>
        <v>0</v>
      </c>
      <c r="DA218" s="2"/>
      <c r="DB218" s="2"/>
      <c r="DC218" s="2" t="s">
        <v>3</v>
      </c>
      <c r="DD218" s="2" t="s">
        <v>3</v>
      </c>
      <c r="DE218" s="2" t="s">
        <v>3</v>
      </c>
      <c r="DF218" s="2" t="s">
        <v>3</v>
      </c>
      <c r="DG218" s="2" t="s">
        <v>3</v>
      </c>
      <c r="DH218" s="2" t="s">
        <v>3</v>
      </c>
      <c r="DI218" s="2" t="s">
        <v>3</v>
      </c>
      <c r="DJ218" s="2" t="s">
        <v>3</v>
      </c>
      <c r="DK218" s="2" t="s">
        <v>3</v>
      </c>
      <c r="DL218" s="2" t="s">
        <v>3</v>
      </c>
      <c r="DM218" s="2" t="s">
        <v>3</v>
      </c>
      <c r="DN218" s="2">
        <v>85</v>
      </c>
      <c r="DO218" s="2">
        <v>70</v>
      </c>
      <c r="DP218" s="2">
        <v>1.087</v>
      </c>
      <c r="DQ218" s="2">
        <v>1</v>
      </c>
      <c r="DR218" s="2"/>
      <c r="DS218" s="2"/>
      <c r="DT218" s="2"/>
      <c r="DU218" s="2">
        <v>1010</v>
      </c>
      <c r="DV218" s="2" t="s">
        <v>40</v>
      </c>
      <c r="DW218" s="2" t="s">
        <v>40</v>
      </c>
      <c r="DX218" s="2">
        <v>100</v>
      </c>
      <c r="DY218" s="2"/>
      <c r="DZ218" s="2"/>
      <c r="EA218" s="2"/>
      <c r="EB218" s="2"/>
      <c r="EC218" s="2"/>
      <c r="ED218" s="2"/>
      <c r="EE218" s="2">
        <v>20612972</v>
      </c>
      <c r="EF218" s="2">
        <v>30</v>
      </c>
      <c r="EG218" s="2" t="s">
        <v>54</v>
      </c>
      <c r="EH218" s="2">
        <v>0</v>
      </c>
      <c r="EI218" s="2" t="s">
        <v>3</v>
      </c>
      <c r="EJ218" s="2">
        <v>1</v>
      </c>
      <c r="EK218" s="2">
        <v>80</v>
      </c>
      <c r="EL218" s="2" t="s">
        <v>417</v>
      </c>
      <c r="EM218" s="2" t="s">
        <v>418</v>
      </c>
      <c r="EN218" s="2"/>
      <c r="EO218" s="2" t="s">
        <v>3</v>
      </c>
      <c r="EP218" s="2"/>
      <c r="EQ218" s="2">
        <v>0</v>
      </c>
      <c r="ER218" s="2">
        <v>212.66</v>
      </c>
      <c r="ES218" s="2">
        <v>212.66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>
        <v>0</v>
      </c>
      <c r="FR218" s="2">
        <f t="shared" si="285"/>
        <v>0</v>
      </c>
      <c r="FS218" s="2">
        <v>0</v>
      </c>
      <c r="FT218" s="2"/>
      <c r="FU218" s="2"/>
      <c r="FV218" s="2"/>
      <c r="FW218" s="2"/>
      <c r="FX218" s="2">
        <v>85</v>
      </c>
      <c r="FY218" s="2">
        <v>70</v>
      </c>
      <c r="FZ218" s="2"/>
      <c r="GA218" s="2" t="s">
        <v>3</v>
      </c>
      <c r="GB218" s="2"/>
      <c r="GC218" s="2"/>
      <c r="GD218" s="2">
        <v>0</v>
      </c>
      <c r="GE218" s="2"/>
      <c r="GF218" s="2">
        <v>-1970110764</v>
      </c>
      <c r="GG218" s="2">
        <v>2</v>
      </c>
      <c r="GH218" s="2">
        <v>1</v>
      </c>
      <c r="GI218" s="2">
        <v>-2</v>
      </c>
      <c r="GJ218" s="2">
        <v>0</v>
      </c>
      <c r="GK218" s="2">
        <f>ROUND(R218*(R12)/100,2)</f>
        <v>0</v>
      </c>
      <c r="GL218" s="2">
        <f t="shared" si="286"/>
        <v>0</v>
      </c>
      <c r="GM218" s="2">
        <f t="shared" si="287"/>
        <v>63.8</v>
      </c>
      <c r="GN218" s="2">
        <f t="shared" si="288"/>
        <v>63.8</v>
      </c>
      <c r="GO218" s="2">
        <f t="shared" si="289"/>
        <v>0</v>
      </c>
      <c r="GP218" s="2">
        <f t="shared" si="290"/>
        <v>0</v>
      </c>
      <c r="GQ218" s="2"/>
      <c r="GR218" s="2">
        <v>0</v>
      </c>
      <c r="GS218" s="2">
        <v>3</v>
      </c>
      <c r="GT218" s="2">
        <v>0</v>
      </c>
      <c r="GU218" s="2" t="s">
        <v>3</v>
      </c>
      <c r="GV218" s="2">
        <f t="shared" si="291"/>
        <v>0</v>
      </c>
      <c r="GW218" s="2">
        <v>1</v>
      </c>
      <c r="GX218" s="2">
        <f t="shared" si="292"/>
        <v>0</v>
      </c>
      <c r="GY218" s="2"/>
      <c r="GZ218" s="2"/>
      <c r="HA218" s="2">
        <v>0</v>
      </c>
      <c r="HB218" s="2">
        <v>0</v>
      </c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>
        <v>0</v>
      </c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x14ac:dyDescent="0.2">
      <c r="A219">
        <v>18</v>
      </c>
      <c r="B219">
        <v>1</v>
      </c>
      <c r="C219">
        <v>335</v>
      </c>
      <c r="E219" t="s">
        <v>438</v>
      </c>
      <c r="F219" t="s">
        <v>439</v>
      </c>
      <c r="G219" t="s">
        <v>440</v>
      </c>
      <c r="H219" t="s">
        <v>40</v>
      </c>
      <c r="I219">
        <f>I211*J219</f>
        <v>0.3</v>
      </c>
      <c r="J219">
        <v>11.999999999999998</v>
      </c>
      <c r="O219">
        <f t="shared" si="258"/>
        <v>376.41</v>
      </c>
      <c r="P219">
        <f t="shared" si="259"/>
        <v>376.41</v>
      </c>
      <c r="Q219">
        <f t="shared" si="260"/>
        <v>0</v>
      </c>
      <c r="R219">
        <f t="shared" si="261"/>
        <v>0</v>
      </c>
      <c r="S219">
        <f t="shared" si="262"/>
        <v>0</v>
      </c>
      <c r="T219">
        <f t="shared" si="263"/>
        <v>0</v>
      </c>
      <c r="U219">
        <f t="shared" si="264"/>
        <v>0</v>
      </c>
      <c r="V219">
        <f t="shared" si="265"/>
        <v>0</v>
      </c>
      <c r="W219">
        <f t="shared" si="266"/>
        <v>0</v>
      </c>
      <c r="X219">
        <f t="shared" si="267"/>
        <v>0</v>
      </c>
      <c r="Y219">
        <f t="shared" si="268"/>
        <v>0</v>
      </c>
      <c r="AA219">
        <v>21012693</v>
      </c>
      <c r="AB219">
        <f t="shared" si="269"/>
        <v>212.66</v>
      </c>
      <c r="AC219">
        <f t="shared" si="270"/>
        <v>212.66</v>
      </c>
      <c r="AD219">
        <f t="shared" si="295"/>
        <v>0</v>
      </c>
      <c r="AE219">
        <f t="shared" si="296"/>
        <v>0</v>
      </c>
      <c r="AF219">
        <f t="shared" si="297"/>
        <v>0</v>
      </c>
      <c r="AG219">
        <f t="shared" si="272"/>
        <v>0</v>
      </c>
      <c r="AH219">
        <f t="shared" si="298"/>
        <v>0</v>
      </c>
      <c r="AI219">
        <f t="shared" si="299"/>
        <v>0</v>
      </c>
      <c r="AJ219">
        <f t="shared" si="273"/>
        <v>0</v>
      </c>
      <c r="AK219">
        <v>212.66</v>
      </c>
      <c r="AL219">
        <v>212.66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1</v>
      </c>
      <c r="AW219">
        <v>1</v>
      </c>
      <c r="AZ219">
        <v>1</v>
      </c>
      <c r="BA219">
        <v>1</v>
      </c>
      <c r="BB219">
        <v>1</v>
      </c>
      <c r="BC219">
        <v>5.9</v>
      </c>
      <c r="BD219" t="s">
        <v>3</v>
      </c>
      <c r="BE219" t="s">
        <v>3</v>
      </c>
      <c r="BF219" t="s">
        <v>3</v>
      </c>
      <c r="BG219" t="s">
        <v>3</v>
      </c>
      <c r="BH219">
        <v>3</v>
      </c>
      <c r="BI219">
        <v>1</v>
      </c>
      <c r="BJ219" t="s">
        <v>441</v>
      </c>
      <c r="BM219">
        <v>80</v>
      </c>
      <c r="BN219">
        <v>0</v>
      </c>
      <c r="BO219" t="s">
        <v>439</v>
      </c>
      <c r="BP219">
        <v>1</v>
      </c>
      <c r="BQ219">
        <v>30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3</v>
      </c>
      <c r="BZ219">
        <v>0</v>
      </c>
      <c r="CA219">
        <v>0</v>
      </c>
      <c r="CF219">
        <v>0</v>
      </c>
      <c r="CG219">
        <v>0</v>
      </c>
      <c r="CM219">
        <v>0</v>
      </c>
      <c r="CN219" t="s">
        <v>3</v>
      </c>
      <c r="CO219">
        <v>0</v>
      </c>
      <c r="CP219">
        <f t="shared" si="274"/>
        <v>376.41</v>
      </c>
      <c r="CQ219">
        <f t="shared" si="275"/>
        <v>1254.694</v>
      </c>
      <c r="CR219">
        <f t="shared" si="276"/>
        <v>0</v>
      </c>
      <c r="CS219">
        <f t="shared" si="277"/>
        <v>0</v>
      </c>
      <c r="CT219">
        <f t="shared" si="278"/>
        <v>0</v>
      </c>
      <c r="CU219">
        <f t="shared" si="279"/>
        <v>0</v>
      </c>
      <c r="CV219">
        <f t="shared" si="280"/>
        <v>0</v>
      </c>
      <c r="CW219">
        <f t="shared" si="281"/>
        <v>0</v>
      </c>
      <c r="CX219">
        <f t="shared" si="282"/>
        <v>0</v>
      </c>
      <c r="CY219">
        <f t="shared" si="283"/>
        <v>0</v>
      </c>
      <c r="CZ219">
        <f t="shared" si="284"/>
        <v>0</v>
      </c>
      <c r="DC219" t="s">
        <v>3</v>
      </c>
      <c r="DD219" t="s">
        <v>3</v>
      </c>
      <c r="DE219" t="s">
        <v>3</v>
      </c>
      <c r="DF219" t="s">
        <v>3</v>
      </c>
      <c r="DG219" t="s">
        <v>3</v>
      </c>
      <c r="DH219" t="s">
        <v>3</v>
      </c>
      <c r="DI219" t="s">
        <v>3</v>
      </c>
      <c r="DJ219" t="s">
        <v>3</v>
      </c>
      <c r="DK219" t="s">
        <v>3</v>
      </c>
      <c r="DL219" t="s">
        <v>3</v>
      </c>
      <c r="DM219" t="s">
        <v>3</v>
      </c>
      <c r="DN219">
        <v>85</v>
      </c>
      <c r="DO219">
        <v>70</v>
      </c>
      <c r="DP219">
        <v>1.087</v>
      </c>
      <c r="DQ219">
        <v>1</v>
      </c>
      <c r="DU219">
        <v>1010</v>
      </c>
      <c r="DV219" t="s">
        <v>40</v>
      </c>
      <c r="DW219" t="s">
        <v>40</v>
      </c>
      <c r="DX219">
        <v>100</v>
      </c>
      <c r="EE219">
        <v>20612972</v>
      </c>
      <c r="EF219">
        <v>30</v>
      </c>
      <c r="EG219" t="s">
        <v>54</v>
      </c>
      <c r="EH219">
        <v>0</v>
      </c>
      <c r="EI219" t="s">
        <v>3</v>
      </c>
      <c r="EJ219">
        <v>1</v>
      </c>
      <c r="EK219">
        <v>80</v>
      </c>
      <c r="EL219" t="s">
        <v>417</v>
      </c>
      <c r="EM219" t="s">
        <v>418</v>
      </c>
      <c r="EO219" t="s">
        <v>3</v>
      </c>
      <c r="EQ219">
        <v>0</v>
      </c>
      <c r="ER219">
        <v>212.66</v>
      </c>
      <c r="ES219">
        <v>212.66</v>
      </c>
      <c r="ET219">
        <v>0</v>
      </c>
      <c r="EU219">
        <v>0</v>
      </c>
      <c r="EV219">
        <v>0</v>
      </c>
      <c r="EW219">
        <v>0</v>
      </c>
      <c r="EX219">
        <v>0</v>
      </c>
      <c r="FQ219">
        <v>0</v>
      </c>
      <c r="FR219">
        <f t="shared" si="285"/>
        <v>0</v>
      </c>
      <c r="FS219">
        <v>0</v>
      </c>
      <c r="FX219">
        <v>85</v>
      </c>
      <c r="FY219">
        <v>70</v>
      </c>
      <c r="GA219" t="s">
        <v>3</v>
      </c>
      <c r="GD219">
        <v>0</v>
      </c>
      <c r="GF219">
        <v>-1970110764</v>
      </c>
      <c r="GG219">
        <v>2</v>
      </c>
      <c r="GH219">
        <v>1</v>
      </c>
      <c r="GI219">
        <v>2</v>
      </c>
      <c r="GJ219">
        <v>0</v>
      </c>
      <c r="GK219">
        <f>ROUND(R219*(S12)/100,2)</f>
        <v>0</v>
      </c>
      <c r="GL219">
        <f t="shared" si="286"/>
        <v>0</v>
      </c>
      <c r="GM219">
        <f t="shared" si="287"/>
        <v>376.41</v>
      </c>
      <c r="GN219">
        <f t="shared" si="288"/>
        <v>376.41</v>
      </c>
      <c r="GO219">
        <f t="shared" si="289"/>
        <v>0</v>
      </c>
      <c r="GP219">
        <f t="shared" si="290"/>
        <v>0</v>
      </c>
      <c r="GR219">
        <v>0</v>
      </c>
      <c r="GS219">
        <v>3</v>
      </c>
      <c r="GT219">
        <v>0</v>
      </c>
      <c r="GU219" t="s">
        <v>3</v>
      </c>
      <c r="GV219">
        <f t="shared" si="291"/>
        <v>0</v>
      </c>
      <c r="GW219">
        <v>1</v>
      </c>
      <c r="GX219">
        <f t="shared" si="292"/>
        <v>0</v>
      </c>
      <c r="HA219">
        <v>0</v>
      </c>
      <c r="HB219">
        <v>0</v>
      </c>
      <c r="IK219">
        <v>0</v>
      </c>
    </row>
    <row r="220" spans="1:255" x14ac:dyDescent="0.2">
      <c r="A220" s="2">
        <v>18</v>
      </c>
      <c r="B220" s="2">
        <v>1</v>
      </c>
      <c r="C220" s="2">
        <v>327</v>
      </c>
      <c r="D220" s="2"/>
      <c r="E220" s="2" t="s">
        <v>442</v>
      </c>
      <c r="F220" s="2" t="s">
        <v>443</v>
      </c>
      <c r="G220" s="2" t="s">
        <v>444</v>
      </c>
      <c r="H220" s="2" t="s">
        <v>173</v>
      </c>
      <c r="I220" s="2">
        <f>I210*J220</f>
        <v>2E-3</v>
      </c>
      <c r="J220" s="2">
        <v>0.08</v>
      </c>
      <c r="K220" s="2"/>
      <c r="L220" s="2"/>
      <c r="M220" s="2"/>
      <c r="N220" s="2"/>
      <c r="O220" s="2">
        <f t="shared" si="258"/>
        <v>24.83</v>
      </c>
      <c r="P220" s="2">
        <f t="shared" si="259"/>
        <v>24.83</v>
      </c>
      <c r="Q220" s="2">
        <f t="shared" si="260"/>
        <v>0</v>
      </c>
      <c r="R220" s="2">
        <f t="shared" si="261"/>
        <v>0</v>
      </c>
      <c r="S220" s="2">
        <f t="shared" si="262"/>
        <v>0</v>
      </c>
      <c r="T220" s="2">
        <f t="shared" si="263"/>
        <v>0</v>
      </c>
      <c r="U220" s="2">
        <f t="shared" si="264"/>
        <v>0</v>
      </c>
      <c r="V220" s="2">
        <f t="shared" si="265"/>
        <v>0</v>
      </c>
      <c r="W220" s="2">
        <f t="shared" si="266"/>
        <v>0</v>
      </c>
      <c r="X220" s="2">
        <f t="shared" si="267"/>
        <v>0</v>
      </c>
      <c r="Y220" s="2">
        <f t="shared" si="268"/>
        <v>0</v>
      </c>
      <c r="Z220" s="2"/>
      <c r="AA220" s="2">
        <v>21012691</v>
      </c>
      <c r="AB220" s="2">
        <f t="shared" si="269"/>
        <v>12416.1</v>
      </c>
      <c r="AC220" s="2">
        <f t="shared" si="270"/>
        <v>12416.1</v>
      </c>
      <c r="AD220" s="2">
        <f t="shared" si="295"/>
        <v>0</v>
      </c>
      <c r="AE220" s="2">
        <f t="shared" si="296"/>
        <v>0</v>
      </c>
      <c r="AF220" s="2">
        <f t="shared" si="297"/>
        <v>0</v>
      </c>
      <c r="AG220" s="2">
        <f t="shared" si="272"/>
        <v>0</v>
      </c>
      <c r="AH220" s="2">
        <f t="shared" si="298"/>
        <v>0</v>
      </c>
      <c r="AI220" s="2">
        <f t="shared" si="299"/>
        <v>0</v>
      </c>
      <c r="AJ220" s="2">
        <f t="shared" si="273"/>
        <v>0</v>
      </c>
      <c r="AK220" s="2">
        <v>12416.1</v>
      </c>
      <c r="AL220" s="2">
        <v>12416.1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1</v>
      </c>
      <c r="AW220" s="2">
        <v>1</v>
      </c>
      <c r="AX220" s="2"/>
      <c r="AY220" s="2"/>
      <c r="AZ220" s="2">
        <v>1</v>
      </c>
      <c r="BA220" s="2">
        <v>1</v>
      </c>
      <c r="BB220" s="2">
        <v>1</v>
      </c>
      <c r="BC220" s="2">
        <v>1</v>
      </c>
      <c r="BD220" s="2" t="s">
        <v>3</v>
      </c>
      <c r="BE220" s="2" t="s">
        <v>3</v>
      </c>
      <c r="BF220" s="2" t="s">
        <v>3</v>
      </c>
      <c r="BG220" s="2" t="s">
        <v>3</v>
      </c>
      <c r="BH220" s="2">
        <v>3</v>
      </c>
      <c r="BI220" s="2">
        <v>1</v>
      </c>
      <c r="BJ220" s="2" t="s">
        <v>445</v>
      </c>
      <c r="BK220" s="2"/>
      <c r="BL220" s="2"/>
      <c r="BM220" s="2">
        <v>80</v>
      </c>
      <c r="BN220" s="2">
        <v>0</v>
      </c>
      <c r="BO220" s="2" t="s">
        <v>3</v>
      </c>
      <c r="BP220" s="2">
        <v>0</v>
      </c>
      <c r="BQ220" s="2">
        <v>30</v>
      </c>
      <c r="BR220" s="2">
        <v>0</v>
      </c>
      <c r="BS220" s="2">
        <v>1</v>
      </c>
      <c r="BT220" s="2">
        <v>1</v>
      </c>
      <c r="BU220" s="2">
        <v>1</v>
      </c>
      <c r="BV220" s="2">
        <v>1</v>
      </c>
      <c r="BW220" s="2">
        <v>1</v>
      </c>
      <c r="BX220" s="2">
        <v>1</v>
      </c>
      <c r="BY220" s="2" t="s">
        <v>3</v>
      </c>
      <c r="BZ220" s="2">
        <v>0</v>
      </c>
      <c r="CA220" s="2">
        <v>0</v>
      </c>
      <c r="CB220" s="2"/>
      <c r="CC220" s="2"/>
      <c r="CD220" s="2"/>
      <c r="CE220" s="2"/>
      <c r="CF220" s="2">
        <v>0</v>
      </c>
      <c r="CG220" s="2">
        <v>0</v>
      </c>
      <c r="CH220" s="2"/>
      <c r="CI220" s="2"/>
      <c r="CJ220" s="2"/>
      <c r="CK220" s="2"/>
      <c r="CL220" s="2"/>
      <c r="CM220" s="2">
        <v>0</v>
      </c>
      <c r="CN220" s="2" t="s">
        <v>3</v>
      </c>
      <c r="CO220" s="2">
        <v>0</v>
      </c>
      <c r="CP220" s="2">
        <f t="shared" si="274"/>
        <v>24.83</v>
      </c>
      <c r="CQ220" s="2">
        <f t="shared" si="275"/>
        <v>12416.1</v>
      </c>
      <c r="CR220" s="2">
        <f t="shared" si="276"/>
        <v>0</v>
      </c>
      <c r="CS220" s="2">
        <f t="shared" si="277"/>
        <v>0</v>
      </c>
      <c r="CT220" s="2">
        <f t="shared" si="278"/>
        <v>0</v>
      </c>
      <c r="CU220" s="2">
        <f t="shared" si="279"/>
        <v>0</v>
      </c>
      <c r="CV220" s="2">
        <f t="shared" si="280"/>
        <v>0</v>
      </c>
      <c r="CW220" s="2">
        <f t="shared" si="281"/>
        <v>0</v>
      </c>
      <c r="CX220" s="2">
        <f t="shared" si="282"/>
        <v>0</v>
      </c>
      <c r="CY220" s="2">
        <f t="shared" si="283"/>
        <v>0</v>
      </c>
      <c r="CZ220" s="2">
        <f t="shared" si="284"/>
        <v>0</v>
      </c>
      <c r="DA220" s="2"/>
      <c r="DB220" s="2"/>
      <c r="DC220" s="2" t="s">
        <v>3</v>
      </c>
      <c r="DD220" s="2" t="s">
        <v>3</v>
      </c>
      <c r="DE220" s="2" t="s">
        <v>3</v>
      </c>
      <c r="DF220" s="2" t="s">
        <v>3</v>
      </c>
      <c r="DG220" s="2" t="s">
        <v>3</v>
      </c>
      <c r="DH220" s="2" t="s">
        <v>3</v>
      </c>
      <c r="DI220" s="2" t="s">
        <v>3</v>
      </c>
      <c r="DJ220" s="2" t="s">
        <v>3</v>
      </c>
      <c r="DK220" s="2" t="s">
        <v>3</v>
      </c>
      <c r="DL220" s="2" t="s">
        <v>3</v>
      </c>
      <c r="DM220" s="2" t="s">
        <v>3</v>
      </c>
      <c r="DN220" s="2">
        <v>85</v>
      </c>
      <c r="DO220" s="2">
        <v>70</v>
      </c>
      <c r="DP220" s="2">
        <v>1.087</v>
      </c>
      <c r="DQ220" s="2">
        <v>1</v>
      </c>
      <c r="DR220" s="2"/>
      <c r="DS220" s="2"/>
      <c r="DT220" s="2"/>
      <c r="DU220" s="2">
        <v>1009</v>
      </c>
      <c r="DV220" s="2" t="s">
        <v>173</v>
      </c>
      <c r="DW220" s="2" t="s">
        <v>173</v>
      </c>
      <c r="DX220" s="2">
        <v>1000</v>
      </c>
      <c r="DY220" s="2"/>
      <c r="DZ220" s="2"/>
      <c r="EA220" s="2"/>
      <c r="EB220" s="2"/>
      <c r="EC220" s="2"/>
      <c r="ED220" s="2"/>
      <c r="EE220" s="2">
        <v>20612972</v>
      </c>
      <c r="EF220" s="2">
        <v>30</v>
      </c>
      <c r="EG220" s="2" t="s">
        <v>54</v>
      </c>
      <c r="EH220" s="2">
        <v>0</v>
      </c>
      <c r="EI220" s="2" t="s">
        <v>3</v>
      </c>
      <c r="EJ220" s="2">
        <v>1</v>
      </c>
      <c r="EK220" s="2">
        <v>80</v>
      </c>
      <c r="EL220" s="2" t="s">
        <v>417</v>
      </c>
      <c r="EM220" s="2" t="s">
        <v>418</v>
      </c>
      <c r="EN220" s="2"/>
      <c r="EO220" s="2" t="s">
        <v>3</v>
      </c>
      <c r="EP220" s="2"/>
      <c r="EQ220" s="2">
        <v>0</v>
      </c>
      <c r="ER220" s="2">
        <v>12416.1</v>
      </c>
      <c r="ES220" s="2">
        <v>12416.1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>
        <v>0</v>
      </c>
      <c r="FR220" s="2">
        <f t="shared" si="285"/>
        <v>0</v>
      </c>
      <c r="FS220" s="2">
        <v>0</v>
      </c>
      <c r="FT220" s="2"/>
      <c r="FU220" s="2"/>
      <c r="FV220" s="2"/>
      <c r="FW220" s="2"/>
      <c r="FX220" s="2">
        <v>85</v>
      </c>
      <c r="FY220" s="2">
        <v>70</v>
      </c>
      <c r="FZ220" s="2"/>
      <c r="GA220" s="2" t="s">
        <v>3</v>
      </c>
      <c r="GB220" s="2"/>
      <c r="GC220" s="2"/>
      <c r="GD220" s="2">
        <v>0</v>
      </c>
      <c r="GE220" s="2"/>
      <c r="GF220" s="2">
        <v>-185759465</v>
      </c>
      <c r="GG220" s="2">
        <v>2</v>
      </c>
      <c r="GH220" s="2">
        <v>1</v>
      </c>
      <c r="GI220" s="2">
        <v>-2</v>
      </c>
      <c r="GJ220" s="2">
        <v>0</v>
      </c>
      <c r="GK220" s="2">
        <f>ROUND(R220*(R12)/100,2)</f>
        <v>0</v>
      </c>
      <c r="GL220" s="2">
        <f t="shared" si="286"/>
        <v>0</v>
      </c>
      <c r="GM220" s="2">
        <f t="shared" si="287"/>
        <v>24.83</v>
      </c>
      <c r="GN220" s="2">
        <f t="shared" si="288"/>
        <v>24.83</v>
      </c>
      <c r="GO220" s="2">
        <f t="shared" si="289"/>
        <v>0</v>
      </c>
      <c r="GP220" s="2">
        <f t="shared" si="290"/>
        <v>0</v>
      </c>
      <c r="GQ220" s="2"/>
      <c r="GR220" s="2">
        <v>0</v>
      </c>
      <c r="GS220" s="2">
        <v>3</v>
      </c>
      <c r="GT220" s="2">
        <v>0</v>
      </c>
      <c r="GU220" s="2" t="s">
        <v>3</v>
      </c>
      <c r="GV220" s="2">
        <f t="shared" si="291"/>
        <v>0</v>
      </c>
      <c r="GW220" s="2">
        <v>1</v>
      </c>
      <c r="GX220" s="2">
        <f t="shared" si="292"/>
        <v>0</v>
      </c>
      <c r="GY220" s="2"/>
      <c r="GZ220" s="2"/>
      <c r="HA220" s="2">
        <v>0</v>
      </c>
      <c r="HB220" s="2">
        <v>0</v>
      </c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>
        <v>0</v>
      </c>
      <c r="IL220" s="2"/>
      <c r="IM220" s="2"/>
      <c r="IN220" s="2"/>
      <c r="IO220" s="2"/>
      <c r="IP220" s="2"/>
      <c r="IQ220" s="2"/>
      <c r="IR220" s="2"/>
      <c r="IS220" s="2"/>
      <c r="IT220" s="2"/>
      <c r="IU220" s="2"/>
    </row>
    <row r="221" spans="1:255" x14ac:dyDescent="0.2">
      <c r="A221">
        <v>18</v>
      </c>
      <c r="B221">
        <v>1</v>
      </c>
      <c r="C221">
        <v>336</v>
      </c>
      <c r="E221" t="s">
        <v>442</v>
      </c>
      <c r="F221" t="s">
        <v>443</v>
      </c>
      <c r="G221" t="s">
        <v>444</v>
      </c>
      <c r="H221" t="s">
        <v>173</v>
      </c>
      <c r="I221">
        <f>I211*J221</f>
        <v>2E-3</v>
      </c>
      <c r="J221">
        <v>0.08</v>
      </c>
      <c r="O221">
        <f t="shared" si="258"/>
        <v>158.93</v>
      </c>
      <c r="P221">
        <f t="shared" si="259"/>
        <v>158.93</v>
      </c>
      <c r="Q221">
        <f t="shared" si="260"/>
        <v>0</v>
      </c>
      <c r="R221">
        <f t="shared" si="261"/>
        <v>0</v>
      </c>
      <c r="S221">
        <f t="shared" si="262"/>
        <v>0</v>
      </c>
      <c r="T221">
        <f t="shared" si="263"/>
        <v>0</v>
      </c>
      <c r="U221">
        <f t="shared" si="264"/>
        <v>0</v>
      </c>
      <c r="V221">
        <f t="shared" si="265"/>
        <v>0</v>
      </c>
      <c r="W221">
        <f t="shared" si="266"/>
        <v>0</v>
      </c>
      <c r="X221">
        <f t="shared" si="267"/>
        <v>0</v>
      </c>
      <c r="Y221">
        <f t="shared" si="268"/>
        <v>0</v>
      </c>
      <c r="AA221">
        <v>21012693</v>
      </c>
      <c r="AB221">
        <f t="shared" si="269"/>
        <v>12416.1</v>
      </c>
      <c r="AC221">
        <f t="shared" si="270"/>
        <v>12416.1</v>
      </c>
      <c r="AD221">
        <f t="shared" si="295"/>
        <v>0</v>
      </c>
      <c r="AE221">
        <f t="shared" si="296"/>
        <v>0</v>
      </c>
      <c r="AF221">
        <f t="shared" si="297"/>
        <v>0</v>
      </c>
      <c r="AG221">
        <f t="shared" si="272"/>
        <v>0</v>
      </c>
      <c r="AH221">
        <f t="shared" si="298"/>
        <v>0</v>
      </c>
      <c r="AI221">
        <f t="shared" si="299"/>
        <v>0</v>
      </c>
      <c r="AJ221">
        <f t="shared" si="273"/>
        <v>0</v>
      </c>
      <c r="AK221">
        <v>12416.1</v>
      </c>
      <c r="AL221">
        <v>12416.1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1</v>
      </c>
      <c r="AW221">
        <v>1</v>
      </c>
      <c r="AZ221">
        <v>1</v>
      </c>
      <c r="BA221">
        <v>1</v>
      </c>
      <c r="BB221">
        <v>1</v>
      </c>
      <c r="BC221">
        <v>6.4</v>
      </c>
      <c r="BD221" t="s">
        <v>3</v>
      </c>
      <c r="BE221" t="s">
        <v>3</v>
      </c>
      <c r="BF221" t="s">
        <v>3</v>
      </c>
      <c r="BG221" t="s">
        <v>3</v>
      </c>
      <c r="BH221">
        <v>3</v>
      </c>
      <c r="BI221">
        <v>1</v>
      </c>
      <c r="BJ221" t="s">
        <v>445</v>
      </c>
      <c r="BM221">
        <v>80</v>
      </c>
      <c r="BN221">
        <v>0</v>
      </c>
      <c r="BO221" t="s">
        <v>443</v>
      </c>
      <c r="BP221">
        <v>1</v>
      </c>
      <c r="BQ221">
        <v>30</v>
      </c>
      <c r="BR221">
        <v>0</v>
      </c>
      <c r="BS221">
        <v>1</v>
      </c>
      <c r="BT221">
        <v>1</v>
      </c>
      <c r="BU221">
        <v>1</v>
      </c>
      <c r="BV221">
        <v>1</v>
      </c>
      <c r="BW221">
        <v>1</v>
      </c>
      <c r="BX221">
        <v>1</v>
      </c>
      <c r="BY221" t="s">
        <v>3</v>
      </c>
      <c r="BZ221">
        <v>0</v>
      </c>
      <c r="CA221">
        <v>0</v>
      </c>
      <c r="CF221">
        <v>0</v>
      </c>
      <c r="CG221">
        <v>0</v>
      </c>
      <c r="CM221">
        <v>0</v>
      </c>
      <c r="CN221" t="s">
        <v>3</v>
      </c>
      <c r="CO221">
        <v>0</v>
      </c>
      <c r="CP221">
        <f t="shared" si="274"/>
        <v>158.93</v>
      </c>
      <c r="CQ221">
        <f t="shared" si="275"/>
        <v>79463.040000000008</v>
      </c>
      <c r="CR221">
        <f t="shared" si="276"/>
        <v>0</v>
      </c>
      <c r="CS221">
        <f t="shared" si="277"/>
        <v>0</v>
      </c>
      <c r="CT221">
        <f t="shared" si="278"/>
        <v>0</v>
      </c>
      <c r="CU221">
        <f t="shared" si="279"/>
        <v>0</v>
      </c>
      <c r="CV221">
        <f t="shared" si="280"/>
        <v>0</v>
      </c>
      <c r="CW221">
        <f t="shared" si="281"/>
        <v>0</v>
      </c>
      <c r="CX221">
        <f t="shared" si="282"/>
        <v>0</v>
      </c>
      <c r="CY221">
        <f t="shared" si="283"/>
        <v>0</v>
      </c>
      <c r="CZ221">
        <f t="shared" si="284"/>
        <v>0</v>
      </c>
      <c r="DC221" t="s">
        <v>3</v>
      </c>
      <c r="DD221" t="s">
        <v>3</v>
      </c>
      <c r="DE221" t="s">
        <v>3</v>
      </c>
      <c r="DF221" t="s">
        <v>3</v>
      </c>
      <c r="DG221" t="s">
        <v>3</v>
      </c>
      <c r="DH221" t="s">
        <v>3</v>
      </c>
      <c r="DI221" t="s">
        <v>3</v>
      </c>
      <c r="DJ221" t="s">
        <v>3</v>
      </c>
      <c r="DK221" t="s">
        <v>3</v>
      </c>
      <c r="DL221" t="s">
        <v>3</v>
      </c>
      <c r="DM221" t="s">
        <v>3</v>
      </c>
      <c r="DN221">
        <v>85</v>
      </c>
      <c r="DO221">
        <v>70</v>
      </c>
      <c r="DP221">
        <v>1.087</v>
      </c>
      <c r="DQ221">
        <v>1</v>
      </c>
      <c r="DU221">
        <v>1009</v>
      </c>
      <c r="DV221" t="s">
        <v>173</v>
      </c>
      <c r="DW221" t="s">
        <v>173</v>
      </c>
      <c r="DX221">
        <v>1000</v>
      </c>
      <c r="EE221">
        <v>20612972</v>
      </c>
      <c r="EF221">
        <v>30</v>
      </c>
      <c r="EG221" t="s">
        <v>54</v>
      </c>
      <c r="EH221">
        <v>0</v>
      </c>
      <c r="EI221" t="s">
        <v>3</v>
      </c>
      <c r="EJ221">
        <v>1</v>
      </c>
      <c r="EK221">
        <v>80</v>
      </c>
      <c r="EL221" t="s">
        <v>417</v>
      </c>
      <c r="EM221" t="s">
        <v>418</v>
      </c>
      <c r="EO221" t="s">
        <v>3</v>
      </c>
      <c r="EQ221">
        <v>0</v>
      </c>
      <c r="ER221">
        <v>12416.1</v>
      </c>
      <c r="ES221">
        <v>12416.1</v>
      </c>
      <c r="ET221">
        <v>0</v>
      </c>
      <c r="EU221">
        <v>0</v>
      </c>
      <c r="EV221">
        <v>0</v>
      </c>
      <c r="EW221">
        <v>0</v>
      </c>
      <c r="EX221">
        <v>0</v>
      </c>
      <c r="FQ221">
        <v>0</v>
      </c>
      <c r="FR221">
        <f t="shared" si="285"/>
        <v>0</v>
      </c>
      <c r="FS221">
        <v>0</v>
      </c>
      <c r="FX221">
        <v>85</v>
      </c>
      <c r="FY221">
        <v>70</v>
      </c>
      <c r="GA221" t="s">
        <v>3</v>
      </c>
      <c r="GD221">
        <v>0</v>
      </c>
      <c r="GF221">
        <v>-185759465</v>
      </c>
      <c r="GG221">
        <v>2</v>
      </c>
      <c r="GH221">
        <v>1</v>
      </c>
      <c r="GI221">
        <v>2</v>
      </c>
      <c r="GJ221">
        <v>0</v>
      </c>
      <c r="GK221">
        <f>ROUND(R221*(S12)/100,2)</f>
        <v>0</v>
      </c>
      <c r="GL221">
        <f t="shared" si="286"/>
        <v>0</v>
      </c>
      <c r="GM221">
        <f t="shared" si="287"/>
        <v>158.93</v>
      </c>
      <c r="GN221">
        <f t="shared" si="288"/>
        <v>158.93</v>
      </c>
      <c r="GO221">
        <f t="shared" si="289"/>
        <v>0</v>
      </c>
      <c r="GP221">
        <f t="shared" si="290"/>
        <v>0</v>
      </c>
      <c r="GR221">
        <v>0</v>
      </c>
      <c r="GS221">
        <v>3</v>
      </c>
      <c r="GT221">
        <v>0</v>
      </c>
      <c r="GU221" t="s">
        <v>3</v>
      </c>
      <c r="GV221">
        <f t="shared" si="291"/>
        <v>0</v>
      </c>
      <c r="GW221">
        <v>1</v>
      </c>
      <c r="GX221">
        <f t="shared" si="292"/>
        <v>0</v>
      </c>
      <c r="HA221">
        <v>0</v>
      </c>
      <c r="HB221">
        <v>0</v>
      </c>
      <c r="IK221">
        <v>0</v>
      </c>
    </row>
    <row r="222" spans="1:255" x14ac:dyDescent="0.2">
      <c r="A222" s="2">
        <v>17</v>
      </c>
      <c r="B222" s="2">
        <v>1</v>
      </c>
      <c r="C222" s="2">
        <f>ROW(SmtRes!A337)</f>
        <v>337</v>
      </c>
      <c r="D222" s="2"/>
      <c r="E222" s="2" t="s">
        <v>42</v>
      </c>
      <c r="F222" s="2" t="s">
        <v>446</v>
      </c>
      <c r="G222" s="2" t="s">
        <v>447</v>
      </c>
      <c r="H222" s="2" t="s">
        <v>51</v>
      </c>
      <c r="I222" s="2">
        <f>ROUND(1,6)</f>
        <v>1</v>
      </c>
      <c r="J222" s="2">
        <v>0</v>
      </c>
      <c r="K222" s="2"/>
      <c r="L222" s="2"/>
      <c r="M222" s="2"/>
      <c r="N222" s="2"/>
      <c r="O222" s="2">
        <f t="shared" si="258"/>
        <v>953.04</v>
      </c>
      <c r="P222" s="2">
        <f t="shared" si="259"/>
        <v>54.74</v>
      </c>
      <c r="Q222" s="2">
        <f t="shared" si="260"/>
        <v>506.95</v>
      </c>
      <c r="R222" s="2">
        <f t="shared" si="261"/>
        <v>74.260000000000005</v>
      </c>
      <c r="S222" s="2">
        <f t="shared" si="262"/>
        <v>391.35</v>
      </c>
      <c r="T222" s="2">
        <f t="shared" si="263"/>
        <v>0</v>
      </c>
      <c r="U222" s="2">
        <f t="shared" si="264"/>
        <v>31.739999999999995</v>
      </c>
      <c r="V222" s="2">
        <f t="shared" si="265"/>
        <v>0</v>
      </c>
      <c r="W222" s="2">
        <f t="shared" si="266"/>
        <v>0</v>
      </c>
      <c r="X222" s="2">
        <f t="shared" si="267"/>
        <v>0</v>
      </c>
      <c r="Y222" s="2">
        <f t="shared" si="268"/>
        <v>0</v>
      </c>
      <c r="Z222" s="2"/>
      <c r="AA222" s="2">
        <v>21012691</v>
      </c>
      <c r="AB222" s="2">
        <f t="shared" si="269"/>
        <v>953.04295000000002</v>
      </c>
      <c r="AC222" s="2">
        <f t="shared" si="270"/>
        <v>54.74</v>
      </c>
      <c r="AD222" s="2">
        <f>ROUND((((ET222*1.25)*1.15)),6)</f>
        <v>506.94875000000002</v>
      </c>
      <c r="AE222" s="2">
        <f>ROUND((((EU222*1.25)*1.15)),6)</f>
        <v>74.261250000000004</v>
      </c>
      <c r="AF222" s="2">
        <f>ROUND((((EV222*1.15)*1.15)),6)</f>
        <v>391.35419999999999</v>
      </c>
      <c r="AG222" s="2">
        <f t="shared" si="272"/>
        <v>0</v>
      </c>
      <c r="AH222" s="2">
        <f>(((EW222*1.15)*1.15))</f>
        <v>31.739999999999995</v>
      </c>
      <c r="AI222" s="2">
        <f>(((EX222*1.25)*1.15))</f>
        <v>0</v>
      </c>
      <c r="AJ222" s="2">
        <f t="shared" si="273"/>
        <v>0</v>
      </c>
      <c r="AK222" s="2">
        <v>703.32</v>
      </c>
      <c r="AL222" s="2">
        <v>54.74</v>
      </c>
      <c r="AM222" s="2">
        <v>352.66</v>
      </c>
      <c r="AN222" s="2">
        <v>51.66</v>
      </c>
      <c r="AO222" s="2">
        <v>295.92</v>
      </c>
      <c r="AP222" s="2">
        <v>0</v>
      </c>
      <c r="AQ222" s="2">
        <v>24</v>
      </c>
      <c r="AR222" s="2">
        <v>0</v>
      </c>
      <c r="AS222" s="2">
        <v>0</v>
      </c>
      <c r="AT222" s="2">
        <v>0</v>
      </c>
      <c r="AU222" s="2">
        <v>0</v>
      </c>
      <c r="AV222" s="2">
        <v>1</v>
      </c>
      <c r="AW222" s="2">
        <v>1</v>
      </c>
      <c r="AX222" s="2"/>
      <c r="AY222" s="2"/>
      <c r="AZ222" s="2">
        <v>1</v>
      </c>
      <c r="BA222" s="2">
        <v>1</v>
      </c>
      <c r="BB222" s="2">
        <v>1</v>
      </c>
      <c r="BC222" s="2">
        <v>1</v>
      </c>
      <c r="BD222" s="2" t="s">
        <v>3</v>
      </c>
      <c r="BE222" s="2" t="s">
        <v>3</v>
      </c>
      <c r="BF222" s="2" t="s">
        <v>3</v>
      </c>
      <c r="BG222" s="2" t="s">
        <v>3</v>
      </c>
      <c r="BH222" s="2">
        <v>0</v>
      </c>
      <c r="BI222" s="2">
        <v>2</v>
      </c>
      <c r="BJ222" s="2" t="s">
        <v>448</v>
      </c>
      <c r="BK222" s="2"/>
      <c r="BL222" s="2"/>
      <c r="BM222" s="2">
        <v>380</v>
      </c>
      <c r="BN222" s="2">
        <v>0</v>
      </c>
      <c r="BO222" s="2" t="s">
        <v>3</v>
      </c>
      <c r="BP222" s="2">
        <v>0</v>
      </c>
      <c r="BQ222" s="2">
        <v>40</v>
      </c>
      <c r="BR222" s="2">
        <v>0</v>
      </c>
      <c r="BS222" s="2">
        <v>1</v>
      </c>
      <c r="BT222" s="2">
        <v>1</v>
      </c>
      <c r="BU222" s="2">
        <v>1</v>
      </c>
      <c r="BV222" s="2">
        <v>1</v>
      </c>
      <c r="BW222" s="2">
        <v>1</v>
      </c>
      <c r="BX222" s="2">
        <v>1</v>
      </c>
      <c r="BY222" s="2" t="s">
        <v>3</v>
      </c>
      <c r="BZ222" s="2">
        <v>0</v>
      </c>
      <c r="CA222" s="2">
        <v>0</v>
      </c>
      <c r="CB222" s="2"/>
      <c r="CC222" s="2"/>
      <c r="CD222" s="2"/>
      <c r="CE222" s="2"/>
      <c r="CF222" s="2">
        <v>0</v>
      </c>
      <c r="CG222" s="2">
        <v>0</v>
      </c>
      <c r="CH222" s="2"/>
      <c r="CI222" s="2"/>
      <c r="CJ222" s="2"/>
      <c r="CK222" s="2"/>
      <c r="CL222" s="2"/>
      <c r="CM222" s="2">
        <v>0</v>
      </c>
      <c r="CN222" s="2" t="s">
        <v>940</v>
      </c>
      <c r="CO222" s="2">
        <v>0</v>
      </c>
      <c r="CP222" s="2">
        <f t="shared" si="274"/>
        <v>953.04</v>
      </c>
      <c r="CQ222" s="2">
        <f t="shared" si="275"/>
        <v>54.74</v>
      </c>
      <c r="CR222" s="2">
        <f t="shared" si="276"/>
        <v>506.94875000000002</v>
      </c>
      <c r="CS222" s="2">
        <f t="shared" si="277"/>
        <v>74.261250000000004</v>
      </c>
      <c r="CT222" s="2">
        <f t="shared" si="278"/>
        <v>391.35419999999999</v>
      </c>
      <c r="CU222" s="2">
        <f t="shared" si="279"/>
        <v>0</v>
      </c>
      <c r="CV222" s="2">
        <f t="shared" si="280"/>
        <v>31.739999999999995</v>
      </c>
      <c r="CW222" s="2">
        <f t="shared" si="281"/>
        <v>0</v>
      </c>
      <c r="CX222" s="2">
        <f t="shared" si="282"/>
        <v>0</v>
      </c>
      <c r="CY222" s="2">
        <f t="shared" si="283"/>
        <v>0</v>
      </c>
      <c r="CZ222" s="2">
        <f t="shared" si="284"/>
        <v>0</v>
      </c>
      <c r="DA222" s="2"/>
      <c r="DB222" s="2"/>
      <c r="DC222" s="2" t="s">
        <v>3</v>
      </c>
      <c r="DD222" s="2" t="s">
        <v>3</v>
      </c>
      <c r="DE222" s="2" t="s">
        <v>224</v>
      </c>
      <c r="DF222" s="2" t="s">
        <v>224</v>
      </c>
      <c r="DG222" s="2" t="s">
        <v>63</v>
      </c>
      <c r="DH222" s="2" t="s">
        <v>3</v>
      </c>
      <c r="DI222" s="2" t="s">
        <v>63</v>
      </c>
      <c r="DJ222" s="2" t="s">
        <v>224</v>
      </c>
      <c r="DK222" s="2" t="s">
        <v>3</v>
      </c>
      <c r="DL222" s="2" t="s">
        <v>3</v>
      </c>
      <c r="DM222" s="2" t="s">
        <v>3</v>
      </c>
      <c r="DN222" s="2">
        <v>67</v>
      </c>
      <c r="DO222" s="2">
        <v>67</v>
      </c>
      <c r="DP222" s="2">
        <v>1.0669999999999999</v>
      </c>
      <c r="DQ222" s="2">
        <v>1.028</v>
      </c>
      <c r="DR222" s="2"/>
      <c r="DS222" s="2"/>
      <c r="DT222" s="2"/>
      <c r="DU222" s="2">
        <v>1010</v>
      </c>
      <c r="DV222" s="2" t="s">
        <v>51</v>
      </c>
      <c r="DW222" s="2" t="s">
        <v>51</v>
      </c>
      <c r="DX222" s="2">
        <v>1</v>
      </c>
      <c r="DY222" s="2"/>
      <c r="DZ222" s="2"/>
      <c r="EA222" s="2"/>
      <c r="EB222" s="2"/>
      <c r="EC222" s="2"/>
      <c r="ED222" s="2"/>
      <c r="EE222" s="2">
        <v>20613272</v>
      </c>
      <c r="EF222" s="2">
        <v>40</v>
      </c>
      <c r="EG222" s="2" t="s">
        <v>449</v>
      </c>
      <c r="EH222" s="2">
        <v>0</v>
      </c>
      <c r="EI222" s="2" t="s">
        <v>3</v>
      </c>
      <c r="EJ222" s="2">
        <v>2</v>
      </c>
      <c r="EK222" s="2">
        <v>380</v>
      </c>
      <c r="EL222" s="2" t="s">
        <v>450</v>
      </c>
      <c r="EM222" s="2" t="s">
        <v>451</v>
      </c>
      <c r="EN222" s="2"/>
      <c r="EO222" s="2" t="s">
        <v>452</v>
      </c>
      <c r="EP222" s="2"/>
      <c r="EQ222" s="2">
        <v>0</v>
      </c>
      <c r="ER222" s="2">
        <v>703.32</v>
      </c>
      <c r="ES222" s="2">
        <v>54.74</v>
      </c>
      <c r="ET222" s="2">
        <v>352.66</v>
      </c>
      <c r="EU222" s="2">
        <v>51.66</v>
      </c>
      <c r="EV222" s="2">
        <v>295.92</v>
      </c>
      <c r="EW222" s="2">
        <v>24</v>
      </c>
      <c r="EX222" s="2">
        <v>0</v>
      </c>
      <c r="EY222" s="2">
        <v>0</v>
      </c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>
        <v>0</v>
      </c>
      <c r="FR222" s="2">
        <f t="shared" si="285"/>
        <v>0</v>
      </c>
      <c r="FS222" s="2">
        <v>0</v>
      </c>
      <c r="FT222" s="2"/>
      <c r="FU222" s="2"/>
      <c r="FV222" s="2"/>
      <c r="FW222" s="2"/>
      <c r="FX222" s="2">
        <v>67</v>
      </c>
      <c r="FY222" s="2">
        <v>67</v>
      </c>
      <c r="FZ222" s="2"/>
      <c r="GA222" s="2" t="s">
        <v>3</v>
      </c>
      <c r="GB222" s="2"/>
      <c r="GC222" s="2"/>
      <c r="GD222" s="2">
        <v>0</v>
      </c>
      <c r="GE222" s="2"/>
      <c r="GF222" s="2">
        <v>-1553515430</v>
      </c>
      <c r="GG222" s="2">
        <v>2</v>
      </c>
      <c r="GH222" s="2">
        <v>1</v>
      </c>
      <c r="GI222" s="2">
        <v>-2</v>
      </c>
      <c r="GJ222" s="2">
        <v>0</v>
      </c>
      <c r="GK222" s="2">
        <f>ROUND(R222*(R12)/100,2)</f>
        <v>124.01</v>
      </c>
      <c r="GL222" s="2">
        <f t="shared" si="286"/>
        <v>0</v>
      </c>
      <c r="GM222" s="2">
        <f t="shared" si="287"/>
        <v>1077.05</v>
      </c>
      <c r="GN222" s="2">
        <f t="shared" si="288"/>
        <v>0</v>
      </c>
      <c r="GO222" s="2">
        <f t="shared" si="289"/>
        <v>1077.05</v>
      </c>
      <c r="GP222" s="2">
        <f t="shared" si="290"/>
        <v>0</v>
      </c>
      <c r="GQ222" s="2"/>
      <c r="GR222" s="2">
        <v>0</v>
      </c>
      <c r="GS222" s="2">
        <v>3</v>
      </c>
      <c r="GT222" s="2">
        <v>0</v>
      </c>
      <c r="GU222" s="2" t="s">
        <v>3</v>
      </c>
      <c r="GV222" s="2">
        <f t="shared" si="291"/>
        <v>0</v>
      </c>
      <c r="GW222" s="2">
        <v>1</v>
      </c>
      <c r="GX222" s="2">
        <f t="shared" si="292"/>
        <v>0</v>
      </c>
      <c r="GY222" s="2"/>
      <c r="GZ222" s="2"/>
      <c r="HA222" s="2">
        <v>0</v>
      </c>
      <c r="HB222" s="2">
        <v>0</v>
      </c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>
        <v>0</v>
      </c>
      <c r="IL222" s="2"/>
      <c r="IM222" s="2"/>
      <c r="IN222" s="2"/>
      <c r="IO222" s="2"/>
      <c r="IP222" s="2"/>
      <c r="IQ222" s="2"/>
      <c r="IR222" s="2"/>
      <c r="IS222" s="2"/>
      <c r="IT222" s="2"/>
      <c r="IU222" s="2"/>
    </row>
    <row r="223" spans="1:255" x14ac:dyDescent="0.2">
      <c r="A223">
        <v>17</v>
      </c>
      <c r="B223">
        <v>1</v>
      </c>
      <c r="C223">
        <f>ROW(SmtRes!A338)</f>
        <v>338</v>
      </c>
      <c r="E223" t="s">
        <v>42</v>
      </c>
      <c r="F223" t="s">
        <v>446</v>
      </c>
      <c r="G223" t="s">
        <v>447</v>
      </c>
      <c r="H223" t="s">
        <v>51</v>
      </c>
      <c r="I223">
        <f>ROUND(1,6)</f>
        <v>1</v>
      </c>
      <c r="J223">
        <v>0</v>
      </c>
      <c r="O223">
        <f t="shared" si="258"/>
        <v>12005.22</v>
      </c>
      <c r="P223">
        <f t="shared" si="259"/>
        <v>294.31</v>
      </c>
      <c r="Q223">
        <f t="shared" si="260"/>
        <v>3964.9</v>
      </c>
      <c r="R223">
        <f t="shared" si="261"/>
        <v>79.239999999999995</v>
      </c>
      <c r="S223">
        <f t="shared" si="262"/>
        <v>7746.01</v>
      </c>
      <c r="T223">
        <f t="shared" si="263"/>
        <v>0</v>
      </c>
      <c r="U223">
        <f t="shared" si="264"/>
        <v>33.866579999999992</v>
      </c>
      <c r="V223">
        <f t="shared" si="265"/>
        <v>0</v>
      </c>
      <c r="W223">
        <f t="shared" si="266"/>
        <v>0</v>
      </c>
      <c r="X223">
        <f t="shared" si="267"/>
        <v>5577.13</v>
      </c>
      <c r="Y223">
        <f t="shared" si="268"/>
        <v>3408.24</v>
      </c>
      <c r="AA223">
        <v>21012693</v>
      </c>
      <c r="AB223">
        <f t="shared" si="269"/>
        <v>953.04295000000002</v>
      </c>
      <c r="AC223">
        <f t="shared" si="270"/>
        <v>54.74</v>
      </c>
      <c r="AD223">
        <f>ROUND((((ET223*1.25)*1.15)),6)</f>
        <v>506.94875000000002</v>
      </c>
      <c r="AE223">
        <f>ROUND((((EU223*1.25)*1.15)),6)</f>
        <v>74.261250000000004</v>
      </c>
      <c r="AF223">
        <f>ROUND((((EV223*1.15)*1.15)),6)</f>
        <v>391.35419999999999</v>
      </c>
      <c r="AG223">
        <f t="shared" si="272"/>
        <v>0</v>
      </c>
      <c r="AH223">
        <f>(((EW223*1.15)*1.15))</f>
        <v>31.739999999999995</v>
      </c>
      <c r="AI223">
        <f>(((EX223*1.25)*1.15))</f>
        <v>0</v>
      </c>
      <c r="AJ223">
        <f t="shared" si="273"/>
        <v>0</v>
      </c>
      <c r="AK223">
        <v>703.32</v>
      </c>
      <c r="AL223">
        <v>54.74</v>
      </c>
      <c r="AM223">
        <v>352.66</v>
      </c>
      <c r="AN223">
        <v>51.66</v>
      </c>
      <c r="AO223">
        <v>295.92</v>
      </c>
      <c r="AP223">
        <v>0</v>
      </c>
      <c r="AQ223">
        <v>24</v>
      </c>
      <c r="AR223">
        <v>0</v>
      </c>
      <c r="AS223">
        <v>0</v>
      </c>
      <c r="AT223">
        <v>72</v>
      </c>
      <c r="AU223">
        <v>44</v>
      </c>
      <c r="AV223">
        <v>1.0669999999999999</v>
      </c>
      <c r="AW223">
        <v>1.028</v>
      </c>
      <c r="AZ223">
        <v>1</v>
      </c>
      <c r="BA223">
        <v>18.55</v>
      </c>
      <c r="BB223">
        <v>7.33</v>
      </c>
      <c r="BC223">
        <v>5.23</v>
      </c>
      <c r="BD223" t="s">
        <v>3</v>
      </c>
      <c r="BE223" t="s">
        <v>3</v>
      </c>
      <c r="BF223" t="s">
        <v>3</v>
      </c>
      <c r="BG223" t="s">
        <v>3</v>
      </c>
      <c r="BH223">
        <v>0</v>
      </c>
      <c r="BI223">
        <v>2</v>
      </c>
      <c r="BJ223" t="s">
        <v>448</v>
      </c>
      <c r="BM223">
        <v>380</v>
      </c>
      <c r="BN223">
        <v>0</v>
      </c>
      <c r="BO223" t="s">
        <v>446</v>
      </c>
      <c r="BP223">
        <v>1</v>
      </c>
      <c r="BQ223">
        <v>40</v>
      </c>
      <c r="BR223">
        <v>0</v>
      </c>
      <c r="BS223">
        <v>1</v>
      </c>
      <c r="BT223">
        <v>1</v>
      </c>
      <c r="BU223">
        <v>1</v>
      </c>
      <c r="BV223">
        <v>1</v>
      </c>
      <c r="BW223">
        <v>1</v>
      </c>
      <c r="BX223">
        <v>1</v>
      </c>
      <c r="BY223" t="s">
        <v>3</v>
      </c>
      <c r="BZ223">
        <v>72</v>
      </c>
      <c r="CA223">
        <v>44</v>
      </c>
      <c r="CF223">
        <v>0</v>
      </c>
      <c r="CG223">
        <v>0</v>
      </c>
      <c r="CM223">
        <v>0</v>
      </c>
      <c r="CN223" t="s">
        <v>940</v>
      </c>
      <c r="CO223">
        <v>0</v>
      </c>
      <c r="CP223">
        <f t="shared" si="274"/>
        <v>12005.220000000001</v>
      </c>
      <c r="CQ223">
        <f t="shared" si="275"/>
        <v>294.30632560000004</v>
      </c>
      <c r="CR223">
        <f t="shared" si="276"/>
        <v>3964.9019381124999</v>
      </c>
      <c r="CS223">
        <f t="shared" si="277"/>
        <v>79.236753750000005</v>
      </c>
      <c r="CT223">
        <f t="shared" si="278"/>
        <v>7746.0149774700003</v>
      </c>
      <c r="CU223">
        <f t="shared" si="279"/>
        <v>0</v>
      </c>
      <c r="CV223">
        <f t="shared" si="280"/>
        <v>33.866579999999992</v>
      </c>
      <c r="CW223">
        <f t="shared" si="281"/>
        <v>0</v>
      </c>
      <c r="CX223">
        <f t="shared" si="282"/>
        <v>0</v>
      </c>
      <c r="CY223">
        <f t="shared" si="283"/>
        <v>5577.1271999999999</v>
      </c>
      <c r="CZ223">
        <f t="shared" si="284"/>
        <v>3408.2444</v>
      </c>
      <c r="DC223" t="s">
        <v>3</v>
      </c>
      <c r="DD223" t="s">
        <v>3</v>
      </c>
      <c r="DE223" t="s">
        <v>224</v>
      </c>
      <c r="DF223" t="s">
        <v>224</v>
      </c>
      <c r="DG223" t="s">
        <v>63</v>
      </c>
      <c r="DH223" t="s">
        <v>3</v>
      </c>
      <c r="DI223" t="s">
        <v>63</v>
      </c>
      <c r="DJ223" t="s">
        <v>224</v>
      </c>
      <c r="DK223" t="s">
        <v>3</v>
      </c>
      <c r="DL223" t="s">
        <v>3</v>
      </c>
      <c r="DM223" t="s">
        <v>3</v>
      </c>
      <c r="DN223">
        <v>67</v>
      </c>
      <c r="DO223">
        <v>67</v>
      </c>
      <c r="DP223">
        <v>1.0669999999999999</v>
      </c>
      <c r="DQ223">
        <v>1.028</v>
      </c>
      <c r="DU223">
        <v>1010</v>
      </c>
      <c r="DV223" t="s">
        <v>51</v>
      </c>
      <c r="DW223" t="s">
        <v>51</v>
      </c>
      <c r="DX223">
        <v>1</v>
      </c>
      <c r="EE223">
        <v>20613272</v>
      </c>
      <c r="EF223">
        <v>40</v>
      </c>
      <c r="EG223" t="s">
        <v>449</v>
      </c>
      <c r="EH223">
        <v>0</v>
      </c>
      <c r="EI223" t="s">
        <v>3</v>
      </c>
      <c r="EJ223">
        <v>2</v>
      </c>
      <c r="EK223">
        <v>380</v>
      </c>
      <c r="EL223" t="s">
        <v>450</v>
      </c>
      <c r="EM223" t="s">
        <v>451</v>
      </c>
      <c r="EO223" t="s">
        <v>452</v>
      </c>
      <c r="EQ223">
        <v>0</v>
      </c>
      <c r="ER223">
        <v>703.32</v>
      </c>
      <c r="ES223">
        <v>54.74</v>
      </c>
      <c r="ET223">
        <v>352.66</v>
      </c>
      <c r="EU223">
        <v>51.66</v>
      </c>
      <c r="EV223">
        <v>295.92</v>
      </c>
      <c r="EW223">
        <v>24</v>
      </c>
      <c r="EX223">
        <v>0</v>
      </c>
      <c r="EY223">
        <v>0</v>
      </c>
      <c r="FQ223">
        <v>0</v>
      </c>
      <c r="FR223">
        <f t="shared" si="285"/>
        <v>0</v>
      </c>
      <c r="FS223">
        <v>0</v>
      </c>
      <c r="FX223">
        <v>67</v>
      </c>
      <c r="FY223">
        <v>67</v>
      </c>
      <c r="GA223" t="s">
        <v>3</v>
      </c>
      <c r="GD223">
        <v>0</v>
      </c>
      <c r="GF223">
        <v>-1553515430</v>
      </c>
      <c r="GG223">
        <v>2</v>
      </c>
      <c r="GH223">
        <v>1</v>
      </c>
      <c r="GI223">
        <v>2</v>
      </c>
      <c r="GJ223">
        <v>0</v>
      </c>
      <c r="GK223">
        <f>ROUND(R223*(S12)/100,2)</f>
        <v>133.12</v>
      </c>
      <c r="GL223">
        <f t="shared" si="286"/>
        <v>0</v>
      </c>
      <c r="GM223">
        <f t="shared" si="287"/>
        <v>21123.71</v>
      </c>
      <c r="GN223">
        <f t="shared" si="288"/>
        <v>0</v>
      </c>
      <c r="GO223">
        <f t="shared" si="289"/>
        <v>21123.71</v>
      </c>
      <c r="GP223">
        <f t="shared" si="290"/>
        <v>0</v>
      </c>
      <c r="GR223">
        <v>0</v>
      </c>
      <c r="GS223">
        <v>3</v>
      </c>
      <c r="GT223">
        <v>0</v>
      </c>
      <c r="GU223" t="s">
        <v>3</v>
      </c>
      <c r="GV223">
        <f t="shared" si="291"/>
        <v>0</v>
      </c>
      <c r="GW223">
        <v>1</v>
      </c>
      <c r="GX223">
        <f t="shared" si="292"/>
        <v>0</v>
      </c>
      <c r="HA223">
        <v>0</v>
      </c>
      <c r="HB223">
        <v>0</v>
      </c>
      <c r="IK223">
        <v>0</v>
      </c>
    </row>
    <row r="224" spans="1:255" x14ac:dyDescent="0.2">
      <c r="A224" s="2">
        <v>18</v>
      </c>
      <c r="B224" s="2">
        <v>1</v>
      </c>
      <c r="C224" s="2">
        <v>337</v>
      </c>
      <c r="D224" s="2"/>
      <c r="E224" s="2" t="s">
        <v>453</v>
      </c>
      <c r="F224" s="2" t="s">
        <v>454</v>
      </c>
      <c r="G224" s="2" t="s">
        <v>455</v>
      </c>
      <c r="H224" s="2" t="s">
        <v>51</v>
      </c>
      <c r="I224" s="2">
        <f>I222*J224</f>
        <v>1</v>
      </c>
      <c r="J224" s="2">
        <v>1</v>
      </c>
      <c r="K224" s="2"/>
      <c r="L224" s="2"/>
      <c r="M224" s="2"/>
      <c r="N224" s="2"/>
      <c r="O224" s="2">
        <f t="shared" si="258"/>
        <v>1339.37</v>
      </c>
      <c r="P224" s="2">
        <f t="shared" si="259"/>
        <v>1339.37</v>
      </c>
      <c r="Q224" s="2">
        <f t="shared" si="260"/>
        <v>0</v>
      </c>
      <c r="R224" s="2">
        <f t="shared" si="261"/>
        <v>0</v>
      </c>
      <c r="S224" s="2">
        <f t="shared" si="262"/>
        <v>0</v>
      </c>
      <c r="T224" s="2">
        <f t="shared" si="263"/>
        <v>0</v>
      </c>
      <c r="U224" s="2">
        <f t="shared" si="264"/>
        <v>0</v>
      </c>
      <c r="V224" s="2">
        <f t="shared" si="265"/>
        <v>0</v>
      </c>
      <c r="W224" s="2">
        <f t="shared" si="266"/>
        <v>0</v>
      </c>
      <c r="X224" s="2">
        <f t="shared" si="267"/>
        <v>0</v>
      </c>
      <c r="Y224" s="2">
        <f t="shared" si="268"/>
        <v>0</v>
      </c>
      <c r="Z224" s="2"/>
      <c r="AA224" s="2">
        <v>21012691</v>
      </c>
      <c r="AB224" s="2">
        <f t="shared" si="269"/>
        <v>1339.37</v>
      </c>
      <c r="AC224" s="2">
        <f t="shared" si="270"/>
        <v>1339.37</v>
      </c>
      <c r="AD224" s="2">
        <f t="shared" ref="AD224:AF225" si="300">ROUND((ET224),6)</f>
        <v>0</v>
      </c>
      <c r="AE224" s="2">
        <f t="shared" si="300"/>
        <v>0</v>
      </c>
      <c r="AF224" s="2">
        <f t="shared" si="300"/>
        <v>0</v>
      </c>
      <c r="AG224" s="2">
        <f t="shared" si="272"/>
        <v>0</v>
      </c>
      <c r="AH224" s="2">
        <f>(EW224)</f>
        <v>0</v>
      </c>
      <c r="AI224" s="2">
        <f>(EX224)</f>
        <v>0</v>
      </c>
      <c r="AJ224" s="2">
        <f t="shared" si="273"/>
        <v>0</v>
      </c>
      <c r="AK224" s="2">
        <v>1339.37</v>
      </c>
      <c r="AL224" s="2">
        <v>1339.37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1</v>
      </c>
      <c r="AW224" s="2">
        <v>1</v>
      </c>
      <c r="AX224" s="2"/>
      <c r="AY224" s="2"/>
      <c r="AZ224" s="2">
        <v>1</v>
      </c>
      <c r="BA224" s="2">
        <v>1</v>
      </c>
      <c r="BB224" s="2">
        <v>1</v>
      </c>
      <c r="BC224" s="2">
        <v>1</v>
      </c>
      <c r="BD224" s="2" t="s">
        <v>3</v>
      </c>
      <c r="BE224" s="2" t="s">
        <v>3</v>
      </c>
      <c r="BF224" s="2" t="s">
        <v>3</v>
      </c>
      <c r="BG224" s="2" t="s">
        <v>3</v>
      </c>
      <c r="BH224" s="2">
        <v>3</v>
      </c>
      <c r="BI224" s="2">
        <v>2</v>
      </c>
      <c r="BJ224" s="2" t="s">
        <v>456</v>
      </c>
      <c r="BK224" s="2"/>
      <c r="BL224" s="2"/>
      <c r="BM224" s="2">
        <v>380</v>
      </c>
      <c r="BN224" s="2">
        <v>0</v>
      </c>
      <c r="BO224" s="2" t="s">
        <v>3</v>
      </c>
      <c r="BP224" s="2">
        <v>0</v>
      </c>
      <c r="BQ224" s="2">
        <v>40</v>
      </c>
      <c r="BR224" s="2">
        <v>0</v>
      </c>
      <c r="BS224" s="2">
        <v>1</v>
      </c>
      <c r="BT224" s="2">
        <v>1</v>
      </c>
      <c r="BU224" s="2">
        <v>1</v>
      </c>
      <c r="BV224" s="2">
        <v>1</v>
      </c>
      <c r="BW224" s="2">
        <v>1</v>
      </c>
      <c r="BX224" s="2">
        <v>1</v>
      </c>
      <c r="BY224" s="2" t="s">
        <v>3</v>
      </c>
      <c r="BZ224" s="2">
        <v>0</v>
      </c>
      <c r="CA224" s="2">
        <v>0</v>
      </c>
      <c r="CB224" s="2"/>
      <c r="CC224" s="2"/>
      <c r="CD224" s="2"/>
      <c r="CE224" s="2"/>
      <c r="CF224" s="2">
        <v>0</v>
      </c>
      <c r="CG224" s="2">
        <v>0</v>
      </c>
      <c r="CH224" s="2"/>
      <c r="CI224" s="2"/>
      <c r="CJ224" s="2"/>
      <c r="CK224" s="2"/>
      <c r="CL224" s="2"/>
      <c r="CM224" s="2">
        <v>0</v>
      </c>
      <c r="CN224" s="2" t="s">
        <v>3</v>
      </c>
      <c r="CO224" s="2">
        <v>0</v>
      </c>
      <c r="CP224" s="2">
        <f t="shared" si="274"/>
        <v>1339.37</v>
      </c>
      <c r="CQ224" s="2">
        <f t="shared" si="275"/>
        <v>1339.37</v>
      </c>
      <c r="CR224" s="2">
        <f t="shared" si="276"/>
        <v>0</v>
      </c>
      <c r="CS224" s="2">
        <f t="shared" si="277"/>
        <v>0</v>
      </c>
      <c r="CT224" s="2">
        <f t="shared" si="278"/>
        <v>0</v>
      </c>
      <c r="CU224" s="2">
        <f t="shared" si="279"/>
        <v>0</v>
      </c>
      <c r="CV224" s="2">
        <f t="shared" si="280"/>
        <v>0</v>
      </c>
      <c r="CW224" s="2">
        <f t="shared" si="281"/>
        <v>0</v>
      </c>
      <c r="CX224" s="2">
        <f t="shared" si="282"/>
        <v>0</v>
      </c>
      <c r="CY224" s="2">
        <f t="shared" si="283"/>
        <v>0</v>
      </c>
      <c r="CZ224" s="2">
        <f t="shared" si="284"/>
        <v>0</v>
      </c>
      <c r="DA224" s="2"/>
      <c r="DB224" s="2"/>
      <c r="DC224" s="2" t="s">
        <v>3</v>
      </c>
      <c r="DD224" s="2" t="s">
        <v>3</v>
      </c>
      <c r="DE224" s="2" t="s">
        <v>3</v>
      </c>
      <c r="DF224" s="2" t="s">
        <v>3</v>
      </c>
      <c r="DG224" s="2" t="s">
        <v>3</v>
      </c>
      <c r="DH224" s="2" t="s">
        <v>3</v>
      </c>
      <c r="DI224" s="2" t="s">
        <v>3</v>
      </c>
      <c r="DJ224" s="2" t="s">
        <v>3</v>
      </c>
      <c r="DK224" s="2" t="s">
        <v>3</v>
      </c>
      <c r="DL224" s="2" t="s">
        <v>3</v>
      </c>
      <c r="DM224" s="2" t="s">
        <v>3</v>
      </c>
      <c r="DN224" s="2">
        <v>67</v>
      </c>
      <c r="DO224" s="2">
        <v>67</v>
      </c>
      <c r="DP224" s="2">
        <v>1.0669999999999999</v>
      </c>
      <c r="DQ224" s="2">
        <v>1.028</v>
      </c>
      <c r="DR224" s="2"/>
      <c r="DS224" s="2"/>
      <c r="DT224" s="2"/>
      <c r="DU224" s="2">
        <v>1010</v>
      </c>
      <c r="DV224" s="2" t="s">
        <v>51</v>
      </c>
      <c r="DW224" s="2" t="s">
        <v>51</v>
      </c>
      <c r="DX224" s="2">
        <v>1</v>
      </c>
      <c r="DY224" s="2"/>
      <c r="DZ224" s="2"/>
      <c r="EA224" s="2"/>
      <c r="EB224" s="2"/>
      <c r="EC224" s="2"/>
      <c r="ED224" s="2"/>
      <c r="EE224" s="2">
        <v>20613272</v>
      </c>
      <c r="EF224" s="2">
        <v>40</v>
      </c>
      <c r="EG224" s="2" t="s">
        <v>449</v>
      </c>
      <c r="EH224" s="2">
        <v>0</v>
      </c>
      <c r="EI224" s="2" t="s">
        <v>3</v>
      </c>
      <c r="EJ224" s="2">
        <v>2</v>
      </c>
      <c r="EK224" s="2">
        <v>380</v>
      </c>
      <c r="EL224" s="2" t="s">
        <v>450</v>
      </c>
      <c r="EM224" s="2" t="s">
        <v>451</v>
      </c>
      <c r="EN224" s="2"/>
      <c r="EO224" s="2" t="s">
        <v>3</v>
      </c>
      <c r="EP224" s="2"/>
      <c r="EQ224" s="2">
        <v>0</v>
      </c>
      <c r="ER224" s="2">
        <v>1339.37</v>
      </c>
      <c r="ES224" s="2">
        <v>1339.37</v>
      </c>
      <c r="ET224" s="2">
        <v>0</v>
      </c>
      <c r="EU224" s="2">
        <v>0</v>
      </c>
      <c r="EV224" s="2">
        <v>0</v>
      </c>
      <c r="EW224" s="2">
        <v>0</v>
      </c>
      <c r="EX224" s="2">
        <v>0</v>
      </c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>
        <v>0</v>
      </c>
      <c r="FR224" s="2">
        <f t="shared" si="285"/>
        <v>0</v>
      </c>
      <c r="FS224" s="2">
        <v>0</v>
      </c>
      <c r="FT224" s="2"/>
      <c r="FU224" s="2"/>
      <c r="FV224" s="2"/>
      <c r="FW224" s="2"/>
      <c r="FX224" s="2">
        <v>67</v>
      </c>
      <c r="FY224" s="2">
        <v>67</v>
      </c>
      <c r="FZ224" s="2"/>
      <c r="GA224" s="2" t="s">
        <v>3</v>
      </c>
      <c r="GB224" s="2"/>
      <c r="GC224" s="2"/>
      <c r="GD224" s="2">
        <v>0</v>
      </c>
      <c r="GE224" s="2"/>
      <c r="GF224" s="2">
        <v>527241890</v>
      </c>
      <c r="GG224" s="2">
        <v>2</v>
      </c>
      <c r="GH224" s="2">
        <v>1</v>
      </c>
      <c r="GI224" s="2">
        <v>-2</v>
      </c>
      <c r="GJ224" s="2">
        <v>0</v>
      </c>
      <c r="GK224" s="2">
        <f>ROUND(R224*(R12)/100,2)</f>
        <v>0</v>
      </c>
      <c r="GL224" s="2">
        <f t="shared" si="286"/>
        <v>0</v>
      </c>
      <c r="GM224" s="2">
        <f t="shared" si="287"/>
        <v>1339.37</v>
      </c>
      <c r="GN224" s="2">
        <f t="shared" si="288"/>
        <v>0</v>
      </c>
      <c r="GO224" s="2">
        <f t="shared" si="289"/>
        <v>1339.37</v>
      </c>
      <c r="GP224" s="2">
        <f t="shared" si="290"/>
        <v>0</v>
      </c>
      <c r="GQ224" s="2"/>
      <c r="GR224" s="2">
        <v>0</v>
      </c>
      <c r="GS224" s="2">
        <v>3</v>
      </c>
      <c r="GT224" s="2">
        <v>0</v>
      </c>
      <c r="GU224" s="2" t="s">
        <v>3</v>
      </c>
      <c r="GV224" s="2">
        <f t="shared" si="291"/>
        <v>0</v>
      </c>
      <c r="GW224" s="2">
        <v>1</v>
      </c>
      <c r="GX224" s="2">
        <f t="shared" si="292"/>
        <v>0</v>
      </c>
      <c r="GY224" s="2"/>
      <c r="GZ224" s="2"/>
      <c r="HA224" s="2">
        <v>0</v>
      </c>
      <c r="HB224" s="2">
        <v>0</v>
      </c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>
        <v>0</v>
      </c>
      <c r="IL224" s="2"/>
      <c r="IM224" s="2"/>
      <c r="IN224" s="2"/>
      <c r="IO224" s="2"/>
      <c r="IP224" s="2"/>
      <c r="IQ224" s="2"/>
      <c r="IR224" s="2"/>
      <c r="IS224" s="2"/>
      <c r="IT224" s="2"/>
      <c r="IU224" s="2"/>
    </row>
    <row r="225" spans="1:255" x14ac:dyDescent="0.2">
      <c r="A225">
        <v>18</v>
      </c>
      <c r="B225">
        <v>1</v>
      </c>
      <c r="C225">
        <v>338</v>
      </c>
      <c r="E225" t="s">
        <v>453</v>
      </c>
      <c r="F225" t="s">
        <v>454</v>
      </c>
      <c r="G225" t="s">
        <v>455</v>
      </c>
      <c r="H225" t="s">
        <v>51</v>
      </c>
      <c r="I225">
        <f>I223*J225</f>
        <v>1</v>
      </c>
      <c r="J225">
        <v>1</v>
      </c>
      <c r="O225">
        <f t="shared" si="258"/>
        <v>5989.39</v>
      </c>
      <c r="P225">
        <f t="shared" si="259"/>
        <v>5989.39</v>
      </c>
      <c r="Q225">
        <f t="shared" si="260"/>
        <v>0</v>
      </c>
      <c r="R225">
        <f t="shared" si="261"/>
        <v>0</v>
      </c>
      <c r="S225">
        <f t="shared" si="262"/>
        <v>0</v>
      </c>
      <c r="T225">
        <f t="shared" si="263"/>
        <v>0</v>
      </c>
      <c r="U225">
        <f t="shared" si="264"/>
        <v>0</v>
      </c>
      <c r="V225">
        <f t="shared" si="265"/>
        <v>0</v>
      </c>
      <c r="W225">
        <f t="shared" si="266"/>
        <v>0</v>
      </c>
      <c r="X225">
        <f t="shared" si="267"/>
        <v>0</v>
      </c>
      <c r="Y225">
        <f t="shared" si="268"/>
        <v>0</v>
      </c>
      <c r="AA225">
        <v>21012693</v>
      </c>
      <c r="AB225">
        <f t="shared" si="269"/>
        <v>1339.37</v>
      </c>
      <c r="AC225">
        <f t="shared" si="270"/>
        <v>1339.37</v>
      </c>
      <c r="AD225">
        <f t="shared" si="300"/>
        <v>0</v>
      </c>
      <c r="AE225">
        <f t="shared" si="300"/>
        <v>0</v>
      </c>
      <c r="AF225">
        <f t="shared" si="300"/>
        <v>0</v>
      </c>
      <c r="AG225">
        <f t="shared" si="272"/>
        <v>0</v>
      </c>
      <c r="AH225">
        <f>(EW225)</f>
        <v>0</v>
      </c>
      <c r="AI225">
        <f>(EX225)</f>
        <v>0</v>
      </c>
      <c r="AJ225">
        <f t="shared" si="273"/>
        <v>0</v>
      </c>
      <c r="AK225">
        <v>1339.37</v>
      </c>
      <c r="AL225">
        <v>1339.37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1</v>
      </c>
      <c r="AW225">
        <v>1.028</v>
      </c>
      <c r="AZ225">
        <v>1</v>
      </c>
      <c r="BA225">
        <v>1</v>
      </c>
      <c r="BB225">
        <v>1</v>
      </c>
      <c r="BC225">
        <v>4.3499999999999996</v>
      </c>
      <c r="BD225" t="s">
        <v>3</v>
      </c>
      <c r="BE225" t="s">
        <v>3</v>
      </c>
      <c r="BF225" t="s">
        <v>3</v>
      </c>
      <c r="BG225" t="s">
        <v>3</v>
      </c>
      <c r="BH225">
        <v>3</v>
      </c>
      <c r="BI225">
        <v>2</v>
      </c>
      <c r="BJ225" t="s">
        <v>456</v>
      </c>
      <c r="BM225">
        <v>380</v>
      </c>
      <c r="BN225">
        <v>0</v>
      </c>
      <c r="BO225" t="s">
        <v>454</v>
      </c>
      <c r="BP225">
        <v>1</v>
      </c>
      <c r="BQ225">
        <v>40</v>
      </c>
      <c r="BR225">
        <v>0</v>
      </c>
      <c r="BS225">
        <v>1</v>
      </c>
      <c r="BT225">
        <v>1</v>
      </c>
      <c r="BU225">
        <v>1</v>
      </c>
      <c r="BV225">
        <v>1</v>
      </c>
      <c r="BW225">
        <v>1</v>
      </c>
      <c r="BX225">
        <v>1</v>
      </c>
      <c r="BY225" t="s">
        <v>3</v>
      </c>
      <c r="BZ225">
        <v>0</v>
      </c>
      <c r="CA225">
        <v>0</v>
      </c>
      <c r="CF225">
        <v>0</v>
      </c>
      <c r="CG225">
        <v>0</v>
      </c>
      <c r="CM225">
        <v>0</v>
      </c>
      <c r="CN225" t="s">
        <v>3</v>
      </c>
      <c r="CO225">
        <v>0</v>
      </c>
      <c r="CP225">
        <f t="shared" si="274"/>
        <v>5989.39</v>
      </c>
      <c r="CQ225">
        <f t="shared" si="275"/>
        <v>5989.3947659999994</v>
      </c>
      <c r="CR225">
        <f t="shared" si="276"/>
        <v>0</v>
      </c>
      <c r="CS225">
        <f t="shared" si="277"/>
        <v>0</v>
      </c>
      <c r="CT225">
        <f t="shared" si="278"/>
        <v>0</v>
      </c>
      <c r="CU225">
        <f t="shared" si="279"/>
        <v>0</v>
      </c>
      <c r="CV225">
        <f t="shared" si="280"/>
        <v>0</v>
      </c>
      <c r="CW225">
        <f t="shared" si="281"/>
        <v>0</v>
      </c>
      <c r="CX225">
        <f t="shared" si="282"/>
        <v>0</v>
      </c>
      <c r="CY225">
        <f t="shared" si="283"/>
        <v>0</v>
      </c>
      <c r="CZ225">
        <f t="shared" si="284"/>
        <v>0</v>
      </c>
      <c r="DC225" t="s">
        <v>3</v>
      </c>
      <c r="DD225" t="s">
        <v>3</v>
      </c>
      <c r="DE225" t="s">
        <v>3</v>
      </c>
      <c r="DF225" t="s">
        <v>3</v>
      </c>
      <c r="DG225" t="s">
        <v>3</v>
      </c>
      <c r="DH225" t="s">
        <v>3</v>
      </c>
      <c r="DI225" t="s">
        <v>3</v>
      </c>
      <c r="DJ225" t="s">
        <v>3</v>
      </c>
      <c r="DK225" t="s">
        <v>3</v>
      </c>
      <c r="DL225" t="s">
        <v>3</v>
      </c>
      <c r="DM225" t="s">
        <v>3</v>
      </c>
      <c r="DN225">
        <v>67</v>
      </c>
      <c r="DO225">
        <v>67</v>
      </c>
      <c r="DP225">
        <v>1.0669999999999999</v>
      </c>
      <c r="DQ225">
        <v>1.028</v>
      </c>
      <c r="DU225">
        <v>1010</v>
      </c>
      <c r="DV225" t="s">
        <v>51</v>
      </c>
      <c r="DW225" t="s">
        <v>51</v>
      </c>
      <c r="DX225">
        <v>1</v>
      </c>
      <c r="EE225">
        <v>20613272</v>
      </c>
      <c r="EF225">
        <v>40</v>
      </c>
      <c r="EG225" t="s">
        <v>449</v>
      </c>
      <c r="EH225">
        <v>0</v>
      </c>
      <c r="EI225" t="s">
        <v>3</v>
      </c>
      <c r="EJ225">
        <v>2</v>
      </c>
      <c r="EK225">
        <v>380</v>
      </c>
      <c r="EL225" t="s">
        <v>450</v>
      </c>
      <c r="EM225" t="s">
        <v>451</v>
      </c>
      <c r="EO225" t="s">
        <v>3</v>
      </c>
      <c r="EQ225">
        <v>0</v>
      </c>
      <c r="ER225">
        <v>1339.37</v>
      </c>
      <c r="ES225">
        <v>1339.37</v>
      </c>
      <c r="ET225">
        <v>0</v>
      </c>
      <c r="EU225">
        <v>0</v>
      </c>
      <c r="EV225">
        <v>0</v>
      </c>
      <c r="EW225">
        <v>0</v>
      </c>
      <c r="EX225">
        <v>0</v>
      </c>
      <c r="FQ225">
        <v>0</v>
      </c>
      <c r="FR225">
        <f t="shared" si="285"/>
        <v>0</v>
      </c>
      <c r="FS225">
        <v>0</v>
      </c>
      <c r="FX225">
        <v>67</v>
      </c>
      <c r="FY225">
        <v>67</v>
      </c>
      <c r="GA225" t="s">
        <v>3</v>
      </c>
      <c r="GD225">
        <v>0</v>
      </c>
      <c r="GF225">
        <v>527241890</v>
      </c>
      <c r="GG225">
        <v>2</v>
      </c>
      <c r="GH225">
        <v>1</v>
      </c>
      <c r="GI225">
        <v>2</v>
      </c>
      <c r="GJ225">
        <v>0</v>
      </c>
      <c r="GK225">
        <f>ROUND(R225*(S12)/100,2)</f>
        <v>0</v>
      </c>
      <c r="GL225">
        <f t="shared" si="286"/>
        <v>0</v>
      </c>
      <c r="GM225">
        <f t="shared" si="287"/>
        <v>5989.39</v>
      </c>
      <c r="GN225">
        <f t="shared" si="288"/>
        <v>0</v>
      </c>
      <c r="GO225">
        <f t="shared" si="289"/>
        <v>5989.39</v>
      </c>
      <c r="GP225">
        <f t="shared" si="290"/>
        <v>0</v>
      </c>
      <c r="GR225">
        <v>0</v>
      </c>
      <c r="GS225">
        <v>3</v>
      </c>
      <c r="GT225">
        <v>0</v>
      </c>
      <c r="GU225" t="s">
        <v>3</v>
      </c>
      <c r="GV225">
        <f t="shared" si="291"/>
        <v>0</v>
      </c>
      <c r="GW225">
        <v>1</v>
      </c>
      <c r="GX225">
        <f t="shared" si="292"/>
        <v>0</v>
      </c>
      <c r="HA225">
        <v>0</v>
      </c>
      <c r="HB225">
        <v>0</v>
      </c>
      <c r="IK225">
        <v>0</v>
      </c>
    </row>
    <row r="226" spans="1:255" x14ac:dyDescent="0.2">
      <c r="A226" s="2">
        <v>17</v>
      </c>
      <c r="B226" s="2">
        <v>1</v>
      </c>
      <c r="C226" s="2">
        <f>ROW(SmtRes!A342)</f>
        <v>342</v>
      </c>
      <c r="D226" s="2">
        <f>ROW(EtalonRes!A336)</f>
        <v>336</v>
      </c>
      <c r="E226" s="2" t="s">
        <v>48</v>
      </c>
      <c r="F226" s="2" t="s">
        <v>457</v>
      </c>
      <c r="G226" s="2" t="s">
        <v>458</v>
      </c>
      <c r="H226" s="2" t="s">
        <v>35</v>
      </c>
      <c r="I226" s="2">
        <f>ROUND(20/100,6)</f>
        <v>0.2</v>
      </c>
      <c r="J226" s="2">
        <v>0</v>
      </c>
      <c r="K226" s="2"/>
      <c r="L226" s="2"/>
      <c r="M226" s="2"/>
      <c r="N226" s="2"/>
      <c r="O226" s="2">
        <f t="shared" si="258"/>
        <v>66.55</v>
      </c>
      <c r="P226" s="2">
        <f t="shared" si="259"/>
        <v>57.93</v>
      </c>
      <c r="Q226" s="2">
        <f t="shared" si="260"/>
        <v>0.09</v>
      </c>
      <c r="R226" s="2">
        <f t="shared" si="261"/>
        <v>0.02</v>
      </c>
      <c r="S226" s="2">
        <f t="shared" si="262"/>
        <v>8.5299999999999994</v>
      </c>
      <c r="T226" s="2">
        <f t="shared" si="263"/>
        <v>0</v>
      </c>
      <c r="U226" s="2">
        <f t="shared" si="264"/>
        <v>0.83489999999999986</v>
      </c>
      <c r="V226" s="2">
        <f t="shared" si="265"/>
        <v>0</v>
      </c>
      <c r="W226" s="2">
        <f t="shared" si="266"/>
        <v>0</v>
      </c>
      <c r="X226" s="2">
        <f t="shared" si="267"/>
        <v>0</v>
      </c>
      <c r="Y226" s="2">
        <f t="shared" si="268"/>
        <v>0</v>
      </c>
      <c r="Z226" s="2"/>
      <c r="AA226" s="2">
        <v>21012691</v>
      </c>
      <c r="AB226" s="2">
        <f t="shared" si="269"/>
        <v>332.72050000000002</v>
      </c>
      <c r="AC226" s="2">
        <f t="shared" si="270"/>
        <v>289.63</v>
      </c>
      <c r="AD226" s="2">
        <f t="shared" ref="AD226:AD239" si="301">ROUND(((ET226*1.15)),6)</f>
        <v>0.42549999999999999</v>
      </c>
      <c r="AE226" s="2">
        <f t="shared" ref="AE226:AE239" si="302">ROUND(((EU226*1.15)),6)</f>
        <v>8.0500000000000002E-2</v>
      </c>
      <c r="AF226" s="2">
        <f t="shared" ref="AF226:AF239" si="303">ROUND(((EV226*1.15)),6)</f>
        <v>42.664999999999999</v>
      </c>
      <c r="AG226" s="2">
        <f t="shared" si="272"/>
        <v>0</v>
      </c>
      <c r="AH226" s="2">
        <f t="shared" ref="AH226:AH239" si="304">((EW226*1.15))</f>
        <v>4.1744999999999992</v>
      </c>
      <c r="AI226" s="2">
        <f t="shared" ref="AI226:AI239" si="305">((EX226*1.15))</f>
        <v>0</v>
      </c>
      <c r="AJ226" s="2">
        <f t="shared" si="273"/>
        <v>0</v>
      </c>
      <c r="AK226" s="2">
        <v>327.10000000000002</v>
      </c>
      <c r="AL226" s="2">
        <v>289.63</v>
      </c>
      <c r="AM226" s="2">
        <v>0.37</v>
      </c>
      <c r="AN226" s="2">
        <v>7.0000000000000007E-2</v>
      </c>
      <c r="AO226" s="2">
        <v>37.1</v>
      </c>
      <c r="AP226" s="2">
        <v>0</v>
      </c>
      <c r="AQ226" s="2">
        <v>3.63</v>
      </c>
      <c r="AR226" s="2">
        <v>0</v>
      </c>
      <c r="AS226" s="2">
        <v>0</v>
      </c>
      <c r="AT226" s="2">
        <v>0</v>
      </c>
      <c r="AU226" s="2">
        <v>0</v>
      </c>
      <c r="AV226" s="2">
        <v>1</v>
      </c>
      <c r="AW226" s="2">
        <v>1</v>
      </c>
      <c r="AX226" s="2"/>
      <c r="AY226" s="2"/>
      <c r="AZ226" s="2">
        <v>1</v>
      </c>
      <c r="BA226" s="2">
        <v>1</v>
      </c>
      <c r="BB226" s="2">
        <v>1</v>
      </c>
      <c r="BC226" s="2">
        <v>1</v>
      </c>
      <c r="BD226" s="2" t="s">
        <v>3</v>
      </c>
      <c r="BE226" s="2" t="s">
        <v>3</v>
      </c>
      <c r="BF226" s="2" t="s">
        <v>3</v>
      </c>
      <c r="BG226" s="2" t="s">
        <v>3</v>
      </c>
      <c r="BH226" s="2">
        <v>0</v>
      </c>
      <c r="BI226" s="2">
        <v>1</v>
      </c>
      <c r="BJ226" s="2" t="s">
        <v>459</v>
      </c>
      <c r="BK226" s="2"/>
      <c r="BL226" s="2"/>
      <c r="BM226" s="2">
        <v>682</v>
      </c>
      <c r="BN226" s="2">
        <v>0</v>
      </c>
      <c r="BO226" s="2" t="s">
        <v>3</v>
      </c>
      <c r="BP226" s="2">
        <v>0</v>
      </c>
      <c r="BQ226" s="2">
        <v>60</v>
      </c>
      <c r="BR226" s="2">
        <v>0</v>
      </c>
      <c r="BS226" s="2">
        <v>1</v>
      </c>
      <c r="BT226" s="2">
        <v>1</v>
      </c>
      <c r="BU226" s="2">
        <v>1</v>
      </c>
      <c r="BV226" s="2">
        <v>1</v>
      </c>
      <c r="BW226" s="2">
        <v>1</v>
      </c>
      <c r="BX226" s="2">
        <v>1</v>
      </c>
      <c r="BY226" s="2" t="s">
        <v>3</v>
      </c>
      <c r="BZ226" s="2">
        <v>0</v>
      </c>
      <c r="CA226" s="2">
        <v>0</v>
      </c>
      <c r="CB226" s="2"/>
      <c r="CC226" s="2"/>
      <c r="CD226" s="2"/>
      <c r="CE226" s="2"/>
      <c r="CF226" s="2">
        <v>0</v>
      </c>
      <c r="CG226" s="2">
        <v>0</v>
      </c>
      <c r="CH226" s="2"/>
      <c r="CI226" s="2"/>
      <c r="CJ226" s="2"/>
      <c r="CK226" s="2"/>
      <c r="CL226" s="2"/>
      <c r="CM226" s="2">
        <v>0</v>
      </c>
      <c r="CN226" s="2" t="s">
        <v>3</v>
      </c>
      <c r="CO226" s="2">
        <v>0</v>
      </c>
      <c r="CP226" s="2">
        <f t="shared" si="274"/>
        <v>66.55</v>
      </c>
      <c r="CQ226" s="2">
        <f t="shared" si="275"/>
        <v>289.63</v>
      </c>
      <c r="CR226" s="2">
        <f t="shared" si="276"/>
        <v>0.42549999999999999</v>
      </c>
      <c r="CS226" s="2">
        <f t="shared" si="277"/>
        <v>8.0500000000000002E-2</v>
      </c>
      <c r="CT226" s="2">
        <f t="shared" si="278"/>
        <v>42.664999999999999</v>
      </c>
      <c r="CU226" s="2">
        <f t="shared" si="279"/>
        <v>0</v>
      </c>
      <c r="CV226" s="2">
        <f t="shared" si="280"/>
        <v>4.1744999999999992</v>
      </c>
      <c r="CW226" s="2">
        <f t="shared" si="281"/>
        <v>0</v>
      </c>
      <c r="CX226" s="2">
        <f t="shared" si="282"/>
        <v>0</v>
      </c>
      <c r="CY226" s="2">
        <f t="shared" si="283"/>
        <v>0</v>
      </c>
      <c r="CZ226" s="2">
        <f t="shared" si="284"/>
        <v>0</v>
      </c>
      <c r="DA226" s="2"/>
      <c r="DB226" s="2"/>
      <c r="DC226" s="2" t="s">
        <v>3</v>
      </c>
      <c r="DD226" s="2" t="s">
        <v>3</v>
      </c>
      <c r="DE226" s="2" t="s">
        <v>28</v>
      </c>
      <c r="DF226" s="2" t="s">
        <v>28</v>
      </c>
      <c r="DG226" s="2" t="s">
        <v>28</v>
      </c>
      <c r="DH226" s="2" t="s">
        <v>3</v>
      </c>
      <c r="DI226" s="2" t="s">
        <v>28</v>
      </c>
      <c r="DJ226" s="2" t="s">
        <v>28</v>
      </c>
      <c r="DK226" s="2" t="s">
        <v>3</v>
      </c>
      <c r="DL226" s="2" t="s">
        <v>3</v>
      </c>
      <c r="DM226" s="2" t="s">
        <v>3</v>
      </c>
      <c r="DN226" s="2">
        <v>91</v>
      </c>
      <c r="DO226" s="2">
        <v>70</v>
      </c>
      <c r="DP226" s="2">
        <v>1.0469999999999999</v>
      </c>
      <c r="DQ226" s="2">
        <v>1.002</v>
      </c>
      <c r="DR226" s="2"/>
      <c r="DS226" s="2"/>
      <c r="DT226" s="2"/>
      <c r="DU226" s="2">
        <v>1005</v>
      </c>
      <c r="DV226" s="2" t="s">
        <v>35</v>
      </c>
      <c r="DW226" s="2" t="s">
        <v>35</v>
      </c>
      <c r="DX226" s="2">
        <v>100</v>
      </c>
      <c r="DY226" s="2"/>
      <c r="DZ226" s="2"/>
      <c r="EA226" s="2"/>
      <c r="EB226" s="2"/>
      <c r="EC226" s="2"/>
      <c r="ED226" s="2"/>
      <c r="EE226" s="2">
        <v>20613574</v>
      </c>
      <c r="EF226" s="2">
        <v>60</v>
      </c>
      <c r="EG226" s="2" t="s">
        <v>29</v>
      </c>
      <c r="EH226" s="2">
        <v>0</v>
      </c>
      <c r="EI226" s="2" t="s">
        <v>3</v>
      </c>
      <c r="EJ226" s="2">
        <v>1</v>
      </c>
      <c r="EK226" s="2">
        <v>682</v>
      </c>
      <c r="EL226" s="2" t="s">
        <v>100</v>
      </c>
      <c r="EM226" s="2" t="s">
        <v>101</v>
      </c>
      <c r="EN226" s="2"/>
      <c r="EO226" s="2" t="s">
        <v>3</v>
      </c>
      <c r="EP226" s="2"/>
      <c r="EQ226" s="2">
        <v>0</v>
      </c>
      <c r="ER226" s="2">
        <v>327.10000000000002</v>
      </c>
      <c r="ES226" s="2">
        <v>289.63</v>
      </c>
      <c r="ET226" s="2">
        <v>0.37</v>
      </c>
      <c r="EU226" s="2">
        <v>7.0000000000000007E-2</v>
      </c>
      <c r="EV226" s="2">
        <v>37.1</v>
      </c>
      <c r="EW226" s="2">
        <v>3.63</v>
      </c>
      <c r="EX226" s="2">
        <v>0</v>
      </c>
      <c r="EY226" s="2">
        <v>0</v>
      </c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>
        <v>0</v>
      </c>
      <c r="FR226" s="2">
        <f t="shared" si="285"/>
        <v>0</v>
      </c>
      <c r="FS226" s="2">
        <v>0</v>
      </c>
      <c r="FT226" s="2"/>
      <c r="FU226" s="2"/>
      <c r="FV226" s="2"/>
      <c r="FW226" s="2"/>
      <c r="FX226" s="2">
        <v>91</v>
      </c>
      <c r="FY226" s="2">
        <v>70</v>
      </c>
      <c r="FZ226" s="2"/>
      <c r="GA226" s="2" t="s">
        <v>3</v>
      </c>
      <c r="GB226" s="2"/>
      <c r="GC226" s="2"/>
      <c r="GD226" s="2">
        <v>0</v>
      </c>
      <c r="GE226" s="2"/>
      <c r="GF226" s="2">
        <v>-892289087</v>
      </c>
      <c r="GG226" s="2">
        <v>2</v>
      </c>
      <c r="GH226" s="2">
        <v>-2</v>
      </c>
      <c r="GI226" s="2">
        <v>-2</v>
      </c>
      <c r="GJ226" s="2">
        <v>0</v>
      </c>
      <c r="GK226" s="2">
        <f>ROUND(R226*(R12)/100,2)</f>
        <v>0.03</v>
      </c>
      <c r="GL226" s="2">
        <f t="shared" si="286"/>
        <v>0</v>
      </c>
      <c r="GM226" s="2">
        <f t="shared" si="287"/>
        <v>66.58</v>
      </c>
      <c r="GN226" s="2">
        <f t="shared" si="288"/>
        <v>66.58</v>
      </c>
      <c r="GO226" s="2">
        <f t="shared" si="289"/>
        <v>0</v>
      </c>
      <c r="GP226" s="2">
        <f t="shared" si="290"/>
        <v>0</v>
      </c>
      <c r="GQ226" s="2"/>
      <c r="GR226" s="2">
        <v>0</v>
      </c>
      <c r="GS226" s="2">
        <v>3</v>
      </c>
      <c r="GT226" s="2">
        <v>0</v>
      </c>
      <c r="GU226" s="2" t="s">
        <v>3</v>
      </c>
      <c r="GV226" s="2">
        <f t="shared" si="291"/>
        <v>0</v>
      </c>
      <c r="GW226" s="2">
        <v>1</v>
      </c>
      <c r="GX226" s="2">
        <f t="shared" si="292"/>
        <v>0</v>
      </c>
      <c r="GY226" s="2"/>
      <c r="GZ226" s="2"/>
      <c r="HA226" s="2">
        <v>0</v>
      </c>
      <c r="HB226" s="2">
        <v>0</v>
      </c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>
        <v>0</v>
      </c>
      <c r="IL226" s="2"/>
      <c r="IM226" s="2"/>
      <c r="IN226" s="2"/>
      <c r="IO226" s="2"/>
      <c r="IP226" s="2"/>
      <c r="IQ226" s="2"/>
      <c r="IR226" s="2"/>
      <c r="IS226" s="2"/>
      <c r="IT226" s="2"/>
      <c r="IU226" s="2"/>
    </row>
    <row r="227" spans="1:255" x14ac:dyDescent="0.2">
      <c r="A227">
        <v>17</v>
      </c>
      <c r="B227">
        <v>1</v>
      </c>
      <c r="C227">
        <f>ROW(SmtRes!A346)</f>
        <v>346</v>
      </c>
      <c r="D227">
        <f>ROW(EtalonRes!A340)</f>
        <v>340</v>
      </c>
      <c r="E227" t="s">
        <v>48</v>
      </c>
      <c r="F227" t="s">
        <v>457</v>
      </c>
      <c r="G227" t="s">
        <v>458</v>
      </c>
      <c r="H227" t="s">
        <v>35</v>
      </c>
      <c r="I227">
        <f>ROUND(20/100,6)</f>
        <v>0.2</v>
      </c>
      <c r="J227">
        <v>0</v>
      </c>
      <c r="O227">
        <f t="shared" si="258"/>
        <v>338.81</v>
      </c>
      <c r="P227">
        <f t="shared" si="259"/>
        <v>172.38</v>
      </c>
      <c r="Q227">
        <f t="shared" si="260"/>
        <v>0.7</v>
      </c>
      <c r="R227">
        <f t="shared" si="261"/>
        <v>0.02</v>
      </c>
      <c r="S227">
        <f t="shared" si="262"/>
        <v>165.73</v>
      </c>
      <c r="T227">
        <f t="shared" si="263"/>
        <v>0</v>
      </c>
      <c r="U227">
        <f t="shared" si="264"/>
        <v>0.87414029999999987</v>
      </c>
      <c r="V227">
        <f t="shared" si="265"/>
        <v>0</v>
      </c>
      <c r="W227">
        <f t="shared" si="266"/>
        <v>0</v>
      </c>
      <c r="X227">
        <f t="shared" si="267"/>
        <v>127.61</v>
      </c>
      <c r="Y227">
        <f t="shared" si="268"/>
        <v>72.92</v>
      </c>
      <c r="AA227">
        <v>21012693</v>
      </c>
      <c r="AB227">
        <f t="shared" si="269"/>
        <v>332.72050000000002</v>
      </c>
      <c r="AC227">
        <f t="shared" si="270"/>
        <v>289.63</v>
      </c>
      <c r="AD227">
        <f t="shared" si="301"/>
        <v>0.42549999999999999</v>
      </c>
      <c r="AE227">
        <f t="shared" si="302"/>
        <v>8.0500000000000002E-2</v>
      </c>
      <c r="AF227">
        <f t="shared" si="303"/>
        <v>42.664999999999999</v>
      </c>
      <c r="AG227">
        <f t="shared" si="272"/>
        <v>0</v>
      </c>
      <c r="AH227">
        <f t="shared" si="304"/>
        <v>4.1744999999999992</v>
      </c>
      <c r="AI227">
        <f t="shared" si="305"/>
        <v>0</v>
      </c>
      <c r="AJ227">
        <f t="shared" si="273"/>
        <v>0</v>
      </c>
      <c r="AK227">
        <v>327.10000000000002</v>
      </c>
      <c r="AL227">
        <v>289.63</v>
      </c>
      <c r="AM227">
        <v>0.37</v>
      </c>
      <c r="AN227">
        <v>7.0000000000000007E-2</v>
      </c>
      <c r="AO227">
        <v>37.1</v>
      </c>
      <c r="AP227">
        <v>0</v>
      </c>
      <c r="AQ227">
        <v>3.63</v>
      </c>
      <c r="AR227">
        <v>0</v>
      </c>
      <c r="AS227">
        <v>0</v>
      </c>
      <c r="AT227">
        <v>77</v>
      </c>
      <c r="AU227">
        <v>44</v>
      </c>
      <c r="AV227">
        <v>1.0469999999999999</v>
      </c>
      <c r="AW227">
        <v>1.002</v>
      </c>
      <c r="AZ227">
        <v>1</v>
      </c>
      <c r="BA227">
        <v>18.55</v>
      </c>
      <c r="BB227">
        <v>7.89</v>
      </c>
      <c r="BC227">
        <v>2.97</v>
      </c>
      <c r="BD227" t="s">
        <v>3</v>
      </c>
      <c r="BE227" t="s">
        <v>3</v>
      </c>
      <c r="BF227" t="s">
        <v>3</v>
      </c>
      <c r="BG227" t="s">
        <v>3</v>
      </c>
      <c r="BH227">
        <v>0</v>
      </c>
      <c r="BI227">
        <v>1</v>
      </c>
      <c r="BJ227" t="s">
        <v>459</v>
      </c>
      <c r="BM227">
        <v>682</v>
      </c>
      <c r="BN227">
        <v>0</v>
      </c>
      <c r="BO227" t="s">
        <v>457</v>
      </c>
      <c r="BP227">
        <v>1</v>
      </c>
      <c r="BQ227">
        <v>60</v>
      </c>
      <c r="BR227">
        <v>0</v>
      </c>
      <c r="BS227">
        <v>1</v>
      </c>
      <c r="BT227">
        <v>1</v>
      </c>
      <c r="BU227">
        <v>1</v>
      </c>
      <c r="BV227">
        <v>1</v>
      </c>
      <c r="BW227">
        <v>1</v>
      </c>
      <c r="BX227">
        <v>1</v>
      </c>
      <c r="BY227" t="s">
        <v>3</v>
      </c>
      <c r="BZ227">
        <v>77</v>
      </c>
      <c r="CA227">
        <v>44</v>
      </c>
      <c r="CF227">
        <v>0</v>
      </c>
      <c r="CG227">
        <v>0</v>
      </c>
      <c r="CM227">
        <v>0</v>
      </c>
      <c r="CN227" t="s">
        <v>3</v>
      </c>
      <c r="CO227">
        <v>0</v>
      </c>
      <c r="CP227">
        <f t="shared" si="274"/>
        <v>338.80999999999995</v>
      </c>
      <c r="CQ227">
        <f t="shared" si="275"/>
        <v>861.92150219999996</v>
      </c>
      <c r="CR227">
        <f t="shared" si="276"/>
        <v>3.5149831649999999</v>
      </c>
      <c r="CS227">
        <f t="shared" si="277"/>
        <v>8.4283499999999997E-2</v>
      </c>
      <c r="CT227">
        <f t="shared" si="278"/>
        <v>828.63323024999988</v>
      </c>
      <c r="CU227">
        <f t="shared" si="279"/>
        <v>0</v>
      </c>
      <c r="CV227">
        <f t="shared" si="280"/>
        <v>4.3707014999999991</v>
      </c>
      <c r="CW227">
        <f t="shared" si="281"/>
        <v>0</v>
      </c>
      <c r="CX227">
        <f t="shared" si="282"/>
        <v>0</v>
      </c>
      <c r="CY227">
        <f t="shared" si="283"/>
        <v>127.6121</v>
      </c>
      <c r="CZ227">
        <f t="shared" si="284"/>
        <v>72.921199999999999</v>
      </c>
      <c r="DC227" t="s">
        <v>3</v>
      </c>
      <c r="DD227" t="s">
        <v>3</v>
      </c>
      <c r="DE227" t="s">
        <v>28</v>
      </c>
      <c r="DF227" t="s">
        <v>28</v>
      </c>
      <c r="DG227" t="s">
        <v>28</v>
      </c>
      <c r="DH227" t="s">
        <v>3</v>
      </c>
      <c r="DI227" t="s">
        <v>28</v>
      </c>
      <c r="DJ227" t="s">
        <v>28</v>
      </c>
      <c r="DK227" t="s">
        <v>3</v>
      </c>
      <c r="DL227" t="s">
        <v>3</v>
      </c>
      <c r="DM227" t="s">
        <v>3</v>
      </c>
      <c r="DN227">
        <v>91</v>
      </c>
      <c r="DO227">
        <v>70</v>
      </c>
      <c r="DP227">
        <v>1.0469999999999999</v>
      </c>
      <c r="DQ227">
        <v>1.002</v>
      </c>
      <c r="DU227">
        <v>1005</v>
      </c>
      <c r="DV227" t="s">
        <v>35</v>
      </c>
      <c r="DW227" t="s">
        <v>35</v>
      </c>
      <c r="DX227">
        <v>100</v>
      </c>
      <c r="EE227">
        <v>20613574</v>
      </c>
      <c r="EF227">
        <v>60</v>
      </c>
      <c r="EG227" t="s">
        <v>29</v>
      </c>
      <c r="EH227">
        <v>0</v>
      </c>
      <c r="EI227" t="s">
        <v>3</v>
      </c>
      <c r="EJ227">
        <v>1</v>
      </c>
      <c r="EK227">
        <v>682</v>
      </c>
      <c r="EL227" t="s">
        <v>100</v>
      </c>
      <c r="EM227" t="s">
        <v>101</v>
      </c>
      <c r="EO227" t="s">
        <v>3</v>
      </c>
      <c r="EQ227">
        <v>0</v>
      </c>
      <c r="ER227">
        <v>327.10000000000002</v>
      </c>
      <c r="ES227">
        <v>289.63</v>
      </c>
      <c r="ET227">
        <v>0.37</v>
      </c>
      <c r="EU227">
        <v>7.0000000000000007E-2</v>
      </c>
      <c r="EV227">
        <v>37.1</v>
      </c>
      <c r="EW227">
        <v>3.63</v>
      </c>
      <c r="EX227">
        <v>0</v>
      </c>
      <c r="EY227">
        <v>0</v>
      </c>
      <c r="FQ227">
        <v>0</v>
      </c>
      <c r="FR227">
        <f t="shared" si="285"/>
        <v>0</v>
      </c>
      <c r="FS227">
        <v>0</v>
      </c>
      <c r="FX227">
        <v>91</v>
      </c>
      <c r="FY227">
        <v>70</v>
      </c>
      <c r="GA227" t="s">
        <v>3</v>
      </c>
      <c r="GD227">
        <v>0</v>
      </c>
      <c r="GF227">
        <v>-892289087</v>
      </c>
      <c r="GG227">
        <v>2</v>
      </c>
      <c r="GH227">
        <v>-2</v>
      </c>
      <c r="GI227">
        <v>2</v>
      </c>
      <c r="GJ227">
        <v>0</v>
      </c>
      <c r="GK227">
        <f>ROUND(R227*(S12)/100,2)</f>
        <v>0.03</v>
      </c>
      <c r="GL227">
        <f t="shared" si="286"/>
        <v>0</v>
      </c>
      <c r="GM227">
        <f t="shared" si="287"/>
        <v>539.37</v>
      </c>
      <c r="GN227">
        <f t="shared" si="288"/>
        <v>539.37</v>
      </c>
      <c r="GO227">
        <f t="shared" si="289"/>
        <v>0</v>
      </c>
      <c r="GP227">
        <f t="shared" si="290"/>
        <v>0</v>
      </c>
      <c r="GR227">
        <v>0</v>
      </c>
      <c r="GS227">
        <v>3</v>
      </c>
      <c r="GT227">
        <v>0</v>
      </c>
      <c r="GU227" t="s">
        <v>3</v>
      </c>
      <c r="GV227">
        <f t="shared" si="291"/>
        <v>0</v>
      </c>
      <c r="GW227">
        <v>1</v>
      </c>
      <c r="GX227">
        <f t="shared" si="292"/>
        <v>0</v>
      </c>
      <c r="HA227">
        <v>0</v>
      </c>
      <c r="HB227">
        <v>0</v>
      </c>
      <c r="IK227">
        <v>0</v>
      </c>
    </row>
    <row r="228" spans="1:255" x14ac:dyDescent="0.2">
      <c r="A228" s="2">
        <v>17</v>
      </c>
      <c r="B228" s="2">
        <v>1</v>
      </c>
      <c r="C228" s="2">
        <f>ROW(SmtRes!A348)</f>
        <v>348</v>
      </c>
      <c r="D228" s="2">
        <f>ROW(EtalonRes!A342)</f>
        <v>342</v>
      </c>
      <c r="E228" s="2" t="s">
        <v>58</v>
      </c>
      <c r="F228" s="2" t="s">
        <v>460</v>
      </c>
      <c r="G228" s="2" t="s">
        <v>461</v>
      </c>
      <c r="H228" s="2" t="s">
        <v>35</v>
      </c>
      <c r="I228" s="2">
        <f>ROUND(20/100,6)</f>
        <v>0.2</v>
      </c>
      <c r="J228" s="2">
        <v>0</v>
      </c>
      <c r="K228" s="2"/>
      <c r="L228" s="2"/>
      <c r="M228" s="2"/>
      <c r="N228" s="2"/>
      <c r="O228" s="2">
        <f t="shared" si="258"/>
        <v>8.6300000000000008</v>
      </c>
      <c r="P228" s="2">
        <f t="shared" si="259"/>
        <v>0</v>
      </c>
      <c r="Q228" s="2">
        <f t="shared" si="260"/>
        <v>0</v>
      </c>
      <c r="R228" s="2">
        <f t="shared" si="261"/>
        <v>0</v>
      </c>
      <c r="S228" s="2">
        <f t="shared" si="262"/>
        <v>8.6300000000000008</v>
      </c>
      <c r="T228" s="2">
        <f t="shared" si="263"/>
        <v>0</v>
      </c>
      <c r="U228" s="2">
        <f t="shared" si="264"/>
        <v>0.84409999999999996</v>
      </c>
      <c r="V228" s="2">
        <f t="shared" si="265"/>
        <v>0</v>
      </c>
      <c r="W228" s="2">
        <f t="shared" si="266"/>
        <v>0</v>
      </c>
      <c r="X228" s="2">
        <f t="shared" si="267"/>
        <v>0</v>
      </c>
      <c r="Y228" s="2">
        <f t="shared" si="268"/>
        <v>0</v>
      </c>
      <c r="Z228" s="2"/>
      <c r="AA228" s="2">
        <v>21012691</v>
      </c>
      <c r="AB228" s="2">
        <f t="shared" si="269"/>
        <v>43.136499999999998</v>
      </c>
      <c r="AC228" s="2">
        <f t="shared" si="270"/>
        <v>0</v>
      </c>
      <c r="AD228" s="2">
        <f t="shared" si="301"/>
        <v>0</v>
      </c>
      <c r="AE228" s="2">
        <f t="shared" si="302"/>
        <v>0</v>
      </c>
      <c r="AF228" s="2">
        <f t="shared" si="303"/>
        <v>43.136499999999998</v>
      </c>
      <c r="AG228" s="2">
        <f t="shared" si="272"/>
        <v>0</v>
      </c>
      <c r="AH228" s="2">
        <f t="shared" si="304"/>
        <v>4.2204999999999995</v>
      </c>
      <c r="AI228" s="2">
        <f t="shared" si="305"/>
        <v>0</v>
      </c>
      <c r="AJ228" s="2">
        <f t="shared" si="273"/>
        <v>0</v>
      </c>
      <c r="AK228" s="2">
        <v>37.51</v>
      </c>
      <c r="AL228" s="2">
        <v>0</v>
      </c>
      <c r="AM228" s="2">
        <v>0</v>
      </c>
      <c r="AN228" s="2">
        <v>0</v>
      </c>
      <c r="AO228" s="2">
        <v>37.51</v>
      </c>
      <c r="AP228" s="2">
        <v>0</v>
      </c>
      <c r="AQ228" s="2">
        <v>3.67</v>
      </c>
      <c r="AR228" s="2">
        <v>0</v>
      </c>
      <c r="AS228" s="2">
        <v>0</v>
      </c>
      <c r="AT228" s="2">
        <v>0</v>
      </c>
      <c r="AU228" s="2">
        <v>0</v>
      </c>
      <c r="AV228" s="2">
        <v>1</v>
      </c>
      <c r="AW228" s="2">
        <v>1</v>
      </c>
      <c r="AX228" s="2"/>
      <c r="AY228" s="2"/>
      <c r="AZ228" s="2">
        <v>1</v>
      </c>
      <c r="BA228" s="2">
        <v>1</v>
      </c>
      <c r="BB228" s="2">
        <v>1</v>
      </c>
      <c r="BC228" s="2">
        <v>1</v>
      </c>
      <c r="BD228" s="2" t="s">
        <v>3</v>
      </c>
      <c r="BE228" s="2" t="s">
        <v>3</v>
      </c>
      <c r="BF228" s="2" t="s">
        <v>3</v>
      </c>
      <c r="BG228" s="2" t="s">
        <v>3</v>
      </c>
      <c r="BH228" s="2">
        <v>0</v>
      </c>
      <c r="BI228" s="2">
        <v>1</v>
      </c>
      <c r="BJ228" s="2" t="s">
        <v>462</v>
      </c>
      <c r="BK228" s="2"/>
      <c r="BL228" s="2"/>
      <c r="BM228" s="2">
        <v>682</v>
      </c>
      <c r="BN228" s="2">
        <v>0</v>
      </c>
      <c r="BO228" s="2" t="s">
        <v>3</v>
      </c>
      <c r="BP228" s="2">
        <v>0</v>
      </c>
      <c r="BQ228" s="2">
        <v>60</v>
      </c>
      <c r="BR228" s="2">
        <v>0</v>
      </c>
      <c r="BS228" s="2">
        <v>1</v>
      </c>
      <c r="BT228" s="2">
        <v>1</v>
      </c>
      <c r="BU228" s="2">
        <v>1</v>
      </c>
      <c r="BV228" s="2">
        <v>1</v>
      </c>
      <c r="BW228" s="2">
        <v>1</v>
      </c>
      <c r="BX228" s="2">
        <v>1</v>
      </c>
      <c r="BY228" s="2" t="s">
        <v>3</v>
      </c>
      <c r="BZ228" s="2">
        <v>0</v>
      </c>
      <c r="CA228" s="2">
        <v>0</v>
      </c>
      <c r="CB228" s="2"/>
      <c r="CC228" s="2"/>
      <c r="CD228" s="2"/>
      <c r="CE228" s="2"/>
      <c r="CF228" s="2">
        <v>0</v>
      </c>
      <c r="CG228" s="2">
        <v>0</v>
      </c>
      <c r="CH228" s="2"/>
      <c r="CI228" s="2"/>
      <c r="CJ228" s="2"/>
      <c r="CK228" s="2"/>
      <c r="CL228" s="2"/>
      <c r="CM228" s="2">
        <v>0</v>
      </c>
      <c r="CN228" s="2" t="s">
        <v>3</v>
      </c>
      <c r="CO228" s="2">
        <v>0</v>
      </c>
      <c r="CP228" s="2">
        <f t="shared" si="274"/>
        <v>8.6300000000000008</v>
      </c>
      <c r="CQ228" s="2">
        <f t="shared" si="275"/>
        <v>0</v>
      </c>
      <c r="CR228" s="2">
        <f t="shared" si="276"/>
        <v>0</v>
      </c>
      <c r="CS228" s="2">
        <f t="shared" si="277"/>
        <v>0</v>
      </c>
      <c r="CT228" s="2">
        <f t="shared" si="278"/>
        <v>43.136499999999998</v>
      </c>
      <c r="CU228" s="2">
        <f t="shared" si="279"/>
        <v>0</v>
      </c>
      <c r="CV228" s="2">
        <f t="shared" si="280"/>
        <v>4.2204999999999995</v>
      </c>
      <c r="CW228" s="2">
        <f t="shared" si="281"/>
        <v>0</v>
      </c>
      <c r="CX228" s="2">
        <f t="shared" si="282"/>
        <v>0</v>
      </c>
      <c r="CY228" s="2">
        <f t="shared" si="283"/>
        <v>0</v>
      </c>
      <c r="CZ228" s="2">
        <f t="shared" si="284"/>
        <v>0</v>
      </c>
      <c r="DA228" s="2"/>
      <c r="DB228" s="2"/>
      <c r="DC228" s="2" t="s">
        <v>3</v>
      </c>
      <c r="DD228" s="2" t="s">
        <v>3</v>
      </c>
      <c r="DE228" s="2" t="s">
        <v>28</v>
      </c>
      <c r="DF228" s="2" t="s">
        <v>28</v>
      </c>
      <c r="DG228" s="2" t="s">
        <v>28</v>
      </c>
      <c r="DH228" s="2" t="s">
        <v>3</v>
      </c>
      <c r="DI228" s="2" t="s">
        <v>28</v>
      </c>
      <c r="DJ228" s="2" t="s">
        <v>28</v>
      </c>
      <c r="DK228" s="2" t="s">
        <v>3</v>
      </c>
      <c r="DL228" s="2" t="s">
        <v>3</v>
      </c>
      <c r="DM228" s="2" t="s">
        <v>3</v>
      </c>
      <c r="DN228" s="2">
        <v>91</v>
      </c>
      <c r="DO228" s="2">
        <v>70</v>
      </c>
      <c r="DP228" s="2">
        <v>1.0469999999999999</v>
      </c>
      <c r="DQ228" s="2">
        <v>1.002</v>
      </c>
      <c r="DR228" s="2"/>
      <c r="DS228" s="2"/>
      <c r="DT228" s="2"/>
      <c r="DU228" s="2">
        <v>1005</v>
      </c>
      <c r="DV228" s="2" t="s">
        <v>35</v>
      </c>
      <c r="DW228" s="2" t="s">
        <v>35</v>
      </c>
      <c r="DX228" s="2">
        <v>100</v>
      </c>
      <c r="DY228" s="2"/>
      <c r="DZ228" s="2"/>
      <c r="EA228" s="2"/>
      <c r="EB228" s="2"/>
      <c r="EC228" s="2"/>
      <c r="ED228" s="2"/>
      <c r="EE228" s="2">
        <v>20613574</v>
      </c>
      <c r="EF228" s="2">
        <v>60</v>
      </c>
      <c r="EG228" s="2" t="s">
        <v>29</v>
      </c>
      <c r="EH228" s="2">
        <v>0</v>
      </c>
      <c r="EI228" s="2" t="s">
        <v>3</v>
      </c>
      <c r="EJ228" s="2">
        <v>1</v>
      </c>
      <c r="EK228" s="2">
        <v>682</v>
      </c>
      <c r="EL228" s="2" t="s">
        <v>100</v>
      </c>
      <c r="EM228" s="2" t="s">
        <v>101</v>
      </c>
      <c r="EN228" s="2"/>
      <c r="EO228" s="2" t="s">
        <v>3</v>
      </c>
      <c r="EP228" s="2"/>
      <c r="EQ228" s="2">
        <v>0</v>
      </c>
      <c r="ER228" s="2">
        <v>37.51</v>
      </c>
      <c r="ES228" s="2">
        <v>0</v>
      </c>
      <c r="ET228" s="2">
        <v>0</v>
      </c>
      <c r="EU228" s="2">
        <v>0</v>
      </c>
      <c r="EV228" s="2">
        <v>37.51</v>
      </c>
      <c r="EW228" s="2">
        <v>3.67</v>
      </c>
      <c r="EX228" s="2">
        <v>0</v>
      </c>
      <c r="EY228" s="2">
        <v>0</v>
      </c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>
        <v>0</v>
      </c>
      <c r="FR228" s="2">
        <f t="shared" si="285"/>
        <v>0</v>
      </c>
      <c r="FS228" s="2">
        <v>0</v>
      </c>
      <c r="FT228" s="2"/>
      <c r="FU228" s="2"/>
      <c r="FV228" s="2"/>
      <c r="FW228" s="2"/>
      <c r="FX228" s="2">
        <v>91</v>
      </c>
      <c r="FY228" s="2">
        <v>70</v>
      </c>
      <c r="FZ228" s="2"/>
      <c r="GA228" s="2" t="s">
        <v>3</v>
      </c>
      <c r="GB228" s="2"/>
      <c r="GC228" s="2"/>
      <c r="GD228" s="2">
        <v>0</v>
      </c>
      <c r="GE228" s="2"/>
      <c r="GF228" s="2">
        <v>-692880514</v>
      </c>
      <c r="GG228" s="2">
        <v>2</v>
      </c>
      <c r="GH228" s="2">
        <v>-2</v>
      </c>
      <c r="GI228" s="2">
        <v>-2</v>
      </c>
      <c r="GJ228" s="2">
        <v>0</v>
      </c>
      <c r="GK228" s="2">
        <f>ROUND(R228*(R12)/100,2)</f>
        <v>0</v>
      </c>
      <c r="GL228" s="2">
        <f t="shared" si="286"/>
        <v>0</v>
      </c>
      <c r="GM228" s="2">
        <f t="shared" si="287"/>
        <v>8.6300000000000008</v>
      </c>
      <c r="GN228" s="2">
        <f t="shared" si="288"/>
        <v>8.6300000000000008</v>
      </c>
      <c r="GO228" s="2">
        <f t="shared" si="289"/>
        <v>0</v>
      </c>
      <c r="GP228" s="2">
        <f t="shared" si="290"/>
        <v>0</v>
      </c>
      <c r="GQ228" s="2"/>
      <c r="GR228" s="2">
        <v>0</v>
      </c>
      <c r="GS228" s="2">
        <v>3</v>
      </c>
      <c r="GT228" s="2">
        <v>0</v>
      </c>
      <c r="GU228" s="2" t="s">
        <v>3</v>
      </c>
      <c r="GV228" s="2">
        <f t="shared" si="291"/>
        <v>0</v>
      </c>
      <c r="GW228" s="2">
        <v>1</v>
      </c>
      <c r="GX228" s="2">
        <f t="shared" si="292"/>
        <v>0</v>
      </c>
      <c r="GY228" s="2"/>
      <c r="GZ228" s="2"/>
      <c r="HA228" s="2">
        <v>0</v>
      </c>
      <c r="HB228" s="2">
        <v>0</v>
      </c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>
        <v>0</v>
      </c>
      <c r="IL228" s="2"/>
      <c r="IM228" s="2"/>
      <c r="IN228" s="2"/>
      <c r="IO228" s="2"/>
      <c r="IP228" s="2"/>
      <c r="IQ228" s="2"/>
      <c r="IR228" s="2"/>
      <c r="IS228" s="2"/>
      <c r="IT228" s="2"/>
      <c r="IU228" s="2"/>
    </row>
    <row r="229" spans="1:255" x14ac:dyDescent="0.2">
      <c r="A229">
        <v>17</v>
      </c>
      <c r="B229">
        <v>1</v>
      </c>
      <c r="C229">
        <f>ROW(SmtRes!A350)</f>
        <v>350</v>
      </c>
      <c r="D229">
        <f>ROW(EtalonRes!A344)</f>
        <v>344</v>
      </c>
      <c r="E229" t="s">
        <v>58</v>
      </c>
      <c r="F229" t="s">
        <v>460</v>
      </c>
      <c r="G229" t="s">
        <v>461</v>
      </c>
      <c r="H229" t="s">
        <v>35</v>
      </c>
      <c r="I229">
        <f>ROUND(20/100,6)</f>
        <v>0.2</v>
      </c>
      <c r="J229">
        <v>0</v>
      </c>
      <c r="O229">
        <f t="shared" si="258"/>
        <v>167.56</v>
      </c>
      <c r="P229">
        <f t="shared" si="259"/>
        <v>0</v>
      </c>
      <c r="Q229">
        <f t="shared" si="260"/>
        <v>0</v>
      </c>
      <c r="R229">
        <f t="shared" si="261"/>
        <v>0</v>
      </c>
      <c r="S229">
        <f t="shared" si="262"/>
        <v>167.56</v>
      </c>
      <c r="T229">
        <f t="shared" si="263"/>
        <v>0</v>
      </c>
      <c r="U229">
        <f t="shared" si="264"/>
        <v>0.88377269999999974</v>
      </c>
      <c r="V229">
        <f t="shared" si="265"/>
        <v>0</v>
      </c>
      <c r="W229">
        <f t="shared" si="266"/>
        <v>0</v>
      </c>
      <c r="X229">
        <f t="shared" si="267"/>
        <v>129.02000000000001</v>
      </c>
      <c r="Y229">
        <f t="shared" si="268"/>
        <v>73.73</v>
      </c>
      <c r="AA229">
        <v>21012693</v>
      </c>
      <c r="AB229">
        <f t="shared" si="269"/>
        <v>43.136499999999998</v>
      </c>
      <c r="AC229">
        <f t="shared" si="270"/>
        <v>0</v>
      </c>
      <c r="AD229">
        <f t="shared" si="301"/>
        <v>0</v>
      </c>
      <c r="AE229">
        <f t="shared" si="302"/>
        <v>0</v>
      </c>
      <c r="AF229">
        <f t="shared" si="303"/>
        <v>43.136499999999998</v>
      </c>
      <c r="AG229">
        <f t="shared" si="272"/>
        <v>0</v>
      </c>
      <c r="AH229">
        <f t="shared" si="304"/>
        <v>4.2204999999999995</v>
      </c>
      <c r="AI229">
        <f t="shared" si="305"/>
        <v>0</v>
      </c>
      <c r="AJ229">
        <f t="shared" si="273"/>
        <v>0</v>
      </c>
      <c r="AK229">
        <v>37.51</v>
      </c>
      <c r="AL229">
        <v>0</v>
      </c>
      <c r="AM229">
        <v>0</v>
      </c>
      <c r="AN229">
        <v>0</v>
      </c>
      <c r="AO229">
        <v>37.51</v>
      </c>
      <c r="AP229">
        <v>0</v>
      </c>
      <c r="AQ229">
        <v>3.67</v>
      </c>
      <c r="AR229">
        <v>0</v>
      </c>
      <c r="AS229">
        <v>0</v>
      </c>
      <c r="AT229">
        <v>77</v>
      </c>
      <c r="AU229">
        <v>44</v>
      </c>
      <c r="AV229">
        <v>1.0469999999999999</v>
      </c>
      <c r="AW229">
        <v>1.002</v>
      </c>
      <c r="AZ229">
        <v>1</v>
      </c>
      <c r="BA229">
        <v>18.55</v>
      </c>
      <c r="BB229">
        <v>1</v>
      </c>
      <c r="BC229">
        <v>1</v>
      </c>
      <c r="BD229" t="s">
        <v>3</v>
      </c>
      <c r="BE229" t="s">
        <v>3</v>
      </c>
      <c r="BF229" t="s">
        <v>3</v>
      </c>
      <c r="BG229" t="s">
        <v>3</v>
      </c>
      <c r="BH229">
        <v>0</v>
      </c>
      <c r="BI229">
        <v>1</v>
      </c>
      <c r="BJ229" t="s">
        <v>462</v>
      </c>
      <c r="BM229">
        <v>682</v>
      </c>
      <c r="BN229">
        <v>0</v>
      </c>
      <c r="BO229" t="s">
        <v>460</v>
      </c>
      <c r="BP229">
        <v>1</v>
      </c>
      <c r="BQ229">
        <v>60</v>
      </c>
      <c r="BR229">
        <v>0</v>
      </c>
      <c r="BS229">
        <v>1</v>
      </c>
      <c r="BT229">
        <v>1</v>
      </c>
      <c r="BU229">
        <v>1</v>
      </c>
      <c r="BV229">
        <v>1</v>
      </c>
      <c r="BW229">
        <v>1</v>
      </c>
      <c r="BX229">
        <v>1</v>
      </c>
      <c r="BY229" t="s">
        <v>3</v>
      </c>
      <c r="BZ229">
        <v>77</v>
      </c>
      <c r="CA229">
        <v>44</v>
      </c>
      <c r="CF229">
        <v>0</v>
      </c>
      <c r="CG229">
        <v>0</v>
      </c>
      <c r="CM229">
        <v>0</v>
      </c>
      <c r="CN229" t="s">
        <v>3</v>
      </c>
      <c r="CO229">
        <v>0</v>
      </c>
      <c r="CP229">
        <f t="shared" si="274"/>
        <v>167.56</v>
      </c>
      <c r="CQ229">
        <f t="shared" si="275"/>
        <v>0</v>
      </c>
      <c r="CR229">
        <f t="shared" si="276"/>
        <v>0</v>
      </c>
      <c r="CS229">
        <f t="shared" si="277"/>
        <v>0</v>
      </c>
      <c r="CT229">
        <f t="shared" si="278"/>
        <v>837.79063252499986</v>
      </c>
      <c r="CU229">
        <f t="shared" si="279"/>
        <v>0</v>
      </c>
      <c r="CV229">
        <f t="shared" si="280"/>
        <v>4.4188634999999987</v>
      </c>
      <c r="CW229">
        <f t="shared" si="281"/>
        <v>0</v>
      </c>
      <c r="CX229">
        <f t="shared" si="282"/>
        <v>0</v>
      </c>
      <c r="CY229">
        <f t="shared" si="283"/>
        <v>129.02119999999999</v>
      </c>
      <c r="CZ229">
        <f t="shared" si="284"/>
        <v>73.726399999999998</v>
      </c>
      <c r="DC229" t="s">
        <v>3</v>
      </c>
      <c r="DD229" t="s">
        <v>3</v>
      </c>
      <c r="DE229" t="s">
        <v>28</v>
      </c>
      <c r="DF229" t="s">
        <v>28</v>
      </c>
      <c r="DG229" t="s">
        <v>28</v>
      </c>
      <c r="DH229" t="s">
        <v>3</v>
      </c>
      <c r="DI229" t="s">
        <v>28</v>
      </c>
      <c r="DJ229" t="s">
        <v>28</v>
      </c>
      <c r="DK229" t="s">
        <v>3</v>
      </c>
      <c r="DL229" t="s">
        <v>3</v>
      </c>
      <c r="DM229" t="s">
        <v>3</v>
      </c>
      <c r="DN229">
        <v>91</v>
      </c>
      <c r="DO229">
        <v>70</v>
      </c>
      <c r="DP229">
        <v>1.0469999999999999</v>
      </c>
      <c r="DQ229">
        <v>1.002</v>
      </c>
      <c r="DU229">
        <v>1005</v>
      </c>
      <c r="DV229" t="s">
        <v>35</v>
      </c>
      <c r="DW229" t="s">
        <v>35</v>
      </c>
      <c r="DX229">
        <v>100</v>
      </c>
      <c r="EE229">
        <v>20613574</v>
      </c>
      <c r="EF229">
        <v>60</v>
      </c>
      <c r="EG229" t="s">
        <v>29</v>
      </c>
      <c r="EH229">
        <v>0</v>
      </c>
      <c r="EI229" t="s">
        <v>3</v>
      </c>
      <c r="EJ229">
        <v>1</v>
      </c>
      <c r="EK229">
        <v>682</v>
      </c>
      <c r="EL229" t="s">
        <v>100</v>
      </c>
      <c r="EM229" t="s">
        <v>101</v>
      </c>
      <c r="EO229" t="s">
        <v>3</v>
      </c>
      <c r="EQ229">
        <v>0</v>
      </c>
      <c r="ER229">
        <v>37.51</v>
      </c>
      <c r="ES229">
        <v>0</v>
      </c>
      <c r="ET229">
        <v>0</v>
      </c>
      <c r="EU229">
        <v>0</v>
      </c>
      <c r="EV229">
        <v>37.51</v>
      </c>
      <c r="EW229">
        <v>3.67</v>
      </c>
      <c r="EX229">
        <v>0</v>
      </c>
      <c r="EY229">
        <v>0</v>
      </c>
      <c r="FQ229">
        <v>0</v>
      </c>
      <c r="FR229">
        <f t="shared" si="285"/>
        <v>0</v>
      </c>
      <c r="FS229">
        <v>0</v>
      </c>
      <c r="FX229">
        <v>91</v>
      </c>
      <c r="FY229">
        <v>70</v>
      </c>
      <c r="GA229" t="s">
        <v>3</v>
      </c>
      <c r="GD229">
        <v>0</v>
      </c>
      <c r="GF229">
        <v>-692880514</v>
      </c>
      <c r="GG229">
        <v>2</v>
      </c>
      <c r="GH229">
        <v>-2</v>
      </c>
      <c r="GI229">
        <v>2</v>
      </c>
      <c r="GJ229">
        <v>0</v>
      </c>
      <c r="GK229">
        <f>ROUND(R229*(S12)/100,2)</f>
        <v>0</v>
      </c>
      <c r="GL229">
        <f t="shared" si="286"/>
        <v>0</v>
      </c>
      <c r="GM229">
        <f t="shared" si="287"/>
        <v>370.31</v>
      </c>
      <c r="GN229">
        <f t="shared" si="288"/>
        <v>370.31</v>
      </c>
      <c r="GO229">
        <f t="shared" si="289"/>
        <v>0</v>
      </c>
      <c r="GP229">
        <f t="shared" si="290"/>
        <v>0</v>
      </c>
      <c r="GR229">
        <v>0</v>
      </c>
      <c r="GS229">
        <v>3</v>
      </c>
      <c r="GT229">
        <v>0</v>
      </c>
      <c r="GU229" t="s">
        <v>3</v>
      </c>
      <c r="GV229">
        <f t="shared" si="291"/>
        <v>0</v>
      </c>
      <c r="GW229">
        <v>1</v>
      </c>
      <c r="GX229">
        <f t="shared" si="292"/>
        <v>0</v>
      </c>
      <c r="HA229">
        <v>0</v>
      </c>
      <c r="HB229">
        <v>0</v>
      </c>
      <c r="IK229">
        <v>0</v>
      </c>
    </row>
    <row r="230" spans="1:255" x14ac:dyDescent="0.2">
      <c r="A230" s="2">
        <v>17</v>
      </c>
      <c r="B230" s="2">
        <v>1</v>
      </c>
      <c r="C230" s="2">
        <f>ROW(SmtRes!A354)</f>
        <v>354</v>
      </c>
      <c r="D230" s="2">
        <f>ROW(EtalonRes!A348)</f>
        <v>348</v>
      </c>
      <c r="E230" s="2" t="s">
        <v>71</v>
      </c>
      <c r="F230" s="2" t="s">
        <v>463</v>
      </c>
      <c r="G230" s="2" t="s">
        <v>464</v>
      </c>
      <c r="H230" s="2" t="s">
        <v>35</v>
      </c>
      <c r="I230" s="2">
        <f>ROUND(30/100,6)</f>
        <v>0.3</v>
      </c>
      <c r="J230" s="2">
        <v>0</v>
      </c>
      <c r="K230" s="2"/>
      <c r="L230" s="2"/>
      <c r="M230" s="2"/>
      <c r="N230" s="2"/>
      <c r="O230" s="2">
        <f t="shared" si="258"/>
        <v>97.63</v>
      </c>
      <c r="P230" s="2">
        <f t="shared" si="259"/>
        <v>86.89</v>
      </c>
      <c r="Q230" s="2">
        <f t="shared" si="260"/>
        <v>0.13</v>
      </c>
      <c r="R230" s="2">
        <f t="shared" si="261"/>
        <v>0.02</v>
      </c>
      <c r="S230" s="2">
        <f t="shared" si="262"/>
        <v>10.61</v>
      </c>
      <c r="T230" s="2">
        <f t="shared" si="263"/>
        <v>0</v>
      </c>
      <c r="U230" s="2">
        <f t="shared" si="264"/>
        <v>1.0384499999999999</v>
      </c>
      <c r="V230" s="2">
        <f t="shared" si="265"/>
        <v>0</v>
      </c>
      <c r="W230" s="2">
        <f t="shared" si="266"/>
        <v>0</v>
      </c>
      <c r="X230" s="2">
        <f t="shared" si="267"/>
        <v>0</v>
      </c>
      <c r="Y230" s="2">
        <f t="shared" si="268"/>
        <v>0</v>
      </c>
      <c r="Z230" s="2"/>
      <c r="AA230" s="2">
        <v>21012691</v>
      </c>
      <c r="AB230" s="2">
        <f t="shared" si="269"/>
        <v>325.42950000000002</v>
      </c>
      <c r="AC230" s="2">
        <f t="shared" si="270"/>
        <v>289.63</v>
      </c>
      <c r="AD230" s="2">
        <f t="shared" si="301"/>
        <v>0.42549999999999999</v>
      </c>
      <c r="AE230" s="2">
        <f t="shared" si="302"/>
        <v>8.0500000000000002E-2</v>
      </c>
      <c r="AF230" s="2">
        <f t="shared" si="303"/>
        <v>35.374000000000002</v>
      </c>
      <c r="AG230" s="2">
        <f t="shared" si="272"/>
        <v>0</v>
      </c>
      <c r="AH230" s="2">
        <f t="shared" si="304"/>
        <v>3.4614999999999996</v>
      </c>
      <c r="AI230" s="2">
        <f t="shared" si="305"/>
        <v>0</v>
      </c>
      <c r="AJ230" s="2">
        <f t="shared" si="273"/>
        <v>0</v>
      </c>
      <c r="AK230" s="2">
        <v>320.76</v>
      </c>
      <c r="AL230" s="2">
        <v>289.63</v>
      </c>
      <c r="AM230" s="2">
        <v>0.37</v>
      </c>
      <c r="AN230" s="2">
        <v>7.0000000000000007E-2</v>
      </c>
      <c r="AO230" s="2">
        <v>30.76</v>
      </c>
      <c r="AP230" s="2">
        <v>0</v>
      </c>
      <c r="AQ230" s="2">
        <v>3.01</v>
      </c>
      <c r="AR230" s="2">
        <v>0</v>
      </c>
      <c r="AS230" s="2">
        <v>0</v>
      </c>
      <c r="AT230" s="2">
        <v>0</v>
      </c>
      <c r="AU230" s="2">
        <v>0</v>
      </c>
      <c r="AV230" s="2">
        <v>1</v>
      </c>
      <c r="AW230" s="2">
        <v>1</v>
      </c>
      <c r="AX230" s="2"/>
      <c r="AY230" s="2"/>
      <c r="AZ230" s="2">
        <v>1</v>
      </c>
      <c r="BA230" s="2">
        <v>1</v>
      </c>
      <c r="BB230" s="2">
        <v>1</v>
      </c>
      <c r="BC230" s="2">
        <v>1</v>
      </c>
      <c r="BD230" s="2" t="s">
        <v>3</v>
      </c>
      <c r="BE230" s="2" t="s">
        <v>3</v>
      </c>
      <c r="BF230" s="2" t="s">
        <v>3</v>
      </c>
      <c r="BG230" s="2" t="s">
        <v>3</v>
      </c>
      <c r="BH230" s="2">
        <v>0</v>
      </c>
      <c r="BI230" s="2">
        <v>1</v>
      </c>
      <c r="BJ230" s="2" t="s">
        <v>465</v>
      </c>
      <c r="BK230" s="2"/>
      <c r="BL230" s="2"/>
      <c r="BM230" s="2">
        <v>682</v>
      </c>
      <c r="BN230" s="2">
        <v>0</v>
      </c>
      <c r="BO230" s="2" t="s">
        <v>3</v>
      </c>
      <c r="BP230" s="2">
        <v>0</v>
      </c>
      <c r="BQ230" s="2">
        <v>60</v>
      </c>
      <c r="BR230" s="2">
        <v>0</v>
      </c>
      <c r="BS230" s="2">
        <v>1</v>
      </c>
      <c r="BT230" s="2">
        <v>1</v>
      </c>
      <c r="BU230" s="2">
        <v>1</v>
      </c>
      <c r="BV230" s="2">
        <v>1</v>
      </c>
      <c r="BW230" s="2">
        <v>1</v>
      </c>
      <c r="BX230" s="2">
        <v>1</v>
      </c>
      <c r="BY230" s="2" t="s">
        <v>3</v>
      </c>
      <c r="BZ230" s="2">
        <v>0</v>
      </c>
      <c r="CA230" s="2">
        <v>0</v>
      </c>
      <c r="CB230" s="2"/>
      <c r="CC230" s="2"/>
      <c r="CD230" s="2"/>
      <c r="CE230" s="2"/>
      <c r="CF230" s="2">
        <v>0</v>
      </c>
      <c r="CG230" s="2">
        <v>0</v>
      </c>
      <c r="CH230" s="2"/>
      <c r="CI230" s="2"/>
      <c r="CJ230" s="2"/>
      <c r="CK230" s="2"/>
      <c r="CL230" s="2"/>
      <c r="CM230" s="2">
        <v>0</v>
      </c>
      <c r="CN230" s="2" t="s">
        <v>3</v>
      </c>
      <c r="CO230" s="2">
        <v>0</v>
      </c>
      <c r="CP230" s="2">
        <f t="shared" si="274"/>
        <v>97.63</v>
      </c>
      <c r="CQ230" s="2">
        <f t="shared" si="275"/>
        <v>289.63</v>
      </c>
      <c r="CR230" s="2">
        <f t="shared" si="276"/>
        <v>0.42549999999999999</v>
      </c>
      <c r="CS230" s="2">
        <f t="shared" si="277"/>
        <v>8.0500000000000002E-2</v>
      </c>
      <c r="CT230" s="2">
        <f t="shared" si="278"/>
        <v>35.374000000000002</v>
      </c>
      <c r="CU230" s="2">
        <f t="shared" si="279"/>
        <v>0</v>
      </c>
      <c r="CV230" s="2">
        <f t="shared" si="280"/>
        <v>3.4614999999999996</v>
      </c>
      <c r="CW230" s="2">
        <f t="shared" si="281"/>
        <v>0</v>
      </c>
      <c r="CX230" s="2">
        <f t="shared" si="282"/>
        <v>0</v>
      </c>
      <c r="CY230" s="2">
        <f t="shared" si="283"/>
        <v>0</v>
      </c>
      <c r="CZ230" s="2">
        <f t="shared" si="284"/>
        <v>0</v>
      </c>
      <c r="DA230" s="2"/>
      <c r="DB230" s="2"/>
      <c r="DC230" s="2" t="s">
        <v>3</v>
      </c>
      <c r="DD230" s="2" t="s">
        <v>3</v>
      </c>
      <c r="DE230" s="2" t="s">
        <v>28</v>
      </c>
      <c r="DF230" s="2" t="s">
        <v>28</v>
      </c>
      <c r="DG230" s="2" t="s">
        <v>28</v>
      </c>
      <c r="DH230" s="2" t="s">
        <v>3</v>
      </c>
      <c r="DI230" s="2" t="s">
        <v>28</v>
      </c>
      <c r="DJ230" s="2" t="s">
        <v>28</v>
      </c>
      <c r="DK230" s="2" t="s">
        <v>3</v>
      </c>
      <c r="DL230" s="2" t="s">
        <v>3</v>
      </c>
      <c r="DM230" s="2" t="s">
        <v>3</v>
      </c>
      <c r="DN230" s="2">
        <v>91</v>
      </c>
      <c r="DO230" s="2">
        <v>70</v>
      </c>
      <c r="DP230" s="2">
        <v>1.0469999999999999</v>
      </c>
      <c r="DQ230" s="2">
        <v>1.002</v>
      </c>
      <c r="DR230" s="2"/>
      <c r="DS230" s="2"/>
      <c r="DT230" s="2"/>
      <c r="DU230" s="2">
        <v>1005</v>
      </c>
      <c r="DV230" s="2" t="s">
        <v>35</v>
      </c>
      <c r="DW230" s="2" t="s">
        <v>35</v>
      </c>
      <c r="DX230" s="2">
        <v>100</v>
      </c>
      <c r="DY230" s="2"/>
      <c r="DZ230" s="2"/>
      <c r="EA230" s="2"/>
      <c r="EB230" s="2"/>
      <c r="EC230" s="2"/>
      <c r="ED230" s="2"/>
      <c r="EE230" s="2">
        <v>20613574</v>
      </c>
      <c r="EF230" s="2">
        <v>60</v>
      </c>
      <c r="EG230" s="2" t="s">
        <v>29</v>
      </c>
      <c r="EH230" s="2">
        <v>0</v>
      </c>
      <c r="EI230" s="2" t="s">
        <v>3</v>
      </c>
      <c r="EJ230" s="2">
        <v>1</v>
      </c>
      <c r="EK230" s="2">
        <v>682</v>
      </c>
      <c r="EL230" s="2" t="s">
        <v>100</v>
      </c>
      <c r="EM230" s="2" t="s">
        <v>101</v>
      </c>
      <c r="EN230" s="2"/>
      <c r="EO230" s="2" t="s">
        <v>3</v>
      </c>
      <c r="EP230" s="2"/>
      <c r="EQ230" s="2">
        <v>0</v>
      </c>
      <c r="ER230" s="2">
        <v>320.76</v>
      </c>
      <c r="ES230" s="2">
        <v>289.63</v>
      </c>
      <c r="ET230" s="2">
        <v>0.37</v>
      </c>
      <c r="EU230" s="2">
        <v>7.0000000000000007E-2</v>
      </c>
      <c r="EV230" s="2">
        <v>30.76</v>
      </c>
      <c r="EW230" s="2">
        <v>3.01</v>
      </c>
      <c r="EX230" s="2">
        <v>0</v>
      </c>
      <c r="EY230" s="2">
        <v>0</v>
      </c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>
        <v>0</v>
      </c>
      <c r="FR230" s="2">
        <f t="shared" si="285"/>
        <v>0</v>
      </c>
      <c r="FS230" s="2">
        <v>0</v>
      </c>
      <c r="FT230" s="2"/>
      <c r="FU230" s="2"/>
      <c r="FV230" s="2"/>
      <c r="FW230" s="2"/>
      <c r="FX230" s="2">
        <v>91</v>
      </c>
      <c r="FY230" s="2">
        <v>70</v>
      </c>
      <c r="FZ230" s="2"/>
      <c r="GA230" s="2" t="s">
        <v>3</v>
      </c>
      <c r="GB230" s="2"/>
      <c r="GC230" s="2"/>
      <c r="GD230" s="2">
        <v>0</v>
      </c>
      <c r="GE230" s="2"/>
      <c r="GF230" s="2">
        <v>-801320793</v>
      </c>
      <c r="GG230" s="2">
        <v>2</v>
      </c>
      <c r="GH230" s="2">
        <v>-2</v>
      </c>
      <c r="GI230" s="2">
        <v>-2</v>
      </c>
      <c r="GJ230" s="2">
        <v>0</v>
      </c>
      <c r="GK230" s="2">
        <f>ROUND(R230*(R12)/100,2)</f>
        <v>0.03</v>
      </c>
      <c r="GL230" s="2">
        <f t="shared" si="286"/>
        <v>0</v>
      </c>
      <c r="GM230" s="2">
        <f t="shared" si="287"/>
        <v>97.66</v>
      </c>
      <c r="GN230" s="2">
        <f t="shared" si="288"/>
        <v>97.66</v>
      </c>
      <c r="GO230" s="2">
        <f t="shared" si="289"/>
        <v>0</v>
      </c>
      <c r="GP230" s="2">
        <f t="shared" si="290"/>
        <v>0</v>
      </c>
      <c r="GQ230" s="2"/>
      <c r="GR230" s="2">
        <v>0</v>
      </c>
      <c r="GS230" s="2">
        <v>3</v>
      </c>
      <c r="GT230" s="2">
        <v>0</v>
      </c>
      <c r="GU230" s="2" t="s">
        <v>3</v>
      </c>
      <c r="GV230" s="2">
        <f t="shared" si="291"/>
        <v>0</v>
      </c>
      <c r="GW230" s="2">
        <v>1</v>
      </c>
      <c r="GX230" s="2">
        <f t="shared" si="292"/>
        <v>0</v>
      </c>
      <c r="GY230" s="2"/>
      <c r="GZ230" s="2"/>
      <c r="HA230" s="2">
        <v>0</v>
      </c>
      <c r="HB230" s="2">
        <v>0</v>
      </c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>
        <v>0</v>
      </c>
      <c r="IL230" s="2"/>
      <c r="IM230" s="2"/>
      <c r="IN230" s="2"/>
      <c r="IO230" s="2"/>
      <c r="IP230" s="2"/>
      <c r="IQ230" s="2"/>
      <c r="IR230" s="2"/>
      <c r="IS230" s="2"/>
      <c r="IT230" s="2"/>
      <c r="IU230" s="2"/>
    </row>
    <row r="231" spans="1:255" x14ac:dyDescent="0.2">
      <c r="A231">
        <v>17</v>
      </c>
      <c r="B231">
        <v>1</v>
      </c>
      <c r="C231">
        <f>ROW(SmtRes!A358)</f>
        <v>358</v>
      </c>
      <c r="D231">
        <f>ROW(EtalonRes!A352)</f>
        <v>352</v>
      </c>
      <c r="E231" t="s">
        <v>71</v>
      </c>
      <c r="F231" t="s">
        <v>463</v>
      </c>
      <c r="G231" t="s">
        <v>464</v>
      </c>
      <c r="H231" t="s">
        <v>35</v>
      </c>
      <c r="I231">
        <f>ROUND(30/100,6)</f>
        <v>0.3</v>
      </c>
      <c r="J231">
        <v>0</v>
      </c>
      <c r="O231">
        <f t="shared" si="258"/>
        <v>465.74</v>
      </c>
      <c r="P231">
        <f t="shared" si="259"/>
        <v>258.58</v>
      </c>
      <c r="Q231">
        <f t="shared" si="260"/>
        <v>1.05</v>
      </c>
      <c r="R231">
        <f t="shared" si="261"/>
        <v>0.03</v>
      </c>
      <c r="S231">
        <f t="shared" si="262"/>
        <v>206.11</v>
      </c>
      <c r="T231">
        <f t="shared" si="263"/>
        <v>0</v>
      </c>
      <c r="U231">
        <f t="shared" si="264"/>
        <v>1.0872571499999997</v>
      </c>
      <c r="V231">
        <f t="shared" si="265"/>
        <v>0</v>
      </c>
      <c r="W231">
        <f t="shared" si="266"/>
        <v>0</v>
      </c>
      <c r="X231">
        <f t="shared" si="267"/>
        <v>158.69999999999999</v>
      </c>
      <c r="Y231">
        <f t="shared" si="268"/>
        <v>90.69</v>
      </c>
      <c r="AA231">
        <v>21012693</v>
      </c>
      <c r="AB231">
        <f t="shared" si="269"/>
        <v>325.42950000000002</v>
      </c>
      <c r="AC231">
        <f t="shared" si="270"/>
        <v>289.63</v>
      </c>
      <c r="AD231">
        <f t="shared" si="301"/>
        <v>0.42549999999999999</v>
      </c>
      <c r="AE231">
        <f t="shared" si="302"/>
        <v>8.0500000000000002E-2</v>
      </c>
      <c r="AF231">
        <f t="shared" si="303"/>
        <v>35.374000000000002</v>
      </c>
      <c r="AG231">
        <f t="shared" si="272"/>
        <v>0</v>
      </c>
      <c r="AH231">
        <f t="shared" si="304"/>
        <v>3.4614999999999996</v>
      </c>
      <c r="AI231">
        <f t="shared" si="305"/>
        <v>0</v>
      </c>
      <c r="AJ231">
        <f t="shared" si="273"/>
        <v>0</v>
      </c>
      <c r="AK231">
        <v>320.76</v>
      </c>
      <c r="AL231">
        <v>289.63</v>
      </c>
      <c r="AM231">
        <v>0.37</v>
      </c>
      <c r="AN231">
        <v>7.0000000000000007E-2</v>
      </c>
      <c r="AO231">
        <v>30.76</v>
      </c>
      <c r="AP231">
        <v>0</v>
      </c>
      <c r="AQ231">
        <v>3.01</v>
      </c>
      <c r="AR231">
        <v>0</v>
      </c>
      <c r="AS231">
        <v>0</v>
      </c>
      <c r="AT231">
        <v>77</v>
      </c>
      <c r="AU231">
        <v>44</v>
      </c>
      <c r="AV231">
        <v>1.0469999999999999</v>
      </c>
      <c r="AW231">
        <v>1.002</v>
      </c>
      <c r="AZ231">
        <v>1</v>
      </c>
      <c r="BA231">
        <v>18.55</v>
      </c>
      <c r="BB231">
        <v>7.89</v>
      </c>
      <c r="BC231">
        <v>2.97</v>
      </c>
      <c r="BD231" t="s">
        <v>3</v>
      </c>
      <c r="BE231" t="s">
        <v>3</v>
      </c>
      <c r="BF231" t="s">
        <v>3</v>
      </c>
      <c r="BG231" t="s">
        <v>3</v>
      </c>
      <c r="BH231">
        <v>0</v>
      </c>
      <c r="BI231">
        <v>1</v>
      </c>
      <c r="BJ231" t="s">
        <v>465</v>
      </c>
      <c r="BM231">
        <v>682</v>
      </c>
      <c r="BN231">
        <v>0</v>
      </c>
      <c r="BO231" t="s">
        <v>463</v>
      </c>
      <c r="BP231">
        <v>1</v>
      </c>
      <c r="BQ231">
        <v>60</v>
      </c>
      <c r="BR231">
        <v>0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 t="s">
        <v>3</v>
      </c>
      <c r="BZ231">
        <v>77</v>
      </c>
      <c r="CA231">
        <v>44</v>
      </c>
      <c r="CF231">
        <v>0</v>
      </c>
      <c r="CG231">
        <v>0</v>
      </c>
      <c r="CM231">
        <v>0</v>
      </c>
      <c r="CN231" t="s">
        <v>3</v>
      </c>
      <c r="CO231">
        <v>0</v>
      </c>
      <c r="CP231">
        <f t="shared" si="274"/>
        <v>465.74</v>
      </c>
      <c r="CQ231">
        <f t="shared" si="275"/>
        <v>861.92150219999996</v>
      </c>
      <c r="CR231">
        <f t="shared" si="276"/>
        <v>3.5149831649999999</v>
      </c>
      <c r="CS231">
        <f t="shared" si="277"/>
        <v>8.4283499999999997E-2</v>
      </c>
      <c r="CT231">
        <f t="shared" si="278"/>
        <v>687.02852189999999</v>
      </c>
      <c r="CU231">
        <f t="shared" si="279"/>
        <v>0</v>
      </c>
      <c r="CV231">
        <f t="shared" si="280"/>
        <v>3.6241904999999992</v>
      </c>
      <c r="CW231">
        <f t="shared" si="281"/>
        <v>0</v>
      </c>
      <c r="CX231">
        <f t="shared" si="282"/>
        <v>0</v>
      </c>
      <c r="CY231">
        <f t="shared" si="283"/>
        <v>158.7047</v>
      </c>
      <c r="CZ231">
        <f t="shared" si="284"/>
        <v>90.688400000000001</v>
      </c>
      <c r="DC231" t="s">
        <v>3</v>
      </c>
      <c r="DD231" t="s">
        <v>3</v>
      </c>
      <c r="DE231" t="s">
        <v>28</v>
      </c>
      <c r="DF231" t="s">
        <v>28</v>
      </c>
      <c r="DG231" t="s">
        <v>28</v>
      </c>
      <c r="DH231" t="s">
        <v>3</v>
      </c>
      <c r="DI231" t="s">
        <v>28</v>
      </c>
      <c r="DJ231" t="s">
        <v>28</v>
      </c>
      <c r="DK231" t="s">
        <v>3</v>
      </c>
      <c r="DL231" t="s">
        <v>3</v>
      </c>
      <c r="DM231" t="s">
        <v>3</v>
      </c>
      <c r="DN231">
        <v>91</v>
      </c>
      <c r="DO231">
        <v>70</v>
      </c>
      <c r="DP231">
        <v>1.0469999999999999</v>
      </c>
      <c r="DQ231">
        <v>1.002</v>
      </c>
      <c r="DU231">
        <v>1005</v>
      </c>
      <c r="DV231" t="s">
        <v>35</v>
      </c>
      <c r="DW231" t="s">
        <v>35</v>
      </c>
      <c r="DX231">
        <v>100</v>
      </c>
      <c r="EE231">
        <v>20613574</v>
      </c>
      <c r="EF231">
        <v>60</v>
      </c>
      <c r="EG231" t="s">
        <v>29</v>
      </c>
      <c r="EH231">
        <v>0</v>
      </c>
      <c r="EI231" t="s">
        <v>3</v>
      </c>
      <c r="EJ231">
        <v>1</v>
      </c>
      <c r="EK231">
        <v>682</v>
      </c>
      <c r="EL231" t="s">
        <v>100</v>
      </c>
      <c r="EM231" t="s">
        <v>101</v>
      </c>
      <c r="EO231" t="s">
        <v>3</v>
      </c>
      <c r="EQ231">
        <v>0</v>
      </c>
      <c r="ER231">
        <v>320.76</v>
      </c>
      <c r="ES231">
        <v>289.63</v>
      </c>
      <c r="ET231">
        <v>0.37</v>
      </c>
      <c r="EU231">
        <v>7.0000000000000007E-2</v>
      </c>
      <c r="EV231">
        <v>30.76</v>
      </c>
      <c r="EW231">
        <v>3.01</v>
      </c>
      <c r="EX231">
        <v>0</v>
      </c>
      <c r="EY231">
        <v>0</v>
      </c>
      <c r="FQ231">
        <v>0</v>
      </c>
      <c r="FR231">
        <f t="shared" si="285"/>
        <v>0</v>
      </c>
      <c r="FS231">
        <v>0</v>
      </c>
      <c r="FX231">
        <v>91</v>
      </c>
      <c r="FY231">
        <v>70</v>
      </c>
      <c r="GA231" t="s">
        <v>3</v>
      </c>
      <c r="GD231">
        <v>0</v>
      </c>
      <c r="GF231">
        <v>-801320793</v>
      </c>
      <c r="GG231">
        <v>2</v>
      </c>
      <c r="GH231">
        <v>-2</v>
      </c>
      <c r="GI231">
        <v>2</v>
      </c>
      <c r="GJ231">
        <v>0</v>
      </c>
      <c r="GK231">
        <f>ROUND(R231*(S12)/100,2)</f>
        <v>0.05</v>
      </c>
      <c r="GL231">
        <f t="shared" si="286"/>
        <v>0</v>
      </c>
      <c r="GM231">
        <f t="shared" si="287"/>
        <v>715.18</v>
      </c>
      <c r="GN231">
        <f t="shared" si="288"/>
        <v>715.18</v>
      </c>
      <c r="GO231">
        <f t="shared" si="289"/>
        <v>0</v>
      </c>
      <c r="GP231">
        <f t="shared" si="290"/>
        <v>0</v>
      </c>
      <c r="GR231">
        <v>0</v>
      </c>
      <c r="GS231">
        <v>3</v>
      </c>
      <c r="GT231">
        <v>0</v>
      </c>
      <c r="GU231" t="s">
        <v>3</v>
      </c>
      <c r="GV231">
        <f t="shared" si="291"/>
        <v>0</v>
      </c>
      <c r="GW231">
        <v>1</v>
      </c>
      <c r="GX231">
        <f t="shared" si="292"/>
        <v>0</v>
      </c>
      <c r="HA231">
        <v>0</v>
      </c>
      <c r="HB231">
        <v>0</v>
      </c>
      <c r="IK231">
        <v>0</v>
      </c>
    </row>
    <row r="232" spans="1:255" x14ac:dyDescent="0.2">
      <c r="A232" s="2">
        <v>17</v>
      </c>
      <c r="B232" s="2">
        <v>1</v>
      </c>
      <c r="C232" s="2">
        <f>ROW(SmtRes!A360)</f>
        <v>360</v>
      </c>
      <c r="D232" s="2">
        <f>ROW(EtalonRes!A354)</f>
        <v>354</v>
      </c>
      <c r="E232" s="2" t="s">
        <v>96</v>
      </c>
      <c r="F232" s="2" t="s">
        <v>466</v>
      </c>
      <c r="G232" s="2" t="s">
        <v>467</v>
      </c>
      <c r="H232" s="2" t="s">
        <v>35</v>
      </c>
      <c r="I232" s="2">
        <f>ROUND(30/100,6)</f>
        <v>0.3</v>
      </c>
      <c r="J232" s="2">
        <v>0</v>
      </c>
      <c r="K232" s="2"/>
      <c r="L232" s="2"/>
      <c r="M232" s="2"/>
      <c r="N232" s="2"/>
      <c r="O232" s="2">
        <f t="shared" si="258"/>
        <v>8.92</v>
      </c>
      <c r="P232" s="2">
        <f t="shared" si="259"/>
        <v>0</v>
      </c>
      <c r="Q232" s="2">
        <f t="shared" si="260"/>
        <v>0</v>
      </c>
      <c r="R232" s="2">
        <f t="shared" si="261"/>
        <v>0</v>
      </c>
      <c r="S232" s="2">
        <f t="shared" si="262"/>
        <v>8.92</v>
      </c>
      <c r="T232" s="2">
        <f t="shared" si="263"/>
        <v>0</v>
      </c>
      <c r="U232" s="2">
        <f t="shared" si="264"/>
        <v>0.87284999999999979</v>
      </c>
      <c r="V232" s="2">
        <f t="shared" si="265"/>
        <v>0</v>
      </c>
      <c r="W232" s="2">
        <f t="shared" si="266"/>
        <v>0</v>
      </c>
      <c r="X232" s="2">
        <f t="shared" si="267"/>
        <v>0</v>
      </c>
      <c r="Y232" s="2">
        <f t="shared" si="268"/>
        <v>0</v>
      </c>
      <c r="Z232" s="2"/>
      <c r="AA232" s="2">
        <v>21012691</v>
      </c>
      <c r="AB232" s="2">
        <f t="shared" si="269"/>
        <v>29.739000000000001</v>
      </c>
      <c r="AC232" s="2">
        <f t="shared" si="270"/>
        <v>0</v>
      </c>
      <c r="AD232" s="2">
        <f t="shared" si="301"/>
        <v>0</v>
      </c>
      <c r="AE232" s="2">
        <f t="shared" si="302"/>
        <v>0</v>
      </c>
      <c r="AF232" s="2">
        <f t="shared" si="303"/>
        <v>29.739000000000001</v>
      </c>
      <c r="AG232" s="2">
        <f t="shared" si="272"/>
        <v>0</v>
      </c>
      <c r="AH232" s="2">
        <f t="shared" si="304"/>
        <v>2.9094999999999995</v>
      </c>
      <c r="AI232" s="2">
        <f t="shared" si="305"/>
        <v>0</v>
      </c>
      <c r="AJ232" s="2">
        <f t="shared" si="273"/>
        <v>0</v>
      </c>
      <c r="AK232" s="2">
        <v>25.86</v>
      </c>
      <c r="AL232" s="2">
        <v>0</v>
      </c>
      <c r="AM232" s="2">
        <v>0</v>
      </c>
      <c r="AN232" s="2">
        <v>0</v>
      </c>
      <c r="AO232" s="2">
        <v>25.86</v>
      </c>
      <c r="AP232" s="2">
        <v>0</v>
      </c>
      <c r="AQ232" s="2">
        <v>2.5299999999999998</v>
      </c>
      <c r="AR232" s="2">
        <v>0</v>
      </c>
      <c r="AS232" s="2">
        <v>0</v>
      </c>
      <c r="AT232" s="2">
        <v>0</v>
      </c>
      <c r="AU232" s="2">
        <v>0</v>
      </c>
      <c r="AV232" s="2">
        <v>1</v>
      </c>
      <c r="AW232" s="2">
        <v>1</v>
      </c>
      <c r="AX232" s="2"/>
      <c r="AY232" s="2"/>
      <c r="AZ232" s="2">
        <v>1</v>
      </c>
      <c r="BA232" s="2">
        <v>1</v>
      </c>
      <c r="BB232" s="2">
        <v>1</v>
      </c>
      <c r="BC232" s="2">
        <v>1</v>
      </c>
      <c r="BD232" s="2" t="s">
        <v>3</v>
      </c>
      <c r="BE232" s="2" t="s">
        <v>3</v>
      </c>
      <c r="BF232" s="2" t="s">
        <v>3</v>
      </c>
      <c r="BG232" s="2" t="s">
        <v>3</v>
      </c>
      <c r="BH232" s="2">
        <v>0</v>
      </c>
      <c r="BI232" s="2">
        <v>1</v>
      </c>
      <c r="BJ232" s="2" t="s">
        <v>468</v>
      </c>
      <c r="BK232" s="2"/>
      <c r="BL232" s="2"/>
      <c r="BM232" s="2">
        <v>682</v>
      </c>
      <c r="BN232" s="2">
        <v>0</v>
      </c>
      <c r="BO232" s="2" t="s">
        <v>3</v>
      </c>
      <c r="BP232" s="2">
        <v>0</v>
      </c>
      <c r="BQ232" s="2">
        <v>60</v>
      </c>
      <c r="BR232" s="2">
        <v>0</v>
      </c>
      <c r="BS232" s="2">
        <v>1</v>
      </c>
      <c r="BT232" s="2">
        <v>1</v>
      </c>
      <c r="BU232" s="2">
        <v>1</v>
      </c>
      <c r="BV232" s="2">
        <v>1</v>
      </c>
      <c r="BW232" s="2">
        <v>1</v>
      </c>
      <c r="BX232" s="2">
        <v>1</v>
      </c>
      <c r="BY232" s="2" t="s">
        <v>3</v>
      </c>
      <c r="BZ232" s="2">
        <v>0</v>
      </c>
      <c r="CA232" s="2">
        <v>0</v>
      </c>
      <c r="CB232" s="2"/>
      <c r="CC232" s="2"/>
      <c r="CD232" s="2"/>
      <c r="CE232" s="2"/>
      <c r="CF232" s="2">
        <v>0</v>
      </c>
      <c r="CG232" s="2">
        <v>0</v>
      </c>
      <c r="CH232" s="2"/>
      <c r="CI232" s="2"/>
      <c r="CJ232" s="2"/>
      <c r="CK232" s="2"/>
      <c r="CL232" s="2"/>
      <c r="CM232" s="2">
        <v>0</v>
      </c>
      <c r="CN232" s="2" t="s">
        <v>3</v>
      </c>
      <c r="CO232" s="2">
        <v>0</v>
      </c>
      <c r="CP232" s="2">
        <f t="shared" si="274"/>
        <v>8.92</v>
      </c>
      <c r="CQ232" s="2">
        <f t="shared" si="275"/>
        <v>0</v>
      </c>
      <c r="CR232" s="2">
        <f t="shared" si="276"/>
        <v>0</v>
      </c>
      <c r="CS232" s="2">
        <f t="shared" si="277"/>
        <v>0</v>
      </c>
      <c r="CT232" s="2">
        <f t="shared" si="278"/>
        <v>29.739000000000001</v>
      </c>
      <c r="CU232" s="2">
        <f t="shared" si="279"/>
        <v>0</v>
      </c>
      <c r="CV232" s="2">
        <f t="shared" si="280"/>
        <v>2.9094999999999995</v>
      </c>
      <c r="CW232" s="2">
        <f t="shared" si="281"/>
        <v>0</v>
      </c>
      <c r="CX232" s="2">
        <f t="shared" si="282"/>
        <v>0</v>
      </c>
      <c r="CY232" s="2">
        <f t="shared" si="283"/>
        <v>0</v>
      </c>
      <c r="CZ232" s="2">
        <f t="shared" si="284"/>
        <v>0</v>
      </c>
      <c r="DA232" s="2"/>
      <c r="DB232" s="2"/>
      <c r="DC232" s="2" t="s">
        <v>3</v>
      </c>
      <c r="DD232" s="2" t="s">
        <v>3</v>
      </c>
      <c r="DE232" s="2" t="s">
        <v>28</v>
      </c>
      <c r="DF232" s="2" t="s">
        <v>28</v>
      </c>
      <c r="DG232" s="2" t="s">
        <v>28</v>
      </c>
      <c r="DH232" s="2" t="s">
        <v>3</v>
      </c>
      <c r="DI232" s="2" t="s">
        <v>28</v>
      </c>
      <c r="DJ232" s="2" t="s">
        <v>28</v>
      </c>
      <c r="DK232" s="2" t="s">
        <v>3</v>
      </c>
      <c r="DL232" s="2" t="s">
        <v>3</v>
      </c>
      <c r="DM232" s="2" t="s">
        <v>3</v>
      </c>
      <c r="DN232" s="2">
        <v>91</v>
      </c>
      <c r="DO232" s="2">
        <v>70</v>
      </c>
      <c r="DP232" s="2">
        <v>1.0469999999999999</v>
      </c>
      <c r="DQ232" s="2">
        <v>1.002</v>
      </c>
      <c r="DR232" s="2"/>
      <c r="DS232" s="2"/>
      <c r="DT232" s="2"/>
      <c r="DU232" s="2">
        <v>1005</v>
      </c>
      <c r="DV232" s="2" t="s">
        <v>35</v>
      </c>
      <c r="DW232" s="2" t="s">
        <v>35</v>
      </c>
      <c r="DX232" s="2">
        <v>100</v>
      </c>
      <c r="DY232" s="2"/>
      <c r="DZ232" s="2"/>
      <c r="EA232" s="2"/>
      <c r="EB232" s="2"/>
      <c r="EC232" s="2"/>
      <c r="ED232" s="2"/>
      <c r="EE232" s="2">
        <v>20613574</v>
      </c>
      <c r="EF232" s="2">
        <v>60</v>
      </c>
      <c r="EG232" s="2" t="s">
        <v>29</v>
      </c>
      <c r="EH232" s="2">
        <v>0</v>
      </c>
      <c r="EI232" s="2" t="s">
        <v>3</v>
      </c>
      <c r="EJ232" s="2">
        <v>1</v>
      </c>
      <c r="EK232" s="2">
        <v>682</v>
      </c>
      <c r="EL232" s="2" t="s">
        <v>100</v>
      </c>
      <c r="EM232" s="2" t="s">
        <v>101</v>
      </c>
      <c r="EN232" s="2"/>
      <c r="EO232" s="2" t="s">
        <v>3</v>
      </c>
      <c r="EP232" s="2"/>
      <c r="EQ232" s="2">
        <v>0</v>
      </c>
      <c r="ER232" s="2">
        <v>25.86</v>
      </c>
      <c r="ES232" s="2">
        <v>0</v>
      </c>
      <c r="ET232" s="2">
        <v>0</v>
      </c>
      <c r="EU232" s="2">
        <v>0</v>
      </c>
      <c r="EV232" s="2">
        <v>25.86</v>
      </c>
      <c r="EW232" s="2">
        <v>2.5299999999999998</v>
      </c>
      <c r="EX232" s="2">
        <v>0</v>
      </c>
      <c r="EY232" s="2">
        <v>0</v>
      </c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>
        <v>0</v>
      </c>
      <c r="FR232" s="2">
        <f t="shared" si="285"/>
        <v>0</v>
      </c>
      <c r="FS232" s="2">
        <v>0</v>
      </c>
      <c r="FT232" s="2"/>
      <c r="FU232" s="2"/>
      <c r="FV232" s="2"/>
      <c r="FW232" s="2"/>
      <c r="FX232" s="2">
        <v>91</v>
      </c>
      <c r="FY232" s="2">
        <v>70</v>
      </c>
      <c r="FZ232" s="2"/>
      <c r="GA232" s="2" t="s">
        <v>3</v>
      </c>
      <c r="GB232" s="2"/>
      <c r="GC232" s="2"/>
      <c r="GD232" s="2">
        <v>0</v>
      </c>
      <c r="GE232" s="2"/>
      <c r="GF232" s="2">
        <v>-1243612539</v>
      </c>
      <c r="GG232" s="2">
        <v>2</v>
      </c>
      <c r="GH232" s="2">
        <v>-2</v>
      </c>
      <c r="GI232" s="2">
        <v>-2</v>
      </c>
      <c r="GJ232" s="2">
        <v>0</v>
      </c>
      <c r="GK232" s="2">
        <f>ROUND(R232*(R12)/100,2)</f>
        <v>0</v>
      </c>
      <c r="GL232" s="2">
        <f t="shared" si="286"/>
        <v>0</v>
      </c>
      <c r="GM232" s="2">
        <f t="shared" si="287"/>
        <v>8.92</v>
      </c>
      <c r="GN232" s="2">
        <f t="shared" si="288"/>
        <v>8.92</v>
      </c>
      <c r="GO232" s="2">
        <f t="shared" si="289"/>
        <v>0</v>
      </c>
      <c r="GP232" s="2">
        <f t="shared" si="290"/>
        <v>0</v>
      </c>
      <c r="GQ232" s="2"/>
      <c r="GR232" s="2">
        <v>0</v>
      </c>
      <c r="GS232" s="2">
        <v>3</v>
      </c>
      <c r="GT232" s="2">
        <v>0</v>
      </c>
      <c r="GU232" s="2" t="s">
        <v>3</v>
      </c>
      <c r="GV232" s="2">
        <f t="shared" si="291"/>
        <v>0</v>
      </c>
      <c r="GW232" s="2">
        <v>1</v>
      </c>
      <c r="GX232" s="2">
        <f t="shared" si="292"/>
        <v>0</v>
      </c>
      <c r="GY232" s="2"/>
      <c r="GZ232" s="2"/>
      <c r="HA232" s="2">
        <v>0</v>
      </c>
      <c r="HB232" s="2">
        <v>0</v>
      </c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>
        <v>0</v>
      </c>
      <c r="IL232" s="2"/>
      <c r="IM232" s="2"/>
      <c r="IN232" s="2"/>
      <c r="IO232" s="2"/>
      <c r="IP232" s="2"/>
      <c r="IQ232" s="2"/>
      <c r="IR232" s="2"/>
      <c r="IS232" s="2"/>
      <c r="IT232" s="2"/>
      <c r="IU232" s="2"/>
    </row>
    <row r="233" spans="1:255" x14ac:dyDescent="0.2">
      <c r="A233">
        <v>17</v>
      </c>
      <c r="B233">
        <v>1</v>
      </c>
      <c r="C233">
        <f>ROW(SmtRes!A362)</f>
        <v>362</v>
      </c>
      <c r="D233">
        <f>ROW(EtalonRes!A356)</f>
        <v>356</v>
      </c>
      <c r="E233" t="s">
        <v>96</v>
      </c>
      <c r="F233" t="s">
        <v>466</v>
      </c>
      <c r="G233" t="s">
        <v>467</v>
      </c>
      <c r="H233" t="s">
        <v>35</v>
      </c>
      <c r="I233">
        <f>ROUND(30/100,6)</f>
        <v>0.3</v>
      </c>
      <c r="J233">
        <v>0</v>
      </c>
      <c r="O233">
        <f t="shared" si="258"/>
        <v>173.28</v>
      </c>
      <c r="P233">
        <f t="shared" si="259"/>
        <v>0</v>
      </c>
      <c r="Q233">
        <f t="shared" si="260"/>
        <v>0</v>
      </c>
      <c r="R233">
        <f t="shared" si="261"/>
        <v>0</v>
      </c>
      <c r="S233">
        <f t="shared" si="262"/>
        <v>173.28</v>
      </c>
      <c r="T233">
        <f t="shared" si="263"/>
        <v>0</v>
      </c>
      <c r="U233">
        <f t="shared" si="264"/>
        <v>0.91387394999999971</v>
      </c>
      <c r="V233">
        <f t="shared" si="265"/>
        <v>0</v>
      </c>
      <c r="W233">
        <f t="shared" si="266"/>
        <v>0</v>
      </c>
      <c r="X233">
        <f t="shared" si="267"/>
        <v>133.43</v>
      </c>
      <c r="Y233">
        <f t="shared" si="268"/>
        <v>76.239999999999995</v>
      </c>
      <c r="AA233">
        <v>21012693</v>
      </c>
      <c r="AB233">
        <f t="shared" si="269"/>
        <v>29.739000000000001</v>
      </c>
      <c r="AC233">
        <f t="shared" si="270"/>
        <v>0</v>
      </c>
      <c r="AD233">
        <f t="shared" si="301"/>
        <v>0</v>
      </c>
      <c r="AE233">
        <f t="shared" si="302"/>
        <v>0</v>
      </c>
      <c r="AF233">
        <f t="shared" si="303"/>
        <v>29.739000000000001</v>
      </c>
      <c r="AG233">
        <f t="shared" si="272"/>
        <v>0</v>
      </c>
      <c r="AH233">
        <f t="shared" si="304"/>
        <v>2.9094999999999995</v>
      </c>
      <c r="AI233">
        <f t="shared" si="305"/>
        <v>0</v>
      </c>
      <c r="AJ233">
        <f t="shared" si="273"/>
        <v>0</v>
      </c>
      <c r="AK233">
        <v>25.86</v>
      </c>
      <c r="AL233">
        <v>0</v>
      </c>
      <c r="AM233">
        <v>0</v>
      </c>
      <c r="AN233">
        <v>0</v>
      </c>
      <c r="AO233">
        <v>25.86</v>
      </c>
      <c r="AP233">
        <v>0</v>
      </c>
      <c r="AQ233">
        <v>2.5299999999999998</v>
      </c>
      <c r="AR233">
        <v>0</v>
      </c>
      <c r="AS233">
        <v>0</v>
      </c>
      <c r="AT233">
        <v>77</v>
      </c>
      <c r="AU233">
        <v>44</v>
      </c>
      <c r="AV233">
        <v>1.0469999999999999</v>
      </c>
      <c r="AW233">
        <v>1.002</v>
      </c>
      <c r="AZ233">
        <v>1</v>
      </c>
      <c r="BA233">
        <v>18.55</v>
      </c>
      <c r="BB233">
        <v>1</v>
      </c>
      <c r="BC233">
        <v>1</v>
      </c>
      <c r="BD233" t="s">
        <v>3</v>
      </c>
      <c r="BE233" t="s">
        <v>3</v>
      </c>
      <c r="BF233" t="s">
        <v>3</v>
      </c>
      <c r="BG233" t="s">
        <v>3</v>
      </c>
      <c r="BH233">
        <v>0</v>
      </c>
      <c r="BI233">
        <v>1</v>
      </c>
      <c r="BJ233" t="s">
        <v>468</v>
      </c>
      <c r="BM233">
        <v>682</v>
      </c>
      <c r="BN233">
        <v>0</v>
      </c>
      <c r="BO233" t="s">
        <v>466</v>
      </c>
      <c r="BP233">
        <v>1</v>
      </c>
      <c r="BQ233">
        <v>60</v>
      </c>
      <c r="BR233">
        <v>0</v>
      </c>
      <c r="BS233">
        <v>1</v>
      </c>
      <c r="BT233">
        <v>1</v>
      </c>
      <c r="BU233">
        <v>1</v>
      </c>
      <c r="BV233">
        <v>1</v>
      </c>
      <c r="BW233">
        <v>1</v>
      </c>
      <c r="BX233">
        <v>1</v>
      </c>
      <c r="BY233" t="s">
        <v>3</v>
      </c>
      <c r="BZ233">
        <v>77</v>
      </c>
      <c r="CA233">
        <v>44</v>
      </c>
      <c r="CF233">
        <v>0</v>
      </c>
      <c r="CG233">
        <v>0</v>
      </c>
      <c r="CM233">
        <v>0</v>
      </c>
      <c r="CN233" t="s">
        <v>3</v>
      </c>
      <c r="CO233">
        <v>0</v>
      </c>
      <c r="CP233">
        <f t="shared" si="274"/>
        <v>173.28</v>
      </c>
      <c r="CQ233">
        <f t="shared" si="275"/>
        <v>0</v>
      </c>
      <c r="CR233">
        <f t="shared" si="276"/>
        <v>0</v>
      </c>
      <c r="CS233">
        <f t="shared" si="277"/>
        <v>0</v>
      </c>
      <c r="CT233">
        <f t="shared" si="278"/>
        <v>577.58639714999993</v>
      </c>
      <c r="CU233">
        <f t="shared" si="279"/>
        <v>0</v>
      </c>
      <c r="CV233">
        <f t="shared" si="280"/>
        <v>3.0462464999999992</v>
      </c>
      <c r="CW233">
        <f t="shared" si="281"/>
        <v>0</v>
      </c>
      <c r="CX233">
        <f t="shared" si="282"/>
        <v>0</v>
      </c>
      <c r="CY233">
        <f t="shared" si="283"/>
        <v>133.4256</v>
      </c>
      <c r="CZ233">
        <f t="shared" si="284"/>
        <v>76.243200000000002</v>
      </c>
      <c r="DC233" t="s">
        <v>3</v>
      </c>
      <c r="DD233" t="s">
        <v>3</v>
      </c>
      <c r="DE233" t="s">
        <v>28</v>
      </c>
      <c r="DF233" t="s">
        <v>28</v>
      </c>
      <c r="DG233" t="s">
        <v>28</v>
      </c>
      <c r="DH233" t="s">
        <v>3</v>
      </c>
      <c r="DI233" t="s">
        <v>28</v>
      </c>
      <c r="DJ233" t="s">
        <v>28</v>
      </c>
      <c r="DK233" t="s">
        <v>3</v>
      </c>
      <c r="DL233" t="s">
        <v>3</v>
      </c>
      <c r="DM233" t="s">
        <v>3</v>
      </c>
      <c r="DN233">
        <v>91</v>
      </c>
      <c r="DO233">
        <v>70</v>
      </c>
      <c r="DP233">
        <v>1.0469999999999999</v>
      </c>
      <c r="DQ233">
        <v>1.002</v>
      </c>
      <c r="DU233">
        <v>1005</v>
      </c>
      <c r="DV233" t="s">
        <v>35</v>
      </c>
      <c r="DW233" t="s">
        <v>35</v>
      </c>
      <c r="DX233">
        <v>100</v>
      </c>
      <c r="EE233">
        <v>20613574</v>
      </c>
      <c r="EF233">
        <v>60</v>
      </c>
      <c r="EG233" t="s">
        <v>29</v>
      </c>
      <c r="EH233">
        <v>0</v>
      </c>
      <c r="EI233" t="s">
        <v>3</v>
      </c>
      <c r="EJ233">
        <v>1</v>
      </c>
      <c r="EK233">
        <v>682</v>
      </c>
      <c r="EL233" t="s">
        <v>100</v>
      </c>
      <c r="EM233" t="s">
        <v>101</v>
      </c>
      <c r="EO233" t="s">
        <v>3</v>
      </c>
      <c r="EQ233">
        <v>0</v>
      </c>
      <c r="ER233">
        <v>25.86</v>
      </c>
      <c r="ES233">
        <v>0</v>
      </c>
      <c r="ET233">
        <v>0</v>
      </c>
      <c r="EU233">
        <v>0</v>
      </c>
      <c r="EV233">
        <v>25.86</v>
      </c>
      <c r="EW233">
        <v>2.5299999999999998</v>
      </c>
      <c r="EX233">
        <v>0</v>
      </c>
      <c r="EY233">
        <v>0</v>
      </c>
      <c r="FQ233">
        <v>0</v>
      </c>
      <c r="FR233">
        <f t="shared" si="285"/>
        <v>0</v>
      </c>
      <c r="FS233">
        <v>0</v>
      </c>
      <c r="FX233">
        <v>91</v>
      </c>
      <c r="FY233">
        <v>70</v>
      </c>
      <c r="GA233" t="s">
        <v>3</v>
      </c>
      <c r="GD233">
        <v>0</v>
      </c>
      <c r="GF233">
        <v>-1243612539</v>
      </c>
      <c r="GG233">
        <v>2</v>
      </c>
      <c r="GH233">
        <v>-2</v>
      </c>
      <c r="GI233">
        <v>2</v>
      </c>
      <c r="GJ233">
        <v>0</v>
      </c>
      <c r="GK233">
        <f>ROUND(R233*(S12)/100,2)</f>
        <v>0</v>
      </c>
      <c r="GL233">
        <f t="shared" si="286"/>
        <v>0</v>
      </c>
      <c r="GM233">
        <f t="shared" si="287"/>
        <v>382.95</v>
      </c>
      <c r="GN233">
        <f t="shared" si="288"/>
        <v>382.95</v>
      </c>
      <c r="GO233">
        <f t="shared" si="289"/>
        <v>0</v>
      </c>
      <c r="GP233">
        <f t="shared" si="290"/>
        <v>0</v>
      </c>
      <c r="GR233">
        <v>0</v>
      </c>
      <c r="GS233">
        <v>3</v>
      </c>
      <c r="GT233">
        <v>0</v>
      </c>
      <c r="GU233" t="s">
        <v>3</v>
      </c>
      <c r="GV233">
        <f t="shared" si="291"/>
        <v>0</v>
      </c>
      <c r="GW233">
        <v>1</v>
      </c>
      <c r="GX233">
        <f t="shared" si="292"/>
        <v>0</v>
      </c>
      <c r="HA233">
        <v>0</v>
      </c>
      <c r="HB233">
        <v>0</v>
      </c>
      <c r="IK233">
        <v>0</v>
      </c>
    </row>
    <row r="234" spans="1:255" x14ac:dyDescent="0.2">
      <c r="A234" s="2">
        <v>17</v>
      </c>
      <c r="B234" s="2">
        <v>1</v>
      </c>
      <c r="C234" s="2">
        <f>ROW(SmtRes!A364)</f>
        <v>364</v>
      </c>
      <c r="D234" s="2">
        <f>ROW(EtalonRes!A358)</f>
        <v>358</v>
      </c>
      <c r="E234" s="2" t="s">
        <v>103</v>
      </c>
      <c r="F234" s="2" t="s">
        <v>469</v>
      </c>
      <c r="G234" s="2" t="s">
        <v>470</v>
      </c>
      <c r="H234" s="2" t="s">
        <v>471</v>
      </c>
      <c r="I234" s="2">
        <f>ROUND(1.8/100,6)</f>
        <v>1.7999999999999999E-2</v>
      </c>
      <c r="J234" s="2">
        <v>0</v>
      </c>
      <c r="K234" s="2"/>
      <c r="L234" s="2"/>
      <c r="M234" s="2"/>
      <c r="N234" s="2"/>
      <c r="O234" s="2">
        <f t="shared" si="258"/>
        <v>36.97</v>
      </c>
      <c r="P234" s="2">
        <f t="shared" si="259"/>
        <v>0</v>
      </c>
      <c r="Q234" s="2">
        <f t="shared" si="260"/>
        <v>0</v>
      </c>
      <c r="R234" s="2">
        <f t="shared" si="261"/>
        <v>0</v>
      </c>
      <c r="S234" s="2">
        <f t="shared" si="262"/>
        <v>36.97</v>
      </c>
      <c r="T234" s="2">
        <f t="shared" si="263"/>
        <v>0</v>
      </c>
      <c r="U234" s="2">
        <f t="shared" si="264"/>
        <v>3.8915999999999995</v>
      </c>
      <c r="V234" s="2">
        <f t="shared" si="265"/>
        <v>0</v>
      </c>
      <c r="W234" s="2">
        <f t="shared" si="266"/>
        <v>0</v>
      </c>
      <c r="X234" s="2">
        <f t="shared" si="267"/>
        <v>0</v>
      </c>
      <c r="Y234" s="2">
        <f t="shared" si="268"/>
        <v>0</v>
      </c>
      <c r="Z234" s="2"/>
      <c r="AA234" s="2">
        <v>21012691</v>
      </c>
      <c r="AB234" s="2">
        <f t="shared" si="269"/>
        <v>2053.9</v>
      </c>
      <c r="AC234" s="2">
        <f t="shared" si="270"/>
        <v>0</v>
      </c>
      <c r="AD234" s="2">
        <f t="shared" si="301"/>
        <v>0</v>
      </c>
      <c r="AE234" s="2">
        <f t="shared" si="302"/>
        <v>0</v>
      </c>
      <c r="AF234" s="2">
        <f t="shared" si="303"/>
        <v>2053.9</v>
      </c>
      <c r="AG234" s="2">
        <f t="shared" si="272"/>
        <v>0</v>
      </c>
      <c r="AH234" s="2">
        <f t="shared" si="304"/>
        <v>216.2</v>
      </c>
      <c r="AI234" s="2">
        <f t="shared" si="305"/>
        <v>0</v>
      </c>
      <c r="AJ234" s="2">
        <f t="shared" si="273"/>
        <v>0</v>
      </c>
      <c r="AK234" s="2">
        <v>1786</v>
      </c>
      <c r="AL234" s="2">
        <v>0</v>
      </c>
      <c r="AM234" s="2">
        <v>0</v>
      </c>
      <c r="AN234" s="2">
        <v>0</v>
      </c>
      <c r="AO234" s="2">
        <v>1786</v>
      </c>
      <c r="AP234" s="2">
        <v>0</v>
      </c>
      <c r="AQ234" s="2">
        <v>188</v>
      </c>
      <c r="AR234" s="2">
        <v>0</v>
      </c>
      <c r="AS234" s="2">
        <v>0</v>
      </c>
      <c r="AT234" s="2">
        <v>0</v>
      </c>
      <c r="AU234" s="2">
        <v>0</v>
      </c>
      <c r="AV234" s="2">
        <v>1</v>
      </c>
      <c r="AW234" s="2">
        <v>1</v>
      </c>
      <c r="AX234" s="2"/>
      <c r="AY234" s="2"/>
      <c r="AZ234" s="2">
        <v>1</v>
      </c>
      <c r="BA234" s="2">
        <v>1</v>
      </c>
      <c r="BB234" s="2">
        <v>1</v>
      </c>
      <c r="BC234" s="2">
        <v>1</v>
      </c>
      <c r="BD234" s="2" t="s">
        <v>3</v>
      </c>
      <c r="BE234" s="2" t="s">
        <v>3</v>
      </c>
      <c r="BF234" s="2" t="s">
        <v>3</v>
      </c>
      <c r="BG234" s="2" t="s">
        <v>3</v>
      </c>
      <c r="BH234" s="2">
        <v>0</v>
      </c>
      <c r="BI234" s="2">
        <v>1</v>
      </c>
      <c r="BJ234" s="2" t="s">
        <v>472</v>
      </c>
      <c r="BK234" s="2"/>
      <c r="BL234" s="2"/>
      <c r="BM234" s="2">
        <v>682</v>
      </c>
      <c r="BN234" s="2">
        <v>0</v>
      </c>
      <c r="BO234" s="2" t="s">
        <v>3</v>
      </c>
      <c r="BP234" s="2">
        <v>0</v>
      </c>
      <c r="BQ234" s="2">
        <v>60</v>
      </c>
      <c r="BR234" s="2">
        <v>0</v>
      </c>
      <c r="BS234" s="2">
        <v>1</v>
      </c>
      <c r="BT234" s="2">
        <v>1</v>
      </c>
      <c r="BU234" s="2">
        <v>1</v>
      </c>
      <c r="BV234" s="2">
        <v>1</v>
      </c>
      <c r="BW234" s="2">
        <v>1</v>
      </c>
      <c r="BX234" s="2">
        <v>1</v>
      </c>
      <c r="BY234" s="2" t="s">
        <v>3</v>
      </c>
      <c r="BZ234" s="2">
        <v>0</v>
      </c>
      <c r="CA234" s="2">
        <v>0</v>
      </c>
      <c r="CB234" s="2"/>
      <c r="CC234" s="2"/>
      <c r="CD234" s="2"/>
      <c r="CE234" s="2"/>
      <c r="CF234" s="2">
        <v>0</v>
      </c>
      <c r="CG234" s="2">
        <v>0</v>
      </c>
      <c r="CH234" s="2"/>
      <c r="CI234" s="2"/>
      <c r="CJ234" s="2"/>
      <c r="CK234" s="2"/>
      <c r="CL234" s="2"/>
      <c r="CM234" s="2">
        <v>0</v>
      </c>
      <c r="CN234" s="2" t="s">
        <v>936</v>
      </c>
      <c r="CO234" s="2">
        <v>0</v>
      </c>
      <c r="CP234" s="2">
        <f t="shared" si="274"/>
        <v>36.97</v>
      </c>
      <c r="CQ234" s="2">
        <f t="shared" si="275"/>
        <v>0</v>
      </c>
      <c r="CR234" s="2">
        <f t="shared" si="276"/>
        <v>0</v>
      </c>
      <c r="CS234" s="2">
        <f t="shared" si="277"/>
        <v>0</v>
      </c>
      <c r="CT234" s="2">
        <f t="shared" si="278"/>
        <v>2053.9</v>
      </c>
      <c r="CU234" s="2">
        <f t="shared" si="279"/>
        <v>0</v>
      </c>
      <c r="CV234" s="2">
        <f t="shared" si="280"/>
        <v>216.2</v>
      </c>
      <c r="CW234" s="2">
        <f t="shared" si="281"/>
        <v>0</v>
      </c>
      <c r="CX234" s="2">
        <f t="shared" si="282"/>
        <v>0</v>
      </c>
      <c r="CY234" s="2">
        <f t="shared" si="283"/>
        <v>0</v>
      </c>
      <c r="CZ234" s="2">
        <f t="shared" si="284"/>
        <v>0</v>
      </c>
      <c r="DA234" s="2"/>
      <c r="DB234" s="2"/>
      <c r="DC234" s="2" t="s">
        <v>3</v>
      </c>
      <c r="DD234" s="2" t="s">
        <v>3</v>
      </c>
      <c r="DE234" s="2" t="s">
        <v>28</v>
      </c>
      <c r="DF234" s="2" t="s">
        <v>28</v>
      </c>
      <c r="DG234" s="2" t="s">
        <v>28</v>
      </c>
      <c r="DH234" s="2" t="s">
        <v>3</v>
      </c>
      <c r="DI234" s="2" t="s">
        <v>28</v>
      </c>
      <c r="DJ234" s="2" t="s">
        <v>28</v>
      </c>
      <c r="DK234" s="2" t="s">
        <v>3</v>
      </c>
      <c r="DL234" s="2" t="s">
        <v>3</v>
      </c>
      <c r="DM234" s="2" t="s">
        <v>3</v>
      </c>
      <c r="DN234" s="2">
        <v>91</v>
      </c>
      <c r="DO234" s="2">
        <v>70</v>
      </c>
      <c r="DP234" s="2">
        <v>1.0469999999999999</v>
      </c>
      <c r="DQ234" s="2">
        <v>1.002</v>
      </c>
      <c r="DR234" s="2"/>
      <c r="DS234" s="2"/>
      <c r="DT234" s="2"/>
      <c r="DU234" s="2">
        <v>1009</v>
      </c>
      <c r="DV234" s="2" t="s">
        <v>471</v>
      </c>
      <c r="DW234" s="2" t="s">
        <v>471</v>
      </c>
      <c r="DX234" s="2">
        <v>100000</v>
      </c>
      <c r="DY234" s="2"/>
      <c r="DZ234" s="2"/>
      <c r="EA234" s="2"/>
      <c r="EB234" s="2"/>
      <c r="EC234" s="2"/>
      <c r="ED234" s="2"/>
      <c r="EE234" s="2">
        <v>20613574</v>
      </c>
      <c r="EF234" s="2">
        <v>60</v>
      </c>
      <c r="EG234" s="2" t="s">
        <v>29</v>
      </c>
      <c r="EH234" s="2">
        <v>0</v>
      </c>
      <c r="EI234" s="2" t="s">
        <v>3</v>
      </c>
      <c r="EJ234" s="2">
        <v>1</v>
      </c>
      <c r="EK234" s="2">
        <v>682</v>
      </c>
      <c r="EL234" s="2" t="s">
        <v>100</v>
      </c>
      <c r="EM234" s="2" t="s">
        <v>101</v>
      </c>
      <c r="EN234" s="2"/>
      <c r="EO234" s="2" t="s">
        <v>102</v>
      </c>
      <c r="EP234" s="2"/>
      <c r="EQ234" s="2">
        <v>0</v>
      </c>
      <c r="ER234" s="2">
        <v>1786</v>
      </c>
      <c r="ES234" s="2">
        <v>0</v>
      </c>
      <c r="ET234" s="2">
        <v>0</v>
      </c>
      <c r="EU234" s="2">
        <v>0</v>
      </c>
      <c r="EV234" s="2">
        <v>1786</v>
      </c>
      <c r="EW234" s="2">
        <v>188</v>
      </c>
      <c r="EX234" s="2">
        <v>0</v>
      </c>
      <c r="EY234" s="2">
        <v>0</v>
      </c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>
        <v>0</v>
      </c>
      <c r="FR234" s="2">
        <f t="shared" si="285"/>
        <v>0</v>
      </c>
      <c r="FS234" s="2">
        <v>0</v>
      </c>
      <c r="FT234" s="2"/>
      <c r="FU234" s="2"/>
      <c r="FV234" s="2"/>
      <c r="FW234" s="2"/>
      <c r="FX234" s="2">
        <v>91</v>
      </c>
      <c r="FY234" s="2">
        <v>70</v>
      </c>
      <c r="FZ234" s="2"/>
      <c r="GA234" s="2" t="s">
        <v>3</v>
      </c>
      <c r="GB234" s="2"/>
      <c r="GC234" s="2"/>
      <c r="GD234" s="2">
        <v>0</v>
      </c>
      <c r="GE234" s="2"/>
      <c r="GF234" s="2">
        <v>-419675782</v>
      </c>
      <c r="GG234" s="2">
        <v>2</v>
      </c>
      <c r="GH234" s="2">
        <v>1</v>
      </c>
      <c r="GI234" s="2">
        <v>-2</v>
      </c>
      <c r="GJ234" s="2">
        <v>0</v>
      </c>
      <c r="GK234" s="2">
        <f>ROUND(R234*(R12)/100,2)</f>
        <v>0</v>
      </c>
      <c r="GL234" s="2">
        <f t="shared" si="286"/>
        <v>0</v>
      </c>
      <c r="GM234" s="2">
        <f t="shared" si="287"/>
        <v>36.97</v>
      </c>
      <c r="GN234" s="2">
        <f t="shared" si="288"/>
        <v>36.97</v>
      </c>
      <c r="GO234" s="2">
        <f t="shared" si="289"/>
        <v>0</v>
      </c>
      <c r="GP234" s="2">
        <f t="shared" si="290"/>
        <v>0</v>
      </c>
      <c r="GQ234" s="2"/>
      <c r="GR234" s="2">
        <v>0</v>
      </c>
      <c r="GS234" s="2">
        <v>3</v>
      </c>
      <c r="GT234" s="2">
        <v>0</v>
      </c>
      <c r="GU234" s="2" t="s">
        <v>3</v>
      </c>
      <c r="GV234" s="2">
        <f t="shared" si="291"/>
        <v>0</v>
      </c>
      <c r="GW234" s="2">
        <v>1</v>
      </c>
      <c r="GX234" s="2">
        <f t="shared" si="292"/>
        <v>0</v>
      </c>
      <c r="GY234" s="2"/>
      <c r="GZ234" s="2"/>
      <c r="HA234" s="2">
        <v>0</v>
      </c>
      <c r="HB234" s="2">
        <v>0</v>
      </c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>
        <v>0</v>
      </c>
      <c r="IL234" s="2"/>
      <c r="IM234" s="2"/>
      <c r="IN234" s="2"/>
      <c r="IO234" s="2"/>
      <c r="IP234" s="2"/>
      <c r="IQ234" s="2"/>
      <c r="IR234" s="2"/>
      <c r="IS234" s="2"/>
      <c r="IT234" s="2"/>
      <c r="IU234" s="2"/>
    </row>
    <row r="235" spans="1:255" x14ac:dyDescent="0.2">
      <c r="A235">
        <v>17</v>
      </c>
      <c r="B235">
        <v>1</v>
      </c>
      <c r="C235">
        <f>ROW(SmtRes!A366)</f>
        <v>366</v>
      </c>
      <c r="D235">
        <f>ROW(EtalonRes!A360)</f>
        <v>360</v>
      </c>
      <c r="E235" t="s">
        <v>103</v>
      </c>
      <c r="F235" t="s">
        <v>469</v>
      </c>
      <c r="G235" t="s">
        <v>470</v>
      </c>
      <c r="H235" t="s">
        <v>471</v>
      </c>
      <c r="I235">
        <f>ROUND(1.8/100,6)</f>
        <v>1.7999999999999999E-2</v>
      </c>
      <c r="J235">
        <v>0</v>
      </c>
      <c r="O235">
        <f t="shared" si="258"/>
        <v>718.03</v>
      </c>
      <c r="P235">
        <f t="shared" si="259"/>
        <v>0</v>
      </c>
      <c r="Q235">
        <f t="shared" si="260"/>
        <v>0</v>
      </c>
      <c r="R235">
        <f t="shared" si="261"/>
        <v>0</v>
      </c>
      <c r="S235">
        <f t="shared" si="262"/>
        <v>718.03</v>
      </c>
      <c r="T235">
        <f t="shared" si="263"/>
        <v>0</v>
      </c>
      <c r="U235">
        <f t="shared" si="264"/>
        <v>4.074505199999999</v>
      </c>
      <c r="V235">
        <f t="shared" si="265"/>
        <v>0</v>
      </c>
      <c r="W235">
        <f t="shared" si="266"/>
        <v>0</v>
      </c>
      <c r="X235">
        <f t="shared" si="267"/>
        <v>552.88</v>
      </c>
      <c r="Y235">
        <f t="shared" si="268"/>
        <v>315.93</v>
      </c>
      <c r="AA235">
        <v>21012693</v>
      </c>
      <c r="AB235">
        <f t="shared" si="269"/>
        <v>2053.9</v>
      </c>
      <c r="AC235">
        <f t="shared" si="270"/>
        <v>0</v>
      </c>
      <c r="AD235">
        <f t="shared" si="301"/>
        <v>0</v>
      </c>
      <c r="AE235">
        <f t="shared" si="302"/>
        <v>0</v>
      </c>
      <c r="AF235">
        <f t="shared" si="303"/>
        <v>2053.9</v>
      </c>
      <c r="AG235">
        <f t="shared" si="272"/>
        <v>0</v>
      </c>
      <c r="AH235">
        <f t="shared" si="304"/>
        <v>216.2</v>
      </c>
      <c r="AI235">
        <f t="shared" si="305"/>
        <v>0</v>
      </c>
      <c r="AJ235">
        <f t="shared" si="273"/>
        <v>0</v>
      </c>
      <c r="AK235">
        <v>1786</v>
      </c>
      <c r="AL235">
        <v>0</v>
      </c>
      <c r="AM235">
        <v>0</v>
      </c>
      <c r="AN235">
        <v>0</v>
      </c>
      <c r="AO235">
        <v>1786</v>
      </c>
      <c r="AP235">
        <v>0</v>
      </c>
      <c r="AQ235">
        <v>188</v>
      </c>
      <c r="AR235">
        <v>0</v>
      </c>
      <c r="AS235">
        <v>0</v>
      </c>
      <c r="AT235">
        <v>77</v>
      </c>
      <c r="AU235">
        <v>44</v>
      </c>
      <c r="AV235">
        <v>1.0469999999999999</v>
      </c>
      <c r="AW235">
        <v>1.002</v>
      </c>
      <c r="AZ235">
        <v>1</v>
      </c>
      <c r="BA235">
        <v>18.55</v>
      </c>
      <c r="BB235">
        <v>1</v>
      </c>
      <c r="BC235">
        <v>1</v>
      </c>
      <c r="BD235" t="s">
        <v>3</v>
      </c>
      <c r="BE235" t="s">
        <v>3</v>
      </c>
      <c r="BF235" t="s">
        <v>3</v>
      </c>
      <c r="BG235" t="s">
        <v>3</v>
      </c>
      <c r="BH235">
        <v>0</v>
      </c>
      <c r="BI235">
        <v>1</v>
      </c>
      <c r="BJ235" t="s">
        <v>472</v>
      </c>
      <c r="BM235">
        <v>682</v>
      </c>
      <c r="BN235">
        <v>0</v>
      </c>
      <c r="BO235" t="s">
        <v>469</v>
      </c>
      <c r="BP235">
        <v>1</v>
      </c>
      <c r="BQ235">
        <v>60</v>
      </c>
      <c r="BR235">
        <v>0</v>
      </c>
      <c r="BS235">
        <v>1</v>
      </c>
      <c r="BT235">
        <v>1</v>
      </c>
      <c r="BU235">
        <v>1</v>
      </c>
      <c r="BV235">
        <v>1</v>
      </c>
      <c r="BW235">
        <v>1</v>
      </c>
      <c r="BX235">
        <v>1</v>
      </c>
      <c r="BY235" t="s">
        <v>3</v>
      </c>
      <c r="BZ235">
        <v>77</v>
      </c>
      <c r="CA235">
        <v>44</v>
      </c>
      <c r="CF235">
        <v>0</v>
      </c>
      <c r="CG235">
        <v>0</v>
      </c>
      <c r="CM235">
        <v>0</v>
      </c>
      <c r="CN235" t="s">
        <v>936</v>
      </c>
      <c r="CO235">
        <v>0</v>
      </c>
      <c r="CP235">
        <f t="shared" si="274"/>
        <v>718.03</v>
      </c>
      <c r="CQ235">
        <f t="shared" si="275"/>
        <v>0</v>
      </c>
      <c r="CR235">
        <f t="shared" si="276"/>
        <v>0</v>
      </c>
      <c r="CS235">
        <f t="shared" si="277"/>
        <v>0</v>
      </c>
      <c r="CT235">
        <f t="shared" si="278"/>
        <v>39890.537714999999</v>
      </c>
      <c r="CU235">
        <f t="shared" si="279"/>
        <v>0</v>
      </c>
      <c r="CV235">
        <f t="shared" si="280"/>
        <v>226.36139999999997</v>
      </c>
      <c r="CW235">
        <f t="shared" si="281"/>
        <v>0</v>
      </c>
      <c r="CX235">
        <f t="shared" si="282"/>
        <v>0</v>
      </c>
      <c r="CY235">
        <f t="shared" si="283"/>
        <v>552.88310000000001</v>
      </c>
      <c r="CZ235">
        <f t="shared" si="284"/>
        <v>315.9332</v>
      </c>
      <c r="DC235" t="s">
        <v>3</v>
      </c>
      <c r="DD235" t="s">
        <v>3</v>
      </c>
      <c r="DE235" t="s">
        <v>28</v>
      </c>
      <c r="DF235" t="s">
        <v>28</v>
      </c>
      <c r="DG235" t="s">
        <v>28</v>
      </c>
      <c r="DH235" t="s">
        <v>3</v>
      </c>
      <c r="DI235" t="s">
        <v>28</v>
      </c>
      <c r="DJ235" t="s">
        <v>28</v>
      </c>
      <c r="DK235" t="s">
        <v>3</v>
      </c>
      <c r="DL235" t="s">
        <v>3</v>
      </c>
      <c r="DM235" t="s">
        <v>3</v>
      </c>
      <c r="DN235">
        <v>91</v>
      </c>
      <c r="DO235">
        <v>70</v>
      </c>
      <c r="DP235">
        <v>1.0469999999999999</v>
      </c>
      <c r="DQ235">
        <v>1.002</v>
      </c>
      <c r="DU235">
        <v>1009</v>
      </c>
      <c r="DV235" t="s">
        <v>471</v>
      </c>
      <c r="DW235" t="s">
        <v>471</v>
      </c>
      <c r="DX235">
        <v>100000</v>
      </c>
      <c r="EE235">
        <v>20613574</v>
      </c>
      <c r="EF235">
        <v>60</v>
      </c>
      <c r="EG235" t="s">
        <v>29</v>
      </c>
      <c r="EH235">
        <v>0</v>
      </c>
      <c r="EI235" t="s">
        <v>3</v>
      </c>
      <c r="EJ235">
        <v>1</v>
      </c>
      <c r="EK235">
        <v>682</v>
      </c>
      <c r="EL235" t="s">
        <v>100</v>
      </c>
      <c r="EM235" t="s">
        <v>101</v>
      </c>
      <c r="EO235" t="s">
        <v>102</v>
      </c>
      <c r="EQ235">
        <v>0</v>
      </c>
      <c r="ER235">
        <v>1786</v>
      </c>
      <c r="ES235">
        <v>0</v>
      </c>
      <c r="ET235">
        <v>0</v>
      </c>
      <c r="EU235">
        <v>0</v>
      </c>
      <c r="EV235">
        <v>1786</v>
      </c>
      <c r="EW235">
        <v>188</v>
      </c>
      <c r="EX235">
        <v>0</v>
      </c>
      <c r="EY235">
        <v>0</v>
      </c>
      <c r="FQ235">
        <v>0</v>
      </c>
      <c r="FR235">
        <f t="shared" si="285"/>
        <v>0</v>
      </c>
      <c r="FS235">
        <v>0</v>
      </c>
      <c r="FX235">
        <v>91</v>
      </c>
      <c r="FY235">
        <v>70</v>
      </c>
      <c r="GA235" t="s">
        <v>3</v>
      </c>
      <c r="GD235">
        <v>0</v>
      </c>
      <c r="GF235">
        <v>-419675782</v>
      </c>
      <c r="GG235">
        <v>2</v>
      </c>
      <c r="GH235">
        <v>1</v>
      </c>
      <c r="GI235">
        <v>2</v>
      </c>
      <c r="GJ235">
        <v>0</v>
      </c>
      <c r="GK235">
        <f>ROUND(R235*(S12)/100,2)</f>
        <v>0</v>
      </c>
      <c r="GL235">
        <f t="shared" si="286"/>
        <v>0</v>
      </c>
      <c r="GM235">
        <f t="shared" si="287"/>
        <v>1586.84</v>
      </c>
      <c r="GN235">
        <f t="shared" si="288"/>
        <v>1586.84</v>
      </c>
      <c r="GO235">
        <f t="shared" si="289"/>
        <v>0</v>
      </c>
      <c r="GP235">
        <f t="shared" si="290"/>
        <v>0</v>
      </c>
      <c r="GR235">
        <v>0</v>
      </c>
      <c r="GS235">
        <v>3</v>
      </c>
      <c r="GT235">
        <v>0</v>
      </c>
      <c r="GU235" t="s">
        <v>3</v>
      </c>
      <c r="GV235">
        <f t="shared" si="291"/>
        <v>0</v>
      </c>
      <c r="GW235">
        <v>1</v>
      </c>
      <c r="GX235">
        <f t="shared" si="292"/>
        <v>0</v>
      </c>
      <c r="HA235">
        <v>0</v>
      </c>
      <c r="HB235">
        <v>0</v>
      </c>
      <c r="IK235">
        <v>0</v>
      </c>
    </row>
    <row r="236" spans="1:255" x14ac:dyDescent="0.2">
      <c r="A236" s="2">
        <v>17</v>
      </c>
      <c r="B236" s="2">
        <v>1</v>
      </c>
      <c r="C236" s="2">
        <f>ROW(SmtRes!A367)</f>
        <v>367</v>
      </c>
      <c r="D236" s="2">
        <f>ROW(EtalonRes!A361)</f>
        <v>361</v>
      </c>
      <c r="E236" s="2" t="s">
        <v>114</v>
      </c>
      <c r="F236" s="2" t="s">
        <v>473</v>
      </c>
      <c r="G236" s="2" t="s">
        <v>474</v>
      </c>
      <c r="H236" s="2" t="s">
        <v>173</v>
      </c>
      <c r="I236" s="2">
        <f>ROUND(1.8,6)</f>
        <v>1.8</v>
      </c>
      <c r="J236" s="2">
        <v>0</v>
      </c>
      <c r="K236" s="2"/>
      <c r="L236" s="2"/>
      <c r="M236" s="2"/>
      <c r="N236" s="2"/>
      <c r="O236" s="2">
        <f t="shared" si="258"/>
        <v>19.91</v>
      </c>
      <c r="P236" s="2">
        <f t="shared" si="259"/>
        <v>0</v>
      </c>
      <c r="Q236" s="2">
        <f t="shared" si="260"/>
        <v>0</v>
      </c>
      <c r="R236" s="2">
        <f t="shared" si="261"/>
        <v>0</v>
      </c>
      <c r="S236" s="2">
        <f t="shared" si="262"/>
        <v>19.91</v>
      </c>
      <c r="T236" s="2">
        <f t="shared" si="263"/>
        <v>0</v>
      </c>
      <c r="U236" s="2">
        <f t="shared" si="264"/>
        <v>2.1113999999999997</v>
      </c>
      <c r="V236" s="2">
        <f t="shared" si="265"/>
        <v>0</v>
      </c>
      <c r="W236" s="2">
        <f t="shared" si="266"/>
        <v>0</v>
      </c>
      <c r="X236" s="2">
        <f t="shared" si="267"/>
        <v>0</v>
      </c>
      <c r="Y236" s="2">
        <f t="shared" si="268"/>
        <v>0</v>
      </c>
      <c r="Z236" s="2"/>
      <c r="AA236" s="2">
        <v>21012691</v>
      </c>
      <c r="AB236" s="2">
        <f t="shared" si="269"/>
        <v>11.063000000000001</v>
      </c>
      <c r="AC236" s="2">
        <f t="shared" si="270"/>
        <v>0</v>
      </c>
      <c r="AD236" s="2">
        <f t="shared" si="301"/>
        <v>0</v>
      </c>
      <c r="AE236" s="2">
        <f t="shared" si="302"/>
        <v>0</v>
      </c>
      <c r="AF236" s="2">
        <f t="shared" si="303"/>
        <v>11.063000000000001</v>
      </c>
      <c r="AG236" s="2">
        <f t="shared" si="272"/>
        <v>0</v>
      </c>
      <c r="AH236" s="2">
        <f t="shared" si="304"/>
        <v>1.1729999999999998</v>
      </c>
      <c r="AI236" s="2">
        <f t="shared" si="305"/>
        <v>0</v>
      </c>
      <c r="AJ236" s="2">
        <f t="shared" si="273"/>
        <v>0</v>
      </c>
      <c r="AK236" s="2">
        <v>9.6199999999999992</v>
      </c>
      <c r="AL236" s="2">
        <v>0</v>
      </c>
      <c r="AM236" s="2">
        <v>0</v>
      </c>
      <c r="AN236" s="2">
        <v>0</v>
      </c>
      <c r="AO236" s="2">
        <v>9.6199999999999992</v>
      </c>
      <c r="AP236" s="2">
        <v>0</v>
      </c>
      <c r="AQ236" s="2">
        <v>1.02</v>
      </c>
      <c r="AR236" s="2">
        <v>0</v>
      </c>
      <c r="AS236" s="2">
        <v>0</v>
      </c>
      <c r="AT236" s="2">
        <v>0</v>
      </c>
      <c r="AU236" s="2">
        <v>0</v>
      </c>
      <c r="AV236" s="2">
        <v>1</v>
      </c>
      <c r="AW236" s="2">
        <v>1</v>
      </c>
      <c r="AX236" s="2"/>
      <c r="AY236" s="2"/>
      <c r="AZ236" s="2">
        <v>1</v>
      </c>
      <c r="BA236" s="2">
        <v>1</v>
      </c>
      <c r="BB236" s="2">
        <v>1</v>
      </c>
      <c r="BC236" s="2">
        <v>1</v>
      </c>
      <c r="BD236" s="2" t="s">
        <v>3</v>
      </c>
      <c r="BE236" s="2" t="s">
        <v>3</v>
      </c>
      <c r="BF236" s="2" t="s">
        <v>3</v>
      </c>
      <c r="BG236" s="2" t="s">
        <v>3</v>
      </c>
      <c r="BH236" s="2">
        <v>0</v>
      </c>
      <c r="BI236" s="2">
        <v>1</v>
      </c>
      <c r="BJ236" s="2" t="s">
        <v>475</v>
      </c>
      <c r="BK236" s="2"/>
      <c r="BL236" s="2"/>
      <c r="BM236" s="2">
        <v>682</v>
      </c>
      <c r="BN236" s="2">
        <v>0</v>
      </c>
      <c r="BO236" s="2" t="s">
        <v>3</v>
      </c>
      <c r="BP236" s="2">
        <v>0</v>
      </c>
      <c r="BQ236" s="2">
        <v>60</v>
      </c>
      <c r="BR236" s="2">
        <v>0</v>
      </c>
      <c r="BS236" s="2">
        <v>1</v>
      </c>
      <c r="BT236" s="2">
        <v>1</v>
      </c>
      <c r="BU236" s="2">
        <v>1</v>
      </c>
      <c r="BV236" s="2">
        <v>1</v>
      </c>
      <c r="BW236" s="2">
        <v>1</v>
      </c>
      <c r="BX236" s="2">
        <v>1</v>
      </c>
      <c r="BY236" s="2" t="s">
        <v>3</v>
      </c>
      <c r="BZ236" s="2">
        <v>0</v>
      </c>
      <c r="CA236" s="2">
        <v>0</v>
      </c>
      <c r="CB236" s="2"/>
      <c r="CC236" s="2"/>
      <c r="CD236" s="2"/>
      <c r="CE236" s="2"/>
      <c r="CF236" s="2">
        <v>0</v>
      </c>
      <c r="CG236" s="2">
        <v>0</v>
      </c>
      <c r="CH236" s="2"/>
      <c r="CI236" s="2"/>
      <c r="CJ236" s="2"/>
      <c r="CK236" s="2"/>
      <c r="CL236" s="2"/>
      <c r="CM236" s="2">
        <v>0</v>
      </c>
      <c r="CN236" s="2" t="s">
        <v>936</v>
      </c>
      <c r="CO236" s="2">
        <v>0</v>
      </c>
      <c r="CP236" s="2">
        <f t="shared" si="274"/>
        <v>19.91</v>
      </c>
      <c r="CQ236" s="2">
        <f t="shared" si="275"/>
        <v>0</v>
      </c>
      <c r="CR236" s="2">
        <f t="shared" si="276"/>
        <v>0</v>
      </c>
      <c r="CS236" s="2">
        <f t="shared" si="277"/>
        <v>0</v>
      </c>
      <c r="CT236" s="2">
        <f t="shared" si="278"/>
        <v>11.063000000000001</v>
      </c>
      <c r="CU236" s="2">
        <f t="shared" si="279"/>
        <v>0</v>
      </c>
      <c r="CV236" s="2">
        <f t="shared" si="280"/>
        <v>1.1729999999999998</v>
      </c>
      <c r="CW236" s="2">
        <f t="shared" si="281"/>
        <v>0</v>
      </c>
      <c r="CX236" s="2">
        <f t="shared" si="282"/>
        <v>0</v>
      </c>
      <c r="CY236" s="2">
        <f t="shared" si="283"/>
        <v>0</v>
      </c>
      <c r="CZ236" s="2">
        <f t="shared" si="284"/>
        <v>0</v>
      </c>
      <c r="DA236" s="2"/>
      <c r="DB236" s="2"/>
      <c r="DC236" s="2" t="s">
        <v>3</v>
      </c>
      <c r="DD236" s="2" t="s">
        <v>3</v>
      </c>
      <c r="DE236" s="2" t="s">
        <v>28</v>
      </c>
      <c r="DF236" s="2" t="s">
        <v>28</v>
      </c>
      <c r="DG236" s="2" t="s">
        <v>28</v>
      </c>
      <c r="DH236" s="2" t="s">
        <v>3</v>
      </c>
      <c r="DI236" s="2" t="s">
        <v>28</v>
      </c>
      <c r="DJ236" s="2" t="s">
        <v>28</v>
      </c>
      <c r="DK236" s="2" t="s">
        <v>3</v>
      </c>
      <c r="DL236" s="2" t="s">
        <v>3</v>
      </c>
      <c r="DM236" s="2" t="s">
        <v>3</v>
      </c>
      <c r="DN236" s="2">
        <v>91</v>
      </c>
      <c r="DO236" s="2">
        <v>70</v>
      </c>
      <c r="DP236" s="2">
        <v>1.0469999999999999</v>
      </c>
      <c r="DQ236" s="2">
        <v>1.002</v>
      </c>
      <c r="DR236" s="2"/>
      <c r="DS236" s="2"/>
      <c r="DT236" s="2"/>
      <c r="DU236" s="2">
        <v>1009</v>
      </c>
      <c r="DV236" s="2" t="s">
        <v>173</v>
      </c>
      <c r="DW236" s="2" t="s">
        <v>173</v>
      </c>
      <c r="DX236" s="2">
        <v>1000</v>
      </c>
      <c r="DY236" s="2"/>
      <c r="DZ236" s="2"/>
      <c r="EA236" s="2"/>
      <c r="EB236" s="2"/>
      <c r="EC236" s="2"/>
      <c r="ED236" s="2"/>
      <c r="EE236" s="2">
        <v>20613574</v>
      </c>
      <c r="EF236" s="2">
        <v>60</v>
      </c>
      <c r="EG236" s="2" t="s">
        <v>29</v>
      </c>
      <c r="EH236" s="2">
        <v>0</v>
      </c>
      <c r="EI236" s="2" t="s">
        <v>3</v>
      </c>
      <c r="EJ236" s="2">
        <v>1</v>
      </c>
      <c r="EK236" s="2">
        <v>682</v>
      </c>
      <c r="EL236" s="2" t="s">
        <v>100</v>
      </c>
      <c r="EM236" s="2" t="s">
        <v>101</v>
      </c>
      <c r="EN236" s="2"/>
      <c r="EO236" s="2" t="s">
        <v>102</v>
      </c>
      <c r="EP236" s="2"/>
      <c r="EQ236" s="2">
        <v>0</v>
      </c>
      <c r="ER236" s="2">
        <v>9.6199999999999992</v>
      </c>
      <c r="ES236" s="2">
        <v>0</v>
      </c>
      <c r="ET236" s="2">
        <v>0</v>
      </c>
      <c r="EU236" s="2">
        <v>0</v>
      </c>
      <c r="EV236" s="2">
        <v>9.6199999999999992</v>
      </c>
      <c r="EW236" s="2">
        <v>1.02</v>
      </c>
      <c r="EX236" s="2">
        <v>0</v>
      </c>
      <c r="EY236" s="2">
        <v>0</v>
      </c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>
        <v>0</v>
      </c>
      <c r="FR236" s="2">
        <f t="shared" si="285"/>
        <v>0</v>
      </c>
      <c r="FS236" s="2">
        <v>0</v>
      </c>
      <c r="FT236" s="2"/>
      <c r="FU236" s="2"/>
      <c r="FV236" s="2"/>
      <c r="FW236" s="2"/>
      <c r="FX236" s="2">
        <v>91</v>
      </c>
      <c r="FY236" s="2">
        <v>70</v>
      </c>
      <c r="FZ236" s="2"/>
      <c r="GA236" s="2" t="s">
        <v>3</v>
      </c>
      <c r="GB236" s="2"/>
      <c r="GC236" s="2"/>
      <c r="GD236" s="2">
        <v>0</v>
      </c>
      <c r="GE236" s="2"/>
      <c r="GF236" s="2">
        <v>1097059647</v>
      </c>
      <c r="GG236" s="2">
        <v>2</v>
      </c>
      <c r="GH236" s="2">
        <v>1</v>
      </c>
      <c r="GI236" s="2">
        <v>-2</v>
      </c>
      <c r="GJ236" s="2">
        <v>0</v>
      </c>
      <c r="GK236" s="2">
        <f>ROUND(R236*(R12)/100,2)</f>
        <v>0</v>
      </c>
      <c r="GL236" s="2">
        <f t="shared" si="286"/>
        <v>0</v>
      </c>
      <c r="GM236" s="2">
        <f t="shared" si="287"/>
        <v>19.91</v>
      </c>
      <c r="GN236" s="2">
        <f t="shared" si="288"/>
        <v>19.91</v>
      </c>
      <c r="GO236" s="2">
        <f t="shared" si="289"/>
        <v>0</v>
      </c>
      <c r="GP236" s="2">
        <f t="shared" si="290"/>
        <v>0</v>
      </c>
      <c r="GQ236" s="2"/>
      <c r="GR236" s="2">
        <v>0</v>
      </c>
      <c r="GS236" s="2">
        <v>3</v>
      </c>
      <c r="GT236" s="2">
        <v>0</v>
      </c>
      <c r="GU236" s="2" t="s">
        <v>3</v>
      </c>
      <c r="GV236" s="2">
        <f t="shared" si="291"/>
        <v>0</v>
      </c>
      <c r="GW236" s="2">
        <v>1</v>
      </c>
      <c r="GX236" s="2">
        <f t="shared" si="292"/>
        <v>0</v>
      </c>
      <c r="GY236" s="2"/>
      <c r="GZ236" s="2"/>
      <c r="HA236" s="2">
        <v>0</v>
      </c>
      <c r="HB236" s="2">
        <v>0</v>
      </c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>
        <v>0</v>
      </c>
      <c r="IL236" s="2"/>
      <c r="IM236" s="2"/>
      <c r="IN236" s="2"/>
      <c r="IO236" s="2"/>
      <c r="IP236" s="2"/>
      <c r="IQ236" s="2"/>
      <c r="IR236" s="2"/>
      <c r="IS236" s="2"/>
      <c r="IT236" s="2"/>
      <c r="IU236" s="2"/>
    </row>
    <row r="237" spans="1:255" x14ac:dyDescent="0.2">
      <c r="A237">
        <v>17</v>
      </c>
      <c r="B237">
        <v>1</v>
      </c>
      <c r="C237">
        <f>ROW(SmtRes!A368)</f>
        <v>368</v>
      </c>
      <c r="D237">
        <f>ROW(EtalonRes!A362)</f>
        <v>362</v>
      </c>
      <c r="E237" t="s">
        <v>114</v>
      </c>
      <c r="F237" t="s">
        <v>473</v>
      </c>
      <c r="G237" t="s">
        <v>474</v>
      </c>
      <c r="H237" t="s">
        <v>173</v>
      </c>
      <c r="I237">
        <f>ROUND(1.8,6)</f>
        <v>1.8</v>
      </c>
      <c r="J237">
        <v>0</v>
      </c>
      <c r="O237">
        <f t="shared" si="258"/>
        <v>386.76</v>
      </c>
      <c r="P237">
        <f t="shared" si="259"/>
        <v>0</v>
      </c>
      <c r="Q237">
        <f t="shared" si="260"/>
        <v>0</v>
      </c>
      <c r="R237">
        <f t="shared" si="261"/>
        <v>0</v>
      </c>
      <c r="S237">
        <f t="shared" si="262"/>
        <v>386.76</v>
      </c>
      <c r="T237">
        <f t="shared" si="263"/>
        <v>0</v>
      </c>
      <c r="U237">
        <f t="shared" si="264"/>
        <v>2.2106357999999995</v>
      </c>
      <c r="V237">
        <f t="shared" si="265"/>
        <v>0</v>
      </c>
      <c r="W237">
        <f t="shared" si="266"/>
        <v>0</v>
      </c>
      <c r="X237">
        <f t="shared" si="267"/>
        <v>297.81</v>
      </c>
      <c r="Y237">
        <f t="shared" si="268"/>
        <v>170.17</v>
      </c>
      <c r="AA237">
        <v>21012693</v>
      </c>
      <c r="AB237">
        <f t="shared" si="269"/>
        <v>11.063000000000001</v>
      </c>
      <c r="AC237">
        <f t="shared" si="270"/>
        <v>0</v>
      </c>
      <c r="AD237">
        <f t="shared" si="301"/>
        <v>0</v>
      </c>
      <c r="AE237">
        <f t="shared" si="302"/>
        <v>0</v>
      </c>
      <c r="AF237">
        <f t="shared" si="303"/>
        <v>11.063000000000001</v>
      </c>
      <c r="AG237">
        <f t="shared" si="272"/>
        <v>0</v>
      </c>
      <c r="AH237">
        <f t="shared" si="304"/>
        <v>1.1729999999999998</v>
      </c>
      <c r="AI237">
        <f t="shared" si="305"/>
        <v>0</v>
      </c>
      <c r="AJ237">
        <f t="shared" si="273"/>
        <v>0</v>
      </c>
      <c r="AK237">
        <v>9.6199999999999992</v>
      </c>
      <c r="AL237">
        <v>0</v>
      </c>
      <c r="AM237">
        <v>0</v>
      </c>
      <c r="AN237">
        <v>0</v>
      </c>
      <c r="AO237">
        <v>9.6199999999999992</v>
      </c>
      <c r="AP237">
        <v>0</v>
      </c>
      <c r="AQ237">
        <v>1.02</v>
      </c>
      <c r="AR237">
        <v>0</v>
      </c>
      <c r="AS237">
        <v>0</v>
      </c>
      <c r="AT237">
        <v>77</v>
      </c>
      <c r="AU237">
        <v>44</v>
      </c>
      <c r="AV237">
        <v>1.0469999999999999</v>
      </c>
      <c r="AW237">
        <v>1.002</v>
      </c>
      <c r="AZ237">
        <v>1</v>
      </c>
      <c r="BA237">
        <v>18.55</v>
      </c>
      <c r="BB237">
        <v>1</v>
      </c>
      <c r="BC237">
        <v>1</v>
      </c>
      <c r="BD237" t="s">
        <v>3</v>
      </c>
      <c r="BE237" t="s">
        <v>3</v>
      </c>
      <c r="BF237" t="s">
        <v>3</v>
      </c>
      <c r="BG237" t="s">
        <v>3</v>
      </c>
      <c r="BH237">
        <v>0</v>
      </c>
      <c r="BI237">
        <v>1</v>
      </c>
      <c r="BJ237" t="s">
        <v>475</v>
      </c>
      <c r="BM237">
        <v>682</v>
      </c>
      <c r="BN237">
        <v>0</v>
      </c>
      <c r="BO237" t="s">
        <v>473</v>
      </c>
      <c r="BP237">
        <v>1</v>
      </c>
      <c r="BQ237">
        <v>60</v>
      </c>
      <c r="BR237">
        <v>0</v>
      </c>
      <c r="BS237">
        <v>1</v>
      </c>
      <c r="BT237">
        <v>1</v>
      </c>
      <c r="BU237">
        <v>1</v>
      </c>
      <c r="BV237">
        <v>1</v>
      </c>
      <c r="BW237">
        <v>1</v>
      </c>
      <c r="BX237">
        <v>1</v>
      </c>
      <c r="BY237" t="s">
        <v>3</v>
      </c>
      <c r="BZ237">
        <v>77</v>
      </c>
      <c r="CA237">
        <v>44</v>
      </c>
      <c r="CF237">
        <v>0</v>
      </c>
      <c r="CG237">
        <v>0</v>
      </c>
      <c r="CM237">
        <v>0</v>
      </c>
      <c r="CN237" t="s">
        <v>936</v>
      </c>
      <c r="CO237">
        <v>0</v>
      </c>
      <c r="CP237">
        <f t="shared" si="274"/>
        <v>386.76</v>
      </c>
      <c r="CQ237">
        <f t="shared" si="275"/>
        <v>0</v>
      </c>
      <c r="CR237">
        <f t="shared" si="276"/>
        <v>0</v>
      </c>
      <c r="CS237">
        <f t="shared" si="277"/>
        <v>0</v>
      </c>
      <c r="CT237">
        <f t="shared" si="278"/>
        <v>214.86392655</v>
      </c>
      <c r="CU237">
        <f t="shared" si="279"/>
        <v>0</v>
      </c>
      <c r="CV237">
        <f t="shared" si="280"/>
        <v>1.2281309999999996</v>
      </c>
      <c r="CW237">
        <f t="shared" si="281"/>
        <v>0</v>
      </c>
      <c r="CX237">
        <f t="shared" si="282"/>
        <v>0</v>
      </c>
      <c r="CY237">
        <f t="shared" si="283"/>
        <v>297.80520000000001</v>
      </c>
      <c r="CZ237">
        <f t="shared" si="284"/>
        <v>170.17439999999999</v>
      </c>
      <c r="DC237" t="s">
        <v>3</v>
      </c>
      <c r="DD237" t="s">
        <v>3</v>
      </c>
      <c r="DE237" t="s">
        <v>28</v>
      </c>
      <c r="DF237" t="s">
        <v>28</v>
      </c>
      <c r="DG237" t="s">
        <v>28</v>
      </c>
      <c r="DH237" t="s">
        <v>3</v>
      </c>
      <c r="DI237" t="s">
        <v>28</v>
      </c>
      <c r="DJ237" t="s">
        <v>28</v>
      </c>
      <c r="DK237" t="s">
        <v>3</v>
      </c>
      <c r="DL237" t="s">
        <v>3</v>
      </c>
      <c r="DM237" t="s">
        <v>3</v>
      </c>
      <c r="DN237">
        <v>91</v>
      </c>
      <c r="DO237">
        <v>70</v>
      </c>
      <c r="DP237">
        <v>1.0469999999999999</v>
      </c>
      <c r="DQ237">
        <v>1.002</v>
      </c>
      <c r="DU237">
        <v>1009</v>
      </c>
      <c r="DV237" t="s">
        <v>173</v>
      </c>
      <c r="DW237" t="s">
        <v>173</v>
      </c>
      <c r="DX237">
        <v>1000</v>
      </c>
      <c r="EE237">
        <v>20613574</v>
      </c>
      <c r="EF237">
        <v>60</v>
      </c>
      <c r="EG237" t="s">
        <v>29</v>
      </c>
      <c r="EH237">
        <v>0</v>
      </c>
      <c r="EI237" t="s">
        <v>3</v>
      </c>
      <c r="EJ237">
        <v>1</v>
      </c>
      <c r="EK237">
        <v>682</v>
      </c>
      <c r="EL237" t="s">
        <v>100</v>
      </c>
      <c r="EM237" t="s">
        <v>101</v>
      </c>
      <c r="EO237" t="s">
        <v>102</v>
      </c>
      <c r="EQ237">
        <v>0</v>
      </c>
      <c r="ER237">
        <v>9.6199999999999992</v>
      </c>
      <c r="ES237">
        <v>0</v>
      </c>
      <c r="ET237">
        <v>0</v>
      </c>
      <c r="EU237">
        <v>0</v>
      </c>
      <c r="EV237">
        <v>9.6199999999999992</v>
      </c>
      <c r="EW237">
        <v>1.02</v>
      </c>
      <c r="EX237">
        <v>0</v>
      </c>
      <c r="EY237">
        <v>0</v>
      </c>
      <c r="FQ237">
        <v>0</v>
      </c>
      <c r="FR237">
        <f t="shared" si="285"/>
        <v>0</v>
      </c>
      <c r="FS237">
        <v>0</v>
      </c>
      <c r="FX237">
        <v>91</v>
      </c>
      <c r="FY237">
        <v>70</v>
      </c>
      <c r="GA237" t="s">
        <v>3</v>
      </c>
      <c r="GD237">
        <v>0</v>
      </c>
      <c r="GF237">
        <v>1097059647</v>
      </c>
      <c r="GG237">
        <v>2</v>
      </c>
      <c r="GH237">
        <v>1</v>
      </c>
      <c r="GI237">
        <v>2</v>
      </c>
      <c r="GJ237">
        <v>0</v>
      </c>
      <c r="GK237">
        <f>ROUND(R237*(S12)/100,2)</f>
        <v>0</v>
      </c>
      <c r="GL237">
        <f t="shared" si="286"/>
        <v>0</v>
      </c>
      <c r="GM237">
        <f t="shared" si="287"/>
        <v>854.74</v>
      </c>
      <c r="GN237">
        <f t="shared" si="288"/>
        <v>854.74</v>
      </c>
      <c r="GO237">
        <f t="shared" si="289"/>
        <v>0</v>
      </c>
      <c r="GP237">
        <f t="shared" si="290"/>
        <v>0</v>
      </c>
      <c r="GR237">
        <v>0</v>
      </c>
      <c r="GS237">
        <v>3</v>
      </c>
      <c r="GT237">
        <v>0</v>
      </c>
      <c r="GU237" t="s">
        <v>3</v>
      </c>
      <c r="GV237">
        <f t="shared" si="291"/>
        <v>0</v>
      </c>
      <c r="GW237">
        <v>1</v>
      </c>
      <c r="GX237">
        <f t="shared" si="292"/>
        <v>0</v>
      </c>
      <c r="HA237">
        <v>0</v>
      </c>
      <c r="HB237">
        <v>0</v>
      </c>
      <c r="IK237">
        <v>0</v>
      </c>
    </row>
    <row r="238" spans="1:255" x14ac:dyDescent="0.2">
      <c r="A238" s="2">
        <v>17</v>
      </c>
      <c r="B238" s="2">
        <v>1</v>
      </c>
      <c r="C238" s="2">
        <f>ROW(SmtRes!A369)</f>
        <v>369</v>
      </c>
      <c r="D238" s="2">
        <f>ROW(EtalonRes!A363)</f>
        <v>363</v>
      </c>
      <c r="E238" s="2" t="s">
        <v>125</v>
      </c>
      <c r="F238" s="2" t="s">
        <v>476</v>
      </c>
      <c r="G238" s="2" t="s">
        <v>477</v>
      </c>
      <c r="H238" s="2" t="s">
        <v>173</v>
      </c>
      <c r="I238" s="2">
        <f>ROUND(2,6)</f>
        <v>2</v>
      </c>
      <c r="J238" s="2">
        <v>0</v>
      </c>
      <c r="K238" s="2"/>
      <c r="L238" s="2"/>
      <c r="M238" s="2"/>
      <c r="N238" s="2"/>
      <c r="O238" s="2">
        <f t="shared" si="258"/>
        <v>37.15</v>
      </c>
      <c r="P238" s="2">
        <f t="shared" si="259"/>
        <v>0</v>
      </c>
      <c r="Q238" s="2">
        <f t="shared" si="260"/>
        <v>0</v>
      </c>
      <c r="R238" s="2">
        <f t="shared" si="261"/>
        <v>0</v>
      </c>
      <c r="S238" s="2">
        <f t="shared" si="262"/>
        <v>37.15</v>
      </c>
      <c r="T238" s="2">
        <f t="shared" si="263"/>
        <v>0</v>
      </c>
      <c r="U238" s="2">
        <f t="shared" si="264"/>
        <v>3.6339999999999999</v>
      </c>
      <c r="V238" s="2">
        <f t="shared" si="265"/>
        <v>0</v>
      </c>
      <c r="W238" s="2">
        <f t="shared" si="266"/>
        <v>0</v>
      </c>
      <c r="X238" s="2">
        <f t="shared" si="267"/>
        <v>0</v>
      </c>
      <c r="Y238" s="2">
        <f t="shared" si="268"/>
        <v>0</v>
      </c>
      <c r="Z238" s="2"/>
      <c r="AA238" s="2">
        <v>21012691</v>
      </c>
      <c r="AB238" s="2">
        <f t="shared" si="269"/>
        <v>18.572500000000002</v>
      </c>
      <c r="AC238" s="2">
        <f t="shared" si="270"/>
        <v>0</v>
      </c>
      <c r="AD238" s="2">
        <f t="shared" si="301"/>
        <v>0</v>
      </c>
      <c r="AE238" s="2">
        <f t="shared" si="302"/>
        <v>0</v>
      </c>
      <c r="AF238" s="2">
        <f t="shared" si="303"/>
        <v>18.572500000000002</v>
      </c>
      <c r="AG238" s="2">
        <f t="shared" si="272"/>
        <v>0</v>
      </c>
      <c r="AH238" s="2">
        <f t="shared" si="304"/>
        <v>1.8169999999999999</v>
      </c>
      <c r="AI238" s="2">
        <f t="shared" si="305"/>
        <v>0</v>
      </c>
      <c r="AJ238" s="2">
        <f t="shared" si="273"/>
        <v>0</v>
      </c>
      <c r="AK238" s="2">
        <v>16.149999999999999</v>
      </c>
      <c r="AL238" s="2">
        <v>0</v>
      </c>
      <c r="AM238" s="2">
        <v>0</v>
      </c>
      <c r="AN238" s="2">
        <v>0</v>
      </c>
      <c r="AO238" s="2">
        <v>16.149999999999999</v>
      </c>
      <c r="AP238" s="2">
        <v>0</v>
      </c>
      <c r="AQ238" s="2">
        <v>1.58</v>
      </c>
      <c r="AR238" s="2">
        <v>0</v>
      </c>
      <c r="AS238" s="2">
        <v>0</v>
      </c>
      <c r="AT238" s="2">
        <v>0</v>
      </c>
      <c r="AU238" s="2">
        <v>0</v>
      </c>
      <c r="AV238" s="2">
        <v>1</v>
      </c>
      <c r="AW238" s="2">
        <v>1</v>
      </c>
      <c r="AX238" s="2"/>
      <c r="AY238" s="2"/>
      <c r="AZ238" s="2">
        <v>1</v>
      </c>
      <c r="BA238" s="2">
        <v>1</v>
      </c>
      <c r="BB238" s="2">
        <v>1</v>
      </c>
      <c r="BC238" s="2">
        <v>1</v>
      </c>
      <c r="BD238" s="2" t="s">
        <v>3</v>
      </c>
      <c r="BE238" s="2" t="s">
        <v>3</v>
      </c>
      <c r="BF238" s="2" t="s">
        <v>3</v>
      </c>
      <c r="BG238" s="2" t="s">
        <v>3</v>
      </c>
      <c r="BH238" s="2">
        <v>0</v>
      </c>
      <c r="BI238" s="2">
        <v>1</v>
      </c>
      <c r="BJ238" s="2" t="s">
        <v>478</v>
      </c>
      <c r="BK238" s="2"/>
      <c r="BL238" s="2"/>
      <c r="BM238" s="2">
        <v>682</v>
      </c>
      <c r="BN238" s="2">
        <v>0</v>
      </c>
      <c r="BO238" s="2" t="s">
        <v>3</v>
      </c>
      <c r="BP238" s="2">
        <v>0</v>
      </c>
      <c r="BQ238" s="2">
        <v>60</v>
      </c>
      <c r="BR238" s="2">
        <v>0</v>
      </c>
      <c r="BS238" s="2">
        <v>1</v>
      </c>
      <c r="BT238" s="2">
        <v>1</v>
      </c>
      <c r="BU238" s="2">
        <v>1</v>
      </c>
      <c r="BV238" s="2">
        <v>1</v>
      </c>
      <c r="BW238" s="2">
        <v>1</v>
      </c>
      <c r="BX238" s="2">
        <v>1</v>
      </c>
      <c r="BY238" s="2" t="s">
        <v>3</v>
      </c>
      <c r="BZ238" s="2">
        <v>0</v>
      </c>
      <c r="CA238" s="2">
        <v>0</v>
      </c>
      <c r="CB238" s="2"/>
      <c r="CC238" s="2"/>
      <c r="CD238" s="2"/>
      <c r="CE238" s="2"/>
      <c r="CF238" s="2">
        <v>0</v>
      </c>
      <c r="CG238" s="2">
        <v>0</v>
      </c>
      <c r="CH238" s="2"/>
      <c r="CI238" s="2"/>
      <c r="CJ238" s="2"/>
      <c r="CK238" s="2"/>
      <c r="CL238" s="2"/>
      <c r="CM238" s="2">
        <v>0</v>
      </c>
      <c r="CN238" s="2" t="s">
        <v>936</v>
      </c>
      <c r="CO238" s="2">
        <v>0</v>
      </c>
      <c r="CP238" s="2">
        <f t="shared" si="274"/>
        <v>37.15</v>
      </c>
      <c r="CQ238" s="2">
        <f t="shared" si="275"/>
        <v>0</v>
      </c>
      <c r="CR238" s="2">
        <f t="shared" si="276"/>
        <v>0</v>
      </c>
      <c r="CS238" s="2">
        <f t="shared" si="277"/>
        <v>0</v>
      </c>
      <c r="CT238" s="2">
        <f t="shared" si="278"/>
        <v>18.572500000000002</v>
      </c>
      <c r="CU238" s="2">
        <f t="shared" si="279"/>
        <v>0</v>
      </c>
      <c r="CV238" s="2">
        <f t="shared" si="280"/>
        <v>1.8169999999999999</v>
      </c>
      <c r="CW238" s="2">
        <f t="shared" si="281"/>
        <v>0</v>
      </c>
      <c r="CX238" s="2">
        <f t="shared" si="282"/>
        <v>0</v>
      </c>
      <c r="CY238" s="2">
        <f t="shared" si="283"/>
        <v>0</v>
      </c>
      <c r="CZ238" s="2">
        <f t="shared" si="284"/>
        <v>0</v>
      </c>
      <c r="DA238" s="2"/>
      <c r="DB238" s="2"/>
      <c r="DC238" s="2" t="s">
        <v>3</v>
      </c>
      <c r="DD238" s="2" t="s">
        <v>3</v>
      </c>
      <c r="DE238" s="2" t="s">
        <v>28</v>
      </c>
      <c r="DF238" s="2" t="s">
        <v>28</v>
      </c>
      <c r="DG238" s="2" t="s">
        <v>28</v>
      </c>
      <c r="DH238" s="2" t="s">
        <v>3</v>
      </c>
      <c r="DI238" s="2" t="s">
        <v>28</v>
      </c>
      <c r="DJ238" s="2" t="s">
        <v>28</v>
      </c>
      <c r="DK238" s="2" t="s">
        <v>3</v>
      </c>
      <c r="DL238" s="2" t="s">
        <v>3</v>
      </c>
      <c r="DM238" s="2" t="s">
        <v>3</v>
      </c>
      <c r="DN238" s="2">
        <v>91</v>
      </c>
      <c r="DO238" s="2">
        <v>70</v>
      </c>
      <c r="DP238" s="2">
        <v>1.0469999999999999</v>
      </c>
      <c r="DQ238" s="2">
        <v>1.002</v>
      </c>
      <c r="DR238" s="2"/>
      <c r="DS238" s="2"/>
      <c r="DT238" s="2"/>
      <c r="DU238" s="2">
        <v>1009</v>
      </c>
      <c r="DV238" s="2" t="s">
        <v>173</v>
      </c>
      <c r="DW238" s="2" t="s">
        <v>173</v>
      </c>
      <c r="DX238" s="2">
        <v>1000</v>
      </c>
      <c r="DY238" s="2"/>
      <c r="DZ238" s="2"/>
      <c r="EA238" s="2"/>
      <c r="EB238" s="2"/>
      <c r="EC238" s="2"/>
      <c r="ED238" s="2"/>
      <c r="EE238" s="2">
        <v>20613574</v>
      </c>
      <c r="EF238" s="2">
        <v>60</v>
      </c>
      <c r="EG238" s="2" t="s">
        <v>29</v>
      </c>
      <c r="EH238" s="2">
        <v>0</v>
      </c>
      <c r="EI238" s="2" t="s">
        <v>3</v>
      </c>
      <c r="EJ238" s="2">
        <v>1</v>
      </c>
      <c r="EK238" s="2">
        <v>682</v>
      </c>
      <c r="EL238" s="2" t="s">
        <v>100</v>
      </c>
      <c r="EM238" s="2" t="s">
        <v>101</v>
      </c>
      <c r="EN238" s="2"/>
      <c r="EO238" s="2" t="s">
        <v>102</v>
      </c>
      <c r="EP238" s="2"/>
      <c r="EQ238" s="2">
        <v>0</v>
      </c>
      <c r="ER238" s="2">
        <v>16.149999999999999</v>
      </c>
      <c r="ES238" s="2">
        <v>0</v>
      </c>
      <c r="ET238" s="2">
        <v>0</v>
      </c>
      <c r="EU238" s="2">
        <v>0</v>
      </c>
      <c r="EV238" s="2">
        <v>16.149999999999999</v>
      </c>
      <c r="EW238" s="2">
        <v>1.58</v>
      </c>
      <c r="EX238" s="2">
        <v>0</v>
      </c>
      <c r="EY238" s="2">
        <v>0</v>
      </c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>
        <v>0</v>
      </c>
      <c r="FR238" s="2">
        <f t="shared" si="285"/>
        <v>0</v>
      </c>
      <c r="FS238" s="2">
        <v>0</v>
      </c>
      <c r="FT238" s="2"/>
      <c r="FU238" s="2"/>
      <c r="FV238" s="2"/>
      <c r="FW238" s="2"/>
      <c r="FX238" s="2">
        <v>91</v>
      </c>
      <c r="FY238" s="2">
        <v>70</v>
      </c>
      <c r="FZ238" s="2"/>
      <c r="GA238" s="2" t="s">
        <v>3</v>
      </c>
      <c r="GB238" s="2"/>
      <c r="GC238" s="2"/>
      <c r="GD238" s="2">
        <v>0</v>
      </c>
      <c r="GE238" s="2"/>
      <c r="GF238" s="2">
        <v>1109126772</v>
      </c>
      <c r="GG238" s="2">
        <v>2</v>
      </c>
      <c r="GH238" s="2">
        <v>1</v>
      </c>
      <c r="GI238" s="2">
        <v>-2</v>
      </c>
      <c r="GJ238" s="2">
        <v>0</v>
      </c>
      <c r="GK238" s="2">
        <f>ROUND(R238*(R12)/100,2)</f>
        <v>0</v>
      </c>
      <c r="GL238" s="2">
        <f t="shared" si="286"/>
        <v>0</v>
      </c>
      <c r="GM238" s="2">
        <f t="shared" si="287"/>
        <v>37.15</v>
      </c>
      <c r="GN238" s="2">
        <f t="shared" si="288"/>
        <v>37.15</v>
      </c>
      <c r="GO238" s="2">
        <f t="shared" si="289"/>
        <v>0</v>
      </c>
      <c r="GP238" s="2">
        <f t="shared" si="290"/>
        <v>0</v>
      </c>
      <c r="GQ238" s="2"/>
      <c r="GR238" s="2">
        <v>0</v>
      </c>
      <c r="GS238" s="2">
        <v>3</v>
      </c>
      <c r="GT238" s="2">
        <v>0</v>
      </c>
      <c r="GU238" s="2" t="s">
        <v>3</v>
      </c>
      <c r="GV238" s="2">
        <f t="shared" si="291"/>
        <v>0</v>
      </c>
      <c r="GW238" s="2">
        <v>1</v>
      </c>
      <c r="GX238" s="2">
        <f t="shared" si="292"/>
        <v>0</v>
      </c>
      <c r="GY238" s="2"/>
      <c r="GZ238" s="2"/>
      <c r="HA238" s="2">
        <v>0</v>
      </c>
      <c r="HB238" s="2">
        <v>0</v>
      </c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>
        <v>0</v>
      </c>
      <c r="IL238" s="2"/>
      <c r="IM238" s="2"/>
      <c r="IN238" s="2"/>
      <c r="IO238" s="2"/>
      <c r="IP238" s="2"/>
      <c r="IQ238" s="2"/>
      <c r="IR238" s="2"/>
      <c r="IS238" s="2"/>
      <c r="IT238" s="2"/>
      <c r="IU238" s="2"/>
    </row>
    <row r="239" spans="1:255" x14ac:dyDescent="0.2">
      <c r="A239">
        <v>17</v>
      </c>
      <c r="B239">
        <v>1</v>
      </c>
      <c r="C239">
        <f>ROW(SmtRes!A370)</f>
        <v>370</v>
      </c>
      <c r="D239">
        <f>ROW(EtalonRes!A364)</f>
        <v>364</v>
      </c>
      <c r="E239" t="s">
        <v>125</v>
      </c>
      <c r="F239" t="s">
        <v>476</v>
      </c>
      <c r="G239" t="s">
        <v>477</v>
      </c>
      <c r="H239" t="s">
        <v>173</v>
      </c>
      <c r="I239">
        <f>ROUND(2,6)</f>
        <v>2</v>
      </c>
      <c r="J239">
        <v>0</v>
      </c>
      <c r="O239">
        <f t="shared" si="258"/>
        <v>721.42</v>
      </c>
      <c r="P239">
        <f t="shared" si="259"/>
        <v>0</v>
      </c>
      <c r="Q239">
        <f t="shared" si="260"/>
        <v>0</v>
      </c>
      <c r="R239">
        <f t="shared" si="261"/>
        <v>0</v>
      </c>
      <c r="S239">
        <f t="shared" si="262"/>
        <v>721.42</v>
      </c>
      <c r="T239">
        <f t="shared" si="263"/>
        <v>0</v>
      </c>
      <c r="U239">
        <f t="shared" si="264"/>
        <v>3.8047979999999995</v>
      </c>
      <c r="V239">
        <f t="shared" si="265"/>
        <v>0</v>
      </c>
      <c r="W239">
        <f t="shared" si="266"/>
        <v>0</v>
      </c>
      <c r="X239">
        <f t="shared" si="267"/>
        <v>555.49</v>
      </c>
      <c r="Y239">
        <f t="shared" si="268"/>
        <v>317.42</v>
      </c>
      <c r="AA239">
        <v>21012693</v>
      </c>
      <c r="AB239">
        <f t="shared" si="269"/>
        <v>18.572500000000002</v>
      </c>
      <c r="AC239">
        <f t="shared" si="270"/>
        <v>0</v>
      </c>
      <c r="AD239">
        <f t="shared" si="301"/>
        <v>0</v>
      </c>
      <c r="AE239">
        <f t="shared" si="302"/>
        <v>0</v>
      </c>
      <c r="AF239">
        <f t="shared" si="303"/>
        <v>18.572500000000002</v>
      </c>
      <c r="AG239">
        <f t="shared" si="272"/>
        <v>0</v>
      </c>
      <c r="AH239">
        <f t="shared" si="304"/>
        <v>1.8169999999999999</v>
      </c>
      <c r="AI239">
        <f t="shared" si="305"/>
        <v>0</v>
      </c>
      <c r="AJ239">
        <f t="shared" si="273"/>
        <v>0</v>
      </c>
      <c r="AK239">
        <v>16.149999999999999</v>
      </c>
      <c r="AL239">
        <v>0</v>
      </c>
      <c r="AM239">
        <v>0</v>
      </c>
      <c r="AN239">
        <v>0</v>
      </c>
      <c r="AO239">
        <v>16.149999999999999</v>
      </c>
      <c r="AP239">
        <v>0</v>
      </c>
      <c r="AQ239">
        <v>1.58</v>
      </c>
      <c r="AR239">
        <v>0</v>
      </c>
      <c r="AS239">
        <v>0</v>
      </c>
      <c r="AT239">
        <v>77</v>
      </c>
      <c r="AU239">
        <v>44</v>
      </c>
      <c r="AV239">
        <v>1.0469999999999999</v>
      </c>
      <c r="AW239">
        <v>1.002</v>
      </c>
      <c r="AZ239">
        <v>1</v>
      </c>
      <c r="BA239">
        <v>18.55</v>
      </c>
      <c r="BB239">
        <v>1</v>
      </c>
      <c r="BC239">
        <v>1</v>
      </c>
      <c r="BD239" t="s">
        <v>3</v>
      </c>
      <c r="BE239" t="s">
        <v>3</v>
      </c>
      <c r="BF239" t="s">
        <v>3</v>
      </c>
      <c r="BG239" t="s">
        <v>3</v>
      </c>
      <c r="BH239">
        <v>0</v>
      </c>
      <c r="BI239">
        <v>1</v>
      </c>
      <c r="BJ239" t="s">
        <v>478</v>
      </c>
      <c r="BM239">
        <v>682</v>
      </c>
      <c r="BN239">
        <v>0</v>
      </c>
      <c r="BO239" t="s">
        <v>476</v>
      </c>
      <c r="BP239">
        <v>1</v>
      </c>
      <c r="BQ239">
        <v>60</v>
      </c>
      <c r="BR239">
        <v>0</v>
      </c>
      <c r="BS239">
        <v>1</v>
      </c>
      <c r="BT239">
        <v>1</v>
      </c>
      <c r="BU239">
        <v>1</v>
      </c>
      <c r="BV239">
        <v>1</v>
      </c>
      <c r="BW239">
        <v>1</v>
      </c>
      <c r="BX239">
        <v>1</v>
      </c>
      <c r="BY239" t="s">
        <v>3</v>
      </c>
      <c r="BZ239">
        <v>77</v>
      </c>
      <c r="CA239">
        <v>44</v>
      </c>
      <c r="CF239">
        <v>0</v>
      </c>
      <c r="CG239">
        <v>0</v>
      </c>
      <c r="CM239">
        <v>0</v>
      </c>
      <c r="CN239" t="s">
        <v>936</v>
      </c>
      <c r="CO239">
        <v>0</v>
      </c>
      <c r="CP239">
        <f t="shared" si="274"/>
        <v>721.42</v>
      </c>
      <c r="CQ239">
        <f t="shared" si="275"/>
        <v>0</v>
      </c>
      <c r="CR239">
        <f t="shared" si="276"/>
        <v>0</v>
      </c>
      <c r="CS239">
        <f t="shared" si="277"/>
        <v>0</v>
      </c>
      <c r="CT239">
        <f t="shared" si="278"/>
        <v>360.71230912500005</v>
      </c>
      <c r="CU239">
        <f t="shared" si="279"/>
        <v>0</v>
      </c>
      <c r="CV239">
        <f t="shared" si="280"/>
        <v>1.9023989999999997</v>
      </c>
      <c r="CW239">
        <f t="shared" si="281"/>
        <v>0</v>
      </c>
      <c r="CX239">
        <f t="shared" si="282"/>
        <v>0</v>
      </c>
      <c r="CY239">
        <f t="shared" si="283"/>
        <v>555.49339999999995</v>
      </c>
      <c r="CZ239">
        <f t="shared" si="284"/>
        <v>317.4248</v>
      </c>
      <c r="DC239" t="s">
        <v>3</v>
      </c>
      <c r="DD239" t="s">
        <v>3</v>
      </c>
      <c r="DE239" t="s">
        <v>28</v>
      </c>
      <c r="DF239" t="s">
        <v>28</v>
      </c>
      <c r="DG239" t="s">
        <v>28</v>
      </c>
      <c r="DH239" t="s">
        <v>3</v>
      </c>
      <c r="DI239" t="s">
        <v>28</v>
      </c>
      <c r="DJ239" t="s">
        <v>28</v>
      </c>
      <c r="DK239" t="s">
        <v>3</v>
      </c>
      <c r="DL239" t="s">
        <v>3</v>
      </c>
      <c r="DM239" t="s">
        <v>3</v>
      </c>
      <c r="DN239">
        <v>91</v>
      </c>
      <c r="DO239">
        <v>70</v>
      </c>
      <c r="DP239">
        <v>1.0469999999999999</v>
      </c>
      <c r="DQ239">
        <v>1.002</v>
      </c>
      <c r="DU239">
        <v>1009</v>
      </c>
      <c r="DV239" t="s">
        <v>173</v>
      </c>
      <c r="DW239" t="s">
        <v>173</v>
      </c>
      <c r="DX239">
        <v>1000</v>
      </c>
      <c r="EE239">
        <v>20613574</v>
      </c>
      <c r="EF239">
        <v>60</v>
      </c>
      <c r="EG239" t="s">
        <v>29</v>
      </c>
      <c r="EH239">
        <v>0</v>
      </c>
      <c r="EI239" t="s">
        <v>3</v>
      </c>
      <c r="EJ239">
        <v>1</v>
      </c>
      <c r="EK239">
        <v>682</v>
      </c>
      <c r="EL239" t="s">
        <v>100</v>
      </c>
      <c r="EM239" t="s">
        <v>101</v>
      </c>
      <c r="EO239" t="s">
        <v>102</v>
      </c>
      <c r="EQ239">
        <v>0</v>
      </c>
      <c r="ER239">
        <v>16.149999999999999</v>
      </c>
      <c r="ES239">
        <v>0</v>
      </c>
      <c r="ET239">
        <v>0</v>
      </c>
      <c r="EU239">
        <v>0</v>
      </c>
      <c r="EV239">
        <v>16.149999999999999</v>
      </c>
      <c r="EW239">
        <v>1.58</v>
      </c>
      <c r="EX239">
        <v>0</v>
      </c>
      <c r="EY239">
        <v>0</v>
      </c>
      <c r="FQ239">
        <v>0</v>
      </c>
      <c r="FR239">
        <f t="shared" si="285"/>
        <v>0</v>
      </c>
      <c r="FS239">
        <v>0</v>
      </c>
      <c r="FX239">
        <v>91</v>
      </c>
      <c r="FY239">
        <v>70</v>
      </c>
      <c r="GA239" t="s">
        <v>3</v>
      </c>
      <c r="GD239">
        <v>0</v>
      </c>
      <c r="GF239">
        <v>1109126772</v>
      </c>
      <c r="GG239">
        <v>2</v>
      </c>
      <c r="GH239">
        <v>1</v>
      </c>
      <c r="GI239">
        <v>2</v>
      </c>
      <c r="GJ239">
        <v>0</v>
      </c>
      <c r="GK239">
        <f>ROUND(R239*(S12)/100,2)</f>
        <v>0</v>
      </c>
      <c r="GL239">
        <f t="shared" si="286"/>
        <v>0</v>
      </c>
      <c r="GM239">
        <f t="shared" si="287"/>
        <v>1594.33</v>
      </c>
      <c r="GN239">
        <f t="shared" si="288"/>
        <v>1594.33</v>
      </c>
      <c r="GO239">
        <f t="shared" si="289"/>
        <v>0</v>
      </c>
      <c r="GP239">
        <f t="shared" si="290"/>
        <v>0</v>
      </c>
      <c r="GR239">
        <v>0</v>
      </c>
      <c r="GS239">
        <v>3</v>
      </c>
      <c r="GT239">
        <v>0</v>
      </c>
      <c r="GU239" t="s">
        <v>3</v>
      </c>
      <c r="GV239">
        <f t="shared" si="291"/>
        <v>0</v>
      </c>
      <c r="GW239">
        <v>1</v>
      </c>
      <c r="GX239">
        <f t="shared" si="292"/>
        <v>0</v>
      </c>
      <c r="HA239">
        <v>0</v>
      </c>
      <c r="HB239">
        <v>0</v>
      </c>
      <c r="IK239">
        <v>0</v>
      </c>
    </row>
    <row r="240" spans="1:255" x14ac:dyDescent="0.2">
      <c r="A240" s="2">
        <v>17</v>
      </c>
      <c r="B240" s="2">
        <v>1</v>
      </c>
      <c r="C240" s="2">
        <f>ROW(SmtRes!A371)</f>
        <v>371</v>
      </c>
      <c r="D240" s="2">
        <f>ROW(EtalonRes!A365)</f>
        <v>365</v>
      </c>
      <c r="E240" s="2" t="s">
        <v>133</v>
      </c>
      <c r="F240" s="2" t="s">
        <v>479</v>
      </c>
      <c r="G240" s="2" t="s">
        <v>480</v>
      </c>
      <c r="H240" s="2" t="s">
        <v>173</v>
      </c>
      <c r="I240" s="2">
        <f>ROUND(2,6)</f>
        <v>2</v>
      </c>
      <c r="J240" s="2">
        <v>0</v>
      </c>
      <c r="K240" s="2"/>
      <c r="L240" s="2"/>
      <c r="M240" s="2"/>
      <c r="N240" s="2"/>
      <c r="O240" s="2">
        <f t="shared" si="258"/>
        <v>83.21</v>
      </c>
      <c r="P240" s="2">
        <f t="shared" si="259"/>
        <v>0</v>
      </c>
      <c r="Q240" s="2">
        <f t="shared" si="260"/>
        <v>0</v>
      </c>
      <c r="R240" s="2">
        <f t="shared" si="261"/>
        <v>0</v>
      </c>
      <c r="S240" s="2">
        <f t="shared" si="262"/>
        <v>83.21</v>
      </c>
      <c r="T240" s="2">
        <f t="shared" si="263"/>
        <v>0</v>
      </c>
      <c r="U240" s="2">
        <f t="shared" si="264"/>
        <v>8.1419999999999995</v>
      </c>
      <c r="V240" s="2">
        <f t="shared" si="265"/>
        <v>0</v>
      </c>
      <c r="W240" s="2">
        <f t="shared" si="266"/>
        <v>0</v>
      </c>
      <c r="X240" s="2">
        <f t="shared" si="267"/>
        <v>0</v>
      </c>
      <c r="Y240" s="2">
        <f t="shared" si="268"/>
        <v>0</v>
      </c>
      <c r="Z240" s="2"/>
      <c r="AA240" s="2">
        <v>21012691</v>
      </c>
      <c r="AB240" s="2">
        <f t="shared" si="269"/>
        <v>41.606999999999999</v>
      </c>
      <c r="AC240" s="2">
        <f t="shared" si="270"/>
        <v>0</v>
      </c>
      <c r="AD240" s="2">
        <f t="shared" ref="AD240:AF241" si="306">ROUND(((ET240*1.15*6)),6)</f>
        <v>0</v>
      </c>
      <c r="AE240" s="2">
        <f t="shared" si="306"/>
        <v>0</v>
      </c>
      <c r="AF240" s="2">
        <f t="shared" si="306"/>
        <v>41.606999999999999</v>
      </c>
      <c r="AG240" s="2">
        <f t="shared" si="272"/>
        <v>0</v>
      </c>
      <c r="AH240" s="2">
        <f>((EW240*1.15*6))</f>
        <v>4.0709999999999997</v>
      </c>
      <c r="AI240" s="2">
        <f>((EX240*1.15*6))</f>
        <v>0</v>
      </c>
      <c r="AJ240" s="2">
        <f t="shared" si="273"/>
        <v>0</v>
      </c>
      <c r="AK240" s="2">
        <v>6.03</v>
      </c>
      <c r="AL240" s="2">
        <v>0</v>
      </c>
      <c r="AM240" s="2">
        <v>0</v>
      </c>
      <c r="AN240" s="2">
        <v>0</v>
      </c>
      <c r="AO240" s="2">
        <v>6.03</v>
      </c>
      <c r="AP240" s="2">
        <v>0</v>
      </c>
      <c r="AQ240" s="2">
        <v>0.59</v>
      </c>
      <c r="AR240" s="2">
        <v>0</v>
      </c>
      <c r="AS240" s="2">
        <v>0</v>
      </c>
      <c r="AT240" s="2">
        <v>0</v>
      </c>
      <c r="AU240" s="2">
        <v>0</v>
      </c>
      <c r="AV240" s="2">
        <v>1</v>
      </c>
      <c r="AW240" s="2">
        <v>1</v>
      </c>
      <c r="AX240" s="2"/>
      <c r="AY240" s="2"/>
      <c r="AZ240" s="2">
        <v>1</v>
      </c>
      <c r="BA240" s="2">
        <v>1</v>
      </c>
      <c r="BB240" s="2">
        <v>1</v>
      </c>
      <c r="BC240" s="2">
        <v>1</v>
      </c>
      <c r="BD240" s="2" t="s">
        <v>3</v>
      </c>
      <c r="BE240" s="2" t="s">
        <v>3</v>
      </c>
      <c r="BF240" s="2" t="s">
        <v>3</v>
      </c>
      <c r="BG240" s="2" t="s">
        <v>3</v>
      </c>
      <c r="BH240" s="2">
        <v>0</v>
      </c>
      <c r="BI240" s="2">
        <v>1</v>
      </c>
      <c r="BJ240" s="2" t="s">
        <v>481</v>
      </c>
      <c r="BK240" s="2"/>
      <c r="BL240" s="2"/>
      <c r="BM240" s="2">
        <v>682</v>
      </c>
      <c r="BN240" s="2">
        <v>0</v>
      </c>
      <c r="BO240" s="2" t="s">
        <v>3</v>
      </c>
      <c r="BP240" s="2">
        <v>0</v>
      </c>
      <c r="BQ240" s="2">
        <v>60</v>
      </c>
      <c r="BR240" s="2">
        <v>0</v>
      </c>
      <c r="BS240" s="2">
        <v>1</v>
      </c>
      <c r="BT240" s="2">
        <v>1</v>
      </c>
      <c r="BU240" s="2">
        <v>1</v>
      </c>
      <c r="BV240" s="2">
        <v>1</v>
      </c>
      <c r="BW240" s="2">
        <v>1</v>
      </c>
      <c r="BX240" s="2">
        <v>1</v>
      </c>
      <c r="BY240" s="2" t="s">
        <v>3</v>
      </c>
      <c r="BZ240" s="2">
        <v>0</v>
      </c>
      <c r="CA240" s="2">
        <v>0</v>
      </c>
      <c r="CB240" s="2"/>
      <c r="CC240" s="2"/>
      <c r="CD240" s="2"/>
      <c r="CE240" s="2"/>
      <c r="CF240" s="2">
        <v>0</v>
      </c>
      <c r="CG240" s="2">
        <v>0</v>
      </c>
      <c r="CH240" s="2"/>
      <c r="CI240" s="2"/>
      <c r="CJ240" s="2"/>
      <c r="CK240" s="2"/>
      <c r="CL240" s="2"/>
      <c r="CM240" s="2">
        <v>0</v>
      </c>
      <c r="CN240" s="2" t="s">
        <v>936</v>
      </c>
      <c r="CO240" s="2">
        <v>0</v>
      </c>
      <c r="CP240" s="2">
        <f t="shared" si="274"/>
        <v>83.21</v>
      </c>
      <c r="CQ240" s="2">
        <f t="shared" si="275"/>
        <v>0</v>
      </c>
      <c r="CR240" s="2">
        <f t="shared" si="276"/>
        <v>0</v>
      </c>
      <c r="CS240" s="2">
        <f t="shared" si="277"/>
        <v>0</v>
      </c>
      <c r="CT240" s="2">
        <f t="shared" si="278"/>
        <v>41.606999999999999</v>
      </c>
      <c r="CU240" s="2">
        <f t="shared" si="279"/>
        <v>0</v>
      </c>
      <c r="CV240" s="2">
        <f t="shared" si="280"/>
        <v>4.0709999999999997</v>
      </c>
      <c r="CW240" s="2">
        <f t="shared" si="281"/>
        <v>0</v>
      </c>
      <c r="CX240" s="2">
        <f t="shared" si="282"/>
        <v>0</v>
      </c>
      <c r="CY240" s="2">
        <f t="shared" si="283"/>
        <v>0</v>
      </c>
      <c r="CZ240" s="2">
        <f t="shared" si="284"/>
        <v>0</v>
      </c>
      <c r="DA240" s="2"/>
      <c r="DB240" s="2"/>
      <c r="DC240" s="2" t="s">
        <v>3</v>
      </c>
      <c r="DD240" s="2" t="s">
        <v>3</v>
      </c>
      <c r="DE240" s="2" t="s">
        <v>482</v>
      </c>
      <c r="DF240" s="2" t="s">
        <v>482</v>
      </c>
      <c r="DG240" s="2" t="s">
        <v>482</v>
      </c>
      <c r="DH240" s="2" t="s">
        <v>3</v>
      </c>
      <c r="DI240" s="2" t="s">
        <v>482</v>
      </c>
      <c r="DJ240" s="2" t="s">
        <v>482</v>
      </c>
      <c r="DK240" s="2" t="s">
        <v>3</v>
      </c>
      <c r="DL240" s="2" t="s">
        <v>3</v>
      </c>
      <c r="DM240" s="2" t="s">
        <v>3</v>
      </c>
      <c r="DN240" s="2">
        <v>91</v>
      </c>
      <c r="DO240" s="2">
        <v>70</v>
      </c>
      <c r="DP240" s="2">
        <v>1.0469999999999999</v>
      </c>
      <c r="DQ240" s="2">
        <v>1.002</v>
      </c>
      <c r="DR240" s="2"/>
      <c r="DS240" s="2"/>
      <c r="DT240" s="2"/>
      <c r="DU240" s="2">
        <v>1009</v>
      </c>
      <c r="DV240" s="2" t="s">
        <v>173</v>
      </c>
      <c r="DW240" s="2" t="s">
        <v>173</v>
      </c>
      <c r="DX240" s="2">
        <v>1000</v>
      </c>
      <c r="DY240" s="2"/>
      <c r="DZ240" s="2"/>
      <c r="EA240" s="2"/>
      <c r="EB240" s="2"/>
      <c r="EC240" s="2"/>
      <c r="ED240" s="2"/>
      <c r="EE240" s="2">
        <v>20613574</v>
      </c>
      <c r="EF240" s="2">
        <v>60</v>
      </c>
      <c r="EG240" s="2" t="s">
        <v>29</v>
      </c>
      <c r="EH240" s="2">
        <v>0</v>
      </c>
      <c r="EI240" s="2" t="s">
        <v>3</v>
      </c>
      <c r="EJ240" s="2">
        <v>1</v>
      </c>
      <c r="EK240" s="2">
        <v>682</v>
      </c>
      <c r="EL240" s="2" t="s">
        <v>100</v>
      </c>
      <c r="EM240" s="2" t="s">
        <v>101</v>
      </c>
      <c r="EN240" s="2"/>
      <c r="EO240" s="2" t="s">
        <v>102</v>
      </c>
      <c r="EP240" s="2"/>
      <c r="EQ240" s="2">
        <v>0</v>
      </c>
      <c r="ER240" s="2">
        <v>6.03</v>
      </c>
      <c r="ES240" s="2">
        <v>0</v>
      </c>
      <c r="ET240" s="2">
        <v>0</v>
      </c>
      <c r="EU240" s="2">
        <v>0</v>
      </c>
      <c r="EV240" s="2">
        <v>6.03</v>
      </c>
      <c r="EW240" s="2">
        <v>0.59</v>
      </c>
      <c r="EX240" s="2">
        <v>0</v>
      </c>
      <c r="EY240" s="2">
        <v>0</v>
      </c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>
        <v>0</v>
      </c>
      <c r="FR240" s="2">
        <f t="shared" si="285"/>
        <v>0</v>
      </c>
      <c r="FS240" s="2">
        <v>0</v>
      </c>
      <c r="FT240" s="2"/>
      <c r="FU240" s="2"/>
      <c r="FV240" s="2"/>
      <c r="FW240" s="2"/>
      <c r="FX240" s="2">
        <v>91</v>
      </c>
      <c r="FY240" s="2">
        <v>70</v>
      </c>
      <c r="FZ240" s="2"/>
      <c r="GA240" s="2" t="s">
        <v>3</v>
      </c>
      <c r="GB240" s="2"/>
      <c r="GC240" s="2"/>
      <c r="GD240" s="2">
        <v>0</v>
      </c>
      <c r="GE240" s="2"/>
      <c r="GF240" s="2">
        <v>1127816703</v>
      </c>
      <c r="GG240" s="2">
        <v>2</v>
      </c>
      <c r="GH240" s="2">
        <v>1</v>
      </c>
      <c r="GI240" s="2">
        <v>-2</v>
      </c>
      <c r="GJ240" s="2">
        <v>0</v>
      </c>
      <c r="GK240" s="2">
        <f>ROUND(R240*(R12)/100,2)</f>
        <v>0</v>
      </c>
      <c r="GL240" s="2">
        <f t="shared" si="286"/>
        <v>0</v>
      </c>
      <c r="GM240" s="2">
        <f t="shared" si="287"/>
        <v>83.21</v>
      </c>
      <c r="GN240" s="2">
        <f t="shared" si="288"/>
        <v>83.21</v>
      </c>
      <c r="GO240" s="2">
        <f t="shared" si="289"/>
        <v>0</v>
      </c>
      <c r="GP240" s="2">
        <f t="shared" si="290"/>
        <v>0</v>
      </c>
      <c r="GQ240" s="2"/>
      <c r="GR240" s="2">
        <v>0</v>
      </c>
      <c r="GS240" s="2">
        <v>3</v>
      </c>
      <c r="GT240" s="2">
        <v>0</v>
      </c>
      <c r="GU240" s="2" t="s">
        <v>3</v>
      </c>
      <c r="GV240" s="2">
        <f t="shared" si="291"/>
        <v>0</v>
      </c>
      <c r="GW240" s="2">
        <v>1</v>
      </c>
      <c r="GX240" s="2">
        <f t="shared" si="292"/>
        <v>0</v>
      </c>
      <c r="GY240" s="2"/>
      <c r="GZ240" s="2"/>
      <c r="HA240" s="2">
        <v>0</v>
      </c>
      <c r="HB240" s="2">
        <v>0</v>
      </c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>
        <v>0</v>
      </c>
      <c r="IL240" s="2"/>
      <c r="IM240" s="2"/>
      <c r="IN240" s="2"/>
      <c r="IO240" s="2"/>
      <c r="IP240" s="2"/>
      <c r="IQ240" s="2"/>
      <c r="IR240" s="2"/>
      <c r="IS240" s="2"/>
      <c r="IT240" s="2"/>
      <c r="IU240" s="2"/>
    </row>
    <row r="241" spans="1:245" x14ac:dyDescent="0.2">
      <c r="A241">
        <v>17</v>
      </c>
      <c r="B241">
        <v>1</v>
      </c>
      <c r="C241">
        <f>ROW(SmtRes!A372)</f>
        <v>372</v>
      </c>
      <c r="D241">
        <f>ROW(EtalonRes!A366)</f>
        <v>366</v>
      </c>
      <c r="E241" t="s">
        <v>133</v>
      </c>
      <c r="F241" t="s">
        <v>479</v>
      </c>
      <c r="G241" t="s">
        <v>480</v>
      </c>
      <c r="H241" t="s">
        <v>173</v>
      </c>
      <c r="I241">
        <f>ROUND(2,6)</f>
        <v>2</v>
      </c>
      <c r="J241">
        <v>0</v>
      </c>
      <c r="O241">
        <f t="shared" si="258"/>
        <v>1616.17</v>
      </c>
      <c r="P241">
        <f t="shared" si="259"/>
        <v>0</v>
      </c>
      <c r="Q241">
        <f t="shared" si="260"/>
        <v>0</v>
      </c>
      <c r="R241">
        <f t="shared" si="261"/>
        <v>0</v>
      </c>
      <c r="S241">
        <f t="shared" si="262"/>
        <v>1616.17</v>
      </c>
      <c r="T241">
        <f t="shared" si="263"/>
        <v>0</v>
      </c>
      <c r="U241">
        <f t="shared" si="264"/>
        <v>8.5246739999999992</v>
      </c>
      <c r="V241">
        <f t="shared" si="265"/>
        <v>0</v>
      </c>
      <c r="W241">
        <f t="shared" si="266"/>
        <v>0</v>
      </c>
      <c r="X241">
        <f t="shared" si="267"/>
        <v>1244.45</v>
      </c>
      <c r="Y241">
        <f t="shared" si="268"/>
        <v>711.11</v>
      </c>
      <c r="AA241">
        <v>21012693</v>
      </c>
      <c r="AB241">
        <f t="shared" si="269"/>
        <v>41.606999999999999</v>
      </c>
      <c r="AC241">
        <f t="shared" si="270"/>
        <v>0</v>
      </c>
      <c r="AD241">
        <f t="shared" si="306"/>
        <v>0</v>
      </c>
      <c r="AE241">
        <f t="shared" si="306"/>
        <v>0</v>
      </c>
      <c r="AF241">
        <f t="shared" si="306"/>
        <v>41.606999999999999</v>
      </c>
      <c r="AG241">
        <f t="shared" si="272"/>
        <v>0</v>
      </c>
      <c r="AH241">
        <f>((EW241*1.15*6))</f>
        <v>4.0709999999999997</v>
      </c>
      <c r="AI241">
        <f>((EX241*1.15*6))</f>
        <v>0</v>
      </c>
      <c r="AJ241">
        <f t="shared" si="273"/>
        <v>0</v>
      </c>
      <c r="AK241">
        <v>6.03</v>
      </c>
      <c r="AL241">
        <v>0</v>
      </c>
      <c r="AM241">
        <v>0</v>
      </c>
      <c r="AN241">
        <v>0</v>
      </c>
      <c r="AO241">
        <v>6.03</v>
      </c>
      <c r="AP241">
        <v>0</v>
      </c>
      <c r="AQ241">
        <v>0.59</v>
      </c>
      <c r="AR241">
        <v>0</v>
      </c>
      <c r="AS241">
        <v>0</v>
      </c>
      <c r="AT241">
        <v>77</v>
      </c>
      <c r="AU241">
        <v>44</v>
      </c>
      <c r="AV241">
        <v>1.0469999999999999</v>
      </c>
      <c r="AW241">
        <v>1.002</v>
      </c>
      <c r="AZ241">
        <v>1</v>
      </c>
      <c r="BA241">
        <v>18.55</v>
      </c>
      <c r="BB241">
        <v>1</v>
      </c>
      <c r="BC241">
        <v>1</v>
      </c>
      <c r="BD241" t="s">
        <v>3</v>
      </c>
      <c r="BE241" t="s">
        <v>3</v>
      </c>
      <c r="BF241" t="s">
        <v>3</v>
      </c>
      <c r="BG241" t="s">
        <v>3</v>
      </c>
      <c r="BH241">
        <v>0</v>
      </c>
      <c r="BI241">
        <v>1</v>
      </c>
      <c r="BJ241" t="s">
        <v>481</v>
      </c>
      <c r="BM241">
        <v>682</v>
      </c>
      <c r="BN241">
        <v>0</v>
      </c>
      <c r="BO241" t="s">
        <v>479</v>
      </c>
      <c r="BP241">
        <v>1</v>
      </c>
      <c r="BQ241">
        <v>60</v>
      </c>
      <c r="BR241">
        <v>0</v>
      </c>
      <c r="BS241">
        <v>1</v>
      </c>
      <c r="BT241">
        <v>1</v>
      </c>
      <c r="BU241">
        <v>1</v>
      </c>
      <c r="BV241">
        <v>1</v>
      </c>
      <c r="BW241">
        <v>1</v>
      </c>
      <c r="BX241">
        <v>1</v>
      </c>
      <c r="BY241" t="s">
        <v>3</v>
      </c>
      <c r="BZ241">
        <v>77</v>
      </c>
      <c r="CA241">
        <v>44</v>
      </c>
      <c r="CF241">
        <v>0</v>
      </c>
      <c r="CG241">
        <v>0</v>
      </c>
      <c r="CM241">
        <v>0</v>
      </c>
      <c r="CN241" t="s">
        <v>936</v>
      </c>
      <c r="CO241">
        <v>0</v>
      </c>
      <c r="CP241">
        <f t="shared" si="274"/>
        <v>1616.17</v>
      </c>
      <c r="CQ241">
        <f t="shared" si="275"/>
        <v>0</v>
      </c>
      <c r="CR241">
        <f t="shared" si="276"/>
        <v>0</v>
      </c>
      <c r="CS241">
        <f t="shared" si="277"/>
        <v>0</v>
      </c>
      <c r="CT241">
        <f t="shared" si="278"/>
        <v>808.08491294999988</v>
      </c>
      <c r="CU241">
        <f t="shared" si="279"/>
        <v>0</v>
      </c>
      <c r="CV241">
        <f t="shared" si="280"/>
        <v>4.2623369999999996</v>
      </c>
      <c r="CW241">
        <f t="shared" si="281"/>
        <v>0</v>
      </c>
      <c r="CX241">
        <f t="shared" si="282"/>
        <v>0</v>
      </c>
      <c r="CY241">
        <f t="shared" si="283"/>
        <v>1244.4509</v>
      </c>
      <c r="CZ241">
        <f t="shared" si="284"/>
        <v>711.11480000000006</v>
      </c>
      <c r="DC241" t="s">
        <v>3</v>
      </c>
      <c r="DD241" t="s">
        <v>3</v>
      </c>
      <c r="DE241" t="s">
        <v>482</v>
      </c>
      <c r="DF241" t="s">
        <v>482</v>
      </c>
      <c r="DG241" t="s">
        <v>482</v>
      </c>
      <c r="DH241" t="s">
        <v>3</v>
      </c>
      <c r="DI241" t="s">
        <v>482</v>
      </c>
      <c r="DJ241" t="s">
        <v>482</v>
      </c>
      <c r="DK241" t="s">
        <v>3</v>
      </c>
      <c r="DL241" t="s">
        <v>3</v>
      </c>
      <c r="DM241" t="s">
        <v>3</v>
      </c>
      <c r="DN241">
        <v>91</v>
      </c>
      <c r="DO241">
        <v>70</v>
      </c>
      <c r="DP241">
        <v>1.0469999999999999</v>
      </c>
      <c r="DQ241">
        <v>1.002</v>
      </c>
      <c r="DU241">
        <v>1009</v>
      </c>
      <c r="DV241" t="s">
        <v>173</v>
      </c>
      <c r="DW241" t="s">
        <v>173</v>
      </c>
      <c r="DX241">
        <v>1000</v>
      </c>
      <c r="EE241">
        <v>20613574</v>
      </c>
      <c r="EF241">
        <v>60</v>
      </c>
      <c r="EG241" t="s">
        <v>29</v>
      </c>
      <c r="EH241">
        <v>0</v>
      </c>
      <c r="EI241" t="s">
        <v>3</v>
      </c>
      <c r="EJ241">
        <v>1</v>
      </c>
      <c r="EK241">
        <v>682</v>
      </c>
      <c r="EL241" t="s">
        <v>100</v>
      </c>
      <c r="EM241" t="s">
        <v>101</v>
      </c>
      <c r="EO241" t="s">
        <v>102</v>
      </c>
      <c r="EQ241">
        <v>0</v>
      </c>
      <c r="ER241">
        <v>6.03</v>
      </c>
      <c r="ES241">
        <v>0</v>
      </c>
      <c r="ET241">
        <v>0</v>
      </c>
      <c r="EU241">
        <v>0</v>
      </c>
      <c r="EV241">
        <v>6.03</v>
      </c>
      <c r="EW241">
        <v>0.59</v>
      </c>
      <c r="EX241">
        <v>0</v>
      </c>
      <c r="EY241">
        <v>0</v>
      </c>
      <c r="FQ241">
        <v>0</v>
      </c>
      <c r="FR241">
        <f t="shared" si="285"/>
        <v>0</v>
      </c>
      <c r="FS241">
        <v>0</v>
      </c>
      <c r="FX241">
        <v>91</v>
      </c>
      <c r="FY241">
        <v>70</v>
      </c>
      <c r="GA241" t="s">
        <v>3</v>
      </c>
      <c r="GD241">
        <v>0</v>
      </c>
      <c r="GF241">
        <v>1127816703</v>
      </c>
      <c r="GG241">
        <v>2</v>
      </c>
      <c r="GH241">
        <v>1</v>
      </c>
      <c r="GI241">
        <v>2</v>
      </c>
      <c r="GJ241">
        <v>0</v>
      </c>
      <c r="GK241">
        <f>ROUND(R241*(S12)/100,2)</f>
        <v>0</v>
      </c>
      <c r="GL241">
        <f t="shared" si="286"/>
        <v>0</v>
      </c>
      <c r="GM241">
        <f t="shared" si="287"/>
        <v>3571.73</v>
      </c>
      <c r="GN241">
        <f t="shared" si="288"/>
        <v>3571.73</v>
      </c>
      <c r="GO241">
        <f t="shared" si="289"/>
        <v>0</v>
      </c>
      <c r="GP241">
        <f t="shared" si="290"/>
        <v>0</v>
      </c>
      <c r="GR241">
        <v>0</v>
      </c>
      <c r="GS241">
        <v>3</v>
      </c>
      <c r="GT241">
        <v>0</v>
      </c>
      <c r="GU241" t="s">
        <v>3</v>
      </c>
      <c r="GV241">
        <f t="shared" si="291"/>
        <v>0</v>
      </c>
      <c r="GW241">
        <v>1</v>
      </c>
      <c r="GX241">
        <f t="shared" si="292"/>
        <v>0</v>
      </c>
      <c r="HA241">
        <v>0</v>
      </c>
      <c r="HB241">
        <v>0</v>
      </c>
      <c r="IK241">
        <v>0</v>
      </c>
    </row>
    <row r="243" spans="1:245" x14ac:dyDescent="0.2">
      <c r="A243" s="3">
        <v>51</v>
      </c>
      <c r="B243" s="3">
        <f>B198</f>
        <v>1</v>
      </c>
      <c r="C243" s="3">
        <f>A198</f>
        <v>5</v>
      </c>
      <c r="D243" s="3">
        <f>ROW(A198)</f>
        <v>198</v>
      </c>
      <c r="E243" s="3"/>
      <c r="F243" s="3" t="str">
        <f>IF(F198&lt;&gt;"",F198,"")</f>
        <v>Новый подраздел</v>
      </c>
      <c r="G243" s="3" t="str">
        <f>IF(G198&lt;&gt;"",G198,"")</f>
        <v>Прочие работы</v>
      </c>
      <c r="H243" s="3">
        <v>0</v>
      </c>
      <c r="I243" s="3"/>
      <c r="J243" s="3"/>
      <c r="K243" s="3"/>
      <c r="L243" s="3"/>
      <c r="M243" s="3"/>
      <c r="N243" s="3"/>
      <c r="O243" s="3">
        <f t="shared" ref="O243:T243" si="307">ROUND(AB243,2)</f>
        <v>6544.67</v>
      </c>
      <c r="P243" s="3">
        <f t="shared" si="307"/>
        <v>5211.21</v>
      </c>
      <c r="Q243" s="3">
        <f t="shared" si="307"/>
        <v>517.73</v>
      </c>
      <c r="R243" s="3">
        <f t="shared" si="307"/>
        <v>74.95</v>
      </c>
      <c r="S243" s="3">
        <f t="shared" si="307"/>
        <v>815.73</v>
      </c>
      <c r="T243" s="3">
        <f t="shared" si="307"/>
        <v>0</v>
      </c>
      <c r="U243" s="3">
        <f>AH243</f>
        <v>69.11154999999998</v>
      </c>
      <c r="V243" s="3">
        <f>AI243</f>
        <v>0</v>
      </c>
      <c r="W243" s="3">
        <f>ROUND(AJ243,2)</f>
        <v>0</v>
      </c>
      <c r="X243" s="3">
        <f>ROUND(AK243,2)</f>
        <v>0</v>
      </c>
      <c r="Y243" s="3">
        <f>ROUND(AL243,2)</f>
        <v>0</v>
      </c>
      <c r="Z243" s="3"/>
      <c r="AA243" s="3"/>
      <c r="AB243" s="3">
        <f>ROUND(SUMIF(AA202:AA241,"=21012691",O202:O241),2)</f>
        <v>6544.67</v>
      </c>
      <c r="AC243" s="3">
        <f>ROUND(SUMIF(AA202:AA241,"=21012691",P202:P241),2)</f>
        <v>5211.21</v>
      </c>
      <c r="AD243" s="3">
        <f>ROUND(SUMIF(AA202:AA241,"=21012691",Q202:Q241),2)</f>
        <v>517.73</v>
      </c>
      <c r="AE243" s="3">
        <f>ROUND(SUMIF(AA202:AA241,"=21012691",R202:R241),2)</f>
        <v>74.95</v>
      </c>
      <c r="AF243" s="3">
        <f>ROUND(SUMIF(AA202:AA241,"=21012691",S202:S241),2)</f>
        <v>815.73</v>
      </c>
      <c r="AG243" s="3">
        <f>ROUND(SUMIF(AA202:AA241,"=21012691",T202:T241),2)</f>
        <v>0</v>
      </c>
      <c r="AH243" s="3">
        <f>SUMIF(AA202:AA241,"=21012691",U202:U241)</f>
        <v>69.11154999999998</v>
      </c>
      <c r="AI243" s="3">
        <f>SUMIF(AA202:AA241,"=21012691",V202:V241)</f>
        <v>0</v>
      </c>
      <c r="AJ243" s="3">
        <f>ROUND(SUMIF(AA202:AA241,"=21012691",W202:W241),2)</f>
        <v>0</v>
      </c>
      <c r="AK243" s="3">
        <f>ROUND(SUMIF(AA202:AA241,"=21012691",X202:X241),2)</f>
        <v>0</v>
      </c>
      <c r="AL243" s="3">
        <f>ROUND(SUMIF(AA202:AA241,"=21012691",Y202:Y241),2)</f>
        <v>0</v>
      </c>
      <c r="AM243" s="3"/>
      <c r="AN243" s="3"/>
      <c r="AO243" s="3">
        <f t="shared" ref="AO243:BC243" si="308">ROUND(BX243,2)</f>
        <v>0</v>
      </c>
      <c r="AP243" s="3">
        <f t="shared" si="308"/>
        <v>0</v>
      </c>
      <c r="AQ243" s="3">
        <f t="shared" si="308"/>
        <v>0</v>
      </c>
      <c r="AR243" s="3">
        <f t="shared" si="308"/>
        <v>6669.83</v>
      </c>
      <c r="AS243" s="3">
        <f t="shared" si="308"/>
        <v>4253.41</v>
      </c>
      <c r="AT243" s="3">
        <f t="shared" si="308"/>
        <v>2416.42</v>
      </c>
      <c r="AU243" s="3">
        <f t="shared" si="308"/>
        <v>0</v>
      </c>
      <c r="AV243" s="3">
        <f t="shared" si="308"/>
        <v>5211.21</v>
      </c>
      <c r="AW243" s="3">
        <f t="shared" si="308"/>
        <v>5211.21</v>
      </c>
      <c r="AX243" s="3">
        <f t="shared" si="308"/>
        <v>0</v>
      </c>
      <c r="AY243" s="3">
        <f t="shared" si="308"/>
        <v>5211.21</v>
      </c>
      <c r="AZ243" s="3">
        <f t="shared" si="308"/>
        <v>0</v>
      </c>
      <c r="BA243" s="3">
        <f t="shared" si="308"/>
        <v>0</v>
      </c>
      <c r="BB243" s="3">
        <f t="shared" si="308"/>
        <v>0</v>
      </c>
      <c r="BC243" s="3">
        <f t="shared" si="308"/>
        <v>0</v>
      </c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>
        <f>ROUND(SUMIF(AA202:AA241,"=21012691",FQ202:FQ241),2)</f>
        <v>0</v>
      </c>
      <c r="BY243" s="3">
        <f>ROUND(SUMIF(AA202:AA241,"=21012691",FR202:FR241),2)</f>
        <v>0</v>
      </c>
      <c r="BZ243" s="3">
        <f>ROUND(SUMIF(AA202:AA241,"=21012691",GL202:GL241),2)</f>
        <v>0</v>
      </c>
      <c r="CA243" s="3">
        <f>ROUND(SUMIF(AA202:AA241,"=21012691",GM202:GM241),2)</f>
        <v>6669.83</v>
      </c>
      <c r="CB243" s="3">
        <f>ROUND(SUMIF(AA202:AA241,"=21012691",GN202:GN241),2)</f>
        <v>4253.41</v>
      </c>
      <c r="CC243" s="3">
        <f>ROUND(SUMIF(AA202:AA241,"=21012691",GO202:GO241),2)</f>
        <v>2416.42</v>
      </c>
      <c r="CD243" s="3">
        <f>ROUND(SUMIF(AA202:AA241,"=21012691",GP202:GP241),2)</f>
        <v>0</v>
      </c>
      <c r="CE243" s="3">
        <f>AC243-BX243</f>
        <v>5211.21</v>
      </c>
      <c r="CF243" s="3">
        <f>AC243-BY243</f>
        <v>5211.21</v>
      </c>
      <c r="CG243" s="3">
        <f>BX243-BZ243</f>
        <v>0</v>
      </c>
      <c r="CH243" s="3">
        <f>AC243-BX243-BY243+BZ243</f>
        <v>5211.21</v>
      </c>
      <c r="CI243" s="3">
        <f>BY243-BZ243</f>
        <v>0</v>
      </c>
      <c r="CJ243" s="3">
        <f>ROUND(SUMIF(AA202:AA241,"=21012691",GX202:GX241),2)</f>
        <v>0</v>
      </c>
      <c r="CK243" s="3">
        <f>ROUND(SUMIF(AA202:AA241,"=21012691",GY202:GY241),2)</f>
        <v>0</v>
      </c>
      <c r="CL243" s="3">
        <f>ROUND(SUMIF(AA202:AA241,"=21012691",GZ202:GZ241),2)</f>
        <v>0</v>
      </c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4">
        <f t="shared" ref="DG243:DL243" si="309">ROUND(DT243,2)</f>
        <v>45571.82</v>
      </c>
      <c r="DH243" s="4">
        <f t="shared" si="309"/>
        <v>25463.84</v>
      </c>
      <c r="DI243" s="4">
        <f t="shared" si="309"/>
        <v>4005.62</v>
      </c>
      <c r="DJ243" s="4">
        <f t="shared" si="309"/>
        <v>79.98</v>
      </c>
      <c r="DK243" s="4">
        <f t="shared" si="309"/>
        <v>16102.36</v>
      </c>
      <c r="DL243" s="4">
        <f t="shared" si="309"/>
        <v>0</v>
      </c>
      <c r="DM243" s="4">
        <f>DZ243</f>
        <v>73.431546849999989</v>
      </c>
      <c r="DN243" s="4">
        <f>EA243</f>
        <v>0</v>
      </c>
      <c r="DO243" s="4">
        <f>ROUND(EB243,2)</f>
        <v>0</v>
      </c>
      <c r="DP243" s="4">
        <f>ROUND(EC243,2)</f>
        <v>11856.59</v>
      </c>
      <c r="DQ243" s="4">
        <f>ROUND(ED243,2)</f>
        <v>7085.01</v>
      </c>
      <c r="DR243" s="4"/>
      <c r="DS243" s="4"/>
      <c r="DT243" s="4">
        <f>ROUND(SUMIF(AA202:AA241,"=21012693",O202:O241),2)</f>
        <v>45571.82</v>
      </c>
      <c r="DU243" s="4">
        <f>ROUND(SUMIF(AA202:AA241,"=21012693",P202:P241),2)</f>
        <v>25463.84</v>
      </c>
      <c r="DV243" s="4">
        <f>ROUND(SUMIF(AA202:AA241,"=21012693",Q202:Q241),2)</f>
        <v>4005.62</v>
      </c>
      <c r="DW243" s="4">
        <f>ROUND(SUMIF(AA202:AA241,"=21012693",R202:R241),2)</f>
        <v>79.98</v>
      </c>
      <c r="DX243" s="4">
        <f>ROUND(SUMIF(AA202:AA241,"=21012693",S202:S241),2)</f>
        <v>16102.36</v>
      </c>
      <c r="DY243" s="4">
        <f>ROUND(SUMIF(AA202:AA241,"=21012693",T202:T241),2)</f>
        <v>0</v>
      </c>
      <c r="DZ243" s="4">
        <f>SUMIF(AA202:AA241,"=21012693",U202:U241)</f>
        <v>73.431546849999989</v>
      </c>
      <c r="EA243" s="4">
        <f>SUMIF(AA202:AA241,"=21012693",V202:V241)</f>
        <v>0</v>
      </c>
      <c r="EB243" s="4">
        <f>ROUND(SUMIF(AA202:AA241,"=21012693",W202:W241),2)</f>
        <v>0</v>
      </c>
      <c r="EC243" s="4">
        <f>ROUND(SUMIF(AA202:AA241,"=21012693",X202:X241),2)</f>
        <v>11856.59</v>
      </c>
      <c r="ED243" s="4">
        <f>ROUND(SUMIF(AA202:AA241,"=21012693",Y202:Y241),2)</f>
        <v>7085.01</v>
      </c>
      <c r="EE243" s="4"/>
      <c r="EF243" s="4"/>
      <c r="EG243" s="4">
        <f t="shared" ref="EG243:EU243" si="310">ROUND(FP243,2)</f>
        <v>0</v>
      </c>
      <c r="EH243" s="4">
        <f t="shared" si="310"/>
        <v>0</v>
      </c>
      <c r="EI243" s="4">
        <f t="shared" si="310"/>
        <v>0</v>
      </c>
      <c r="EJ243" s="4">
        <f t="shared" si="310"/>
        <v>64647.79</v>
      </c>
      <c r="EK243" s="4">
        <f t="shared" si="310"/>
        <v>37534.69</v>
      </c>
      <c r="EL243" s="4">
        <f t="shared" si="310"/>
        <v>27113.1</v>
      </c>
      <c r="EM243" s="4">
        <f t="shared" si="310"/>
        <v>0</v>
      </c>
      <c r="EN243" s="4">
        <f t="shared" si="310"/>
        <v>25463.84</v>
      </c>
      <c r="EO243" s="4">
        <f t="shared" si="310"/>
        <v>25463.84</v>
      </c>
      <c r="EP243" s="4">
        <f t="shared" si="310"/>
        <v>0</v>
      </c>
      <c r="EQ243" s="4">
        <f t="shared" si="310"/>
        <v>25463.84</v>
      </c>
      <c r="ER243" s="4">
        <f t="shared" si="310"/>
        <v>0</v>
      </c>
      <c r="ES243" s="4">
        <f t="shared" si="310"/>
        <v>0</v>
      </c>
      <c r="ET243" s="4">
        <f t="shared" si="310"/>
        <v>0</v>
      </c>
      <c r="EU243" s="4">
        <f t="shared" si="310"/>
        <v>0</v>
      </c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>
        <f>ROUND(SUMIF(AA202:AA241,"=21012693",FQ202:FQ241),2)</f>
        <v>0</v>
      </c>
      <c r="FQ243" s="4">
        <f>ROUND(SUMIF(AA202:AA241,"=21012693",FR202:FR241),2)</f>
        <v>0</v>
      </c>
      <c r="FR243" s="4">
        <f>ROUND(SUMIF(AA202:AA241,"=21012693",GL202:GL241),2)</f>
        <v>0</v>
      </c>
      <c r="FS243" s="4">
        <f>ROUND(SUMIF(AA202:AA241,"=21012693",GM202:GM241),2)</f>
        <v>64647.79</v>
      </c>
      <c r="FT243" s="4">
        <f>ROUND(SUMIF(AA202:AA241,"=21012693",GN202:GN241),2)</f>
        <v>37534.69</v>
      </c>
      <c r="FU243" s="4">
        <f>ROUND(SUMIF(AA202:AA241,"=21012693",GO202:GO241),2)</f>
        <v>27113.1</v>
      </c>
      <c r="FV243" s="4">
        <f>ROUND(SUMIF(AA202:AA241,"=21012693",GP202:GP241),2)</f>
        <v>0</v>
      </c>
      <c r="FW243" s="4">
        <f>DU243-FP243</f>
        <v>25463.84</v>
      </c>
      <c r="FX243" s="4">
        <f>DU243-FQ243</f>
        <v>25463.84</v>
      </c>
      <c r="FY243" s="4">
        <f>FP243-FR243</f>
        <v>0</v>
      </c>
      <c r="FZ243" s="4">
        <f>DU243-FP243-FQ243+FR243</f>
        <v>25463.84</v>
      </c>
      <c r="GA243" s="4">
        <f>FQ243-FR243</f>
        <v>0</v>
      </c>
      <c r="GB243" s="4">
        <f>ROUND(SUMIF(AA202:AA241,"=21012693",GX202:GX241),2)</f>
        <v>0</v>
      </c>
      <c r="GC243" s="4">
        <f>ROUND(SUMIF(AA202:AA241,"=21012693",GY202:GY241),2)</f>
        <v>0</v>
      </c>
      <c r="GD243" s="4">
        <f>ROUND(SUMIF(AA202:AA241,"=21012693",GZ202:GZ241),2)</f>
        <v>0</v>
      </c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>
        <v>0</v>
      </c>
    </row>
    <row r="245" spans="1:245" x14ac:dyDescent="0.2">
      <c r="A245" s="5">
        <v>50</v>
      </c>
      <c r="B245" s="5">
        <v>0</v>
      </c>
      <c r="C245" s="5">
        <v>0</v>
      </c>
      <c r="D245" s="5">
        <v>1</v>
      </c>
      <c r="E245" s="5">
        <v>201</v>
      </c>
      <c r="F245" s="5">
        <f>ROUND(Source!O243,O245)</f>
        <v>6544.67</v>
      </c>
      <c r="G245" s="5" t="s">
        <v>353</v>
      </c>
      <c r="H245" s="5" t="s">
        <v>354</v>
      </c>
      <c r="I245" s="5"/>
      <c r="J245" s="5"/>
      <c r="K245" s="5">
        <v>201</v>
      </c>
      <c r="L245" s="5">
        <v>1</v>
      </c>
      <c r="M245" s="5">
        <v>3</v>
      </c>
      <c r="N245" s="5" t="s">
        <v>3</v>
      </c>
      <c r="O245" s="5">
        <v>2</v>
      </c>
      <c r="P245" s="5">
        <f>ROUND(Source!DG243,O245)</f>
        <v>45571.82</v>
      </c>
      <c r="Q245" s="5"/>
      <c r="R245" s="5"/>
      <c r="S245" s="5"/>
      <c r="T245" s="5"/>
      <c r="U245" s="5"/>
      <c r="V245" s="5"/>
      <c r="W245" s="5"/>
    </row>
    <row r="246" spans="1:245" x14ac:dyDescent="0.2">
      <c r="A246" s="5">
        <v>50</v>
      </c>
      <c r="B246" s="5">
        <v>0</v>
      </c>
      <c r="C246" s="5">
        <v>0</v>
      </c>
      <c r="D246" s="5">
        <v>1</v>
      </c>
      <c r="E246" s="5">
        <v>202</v>
      </c>
      <c r="F246" s="5">
        <f>ROUND(Source!P243,O246)</f>
        <v>5211.21</v>
      </c>
      <c r="G246" s="5" t="s">
        <v>355</v>
      </c>
      <c r="H246" s="5" t="s">
        <v>356</v>
      </c>
      <c r="I246" s="5"/>
      <c r="J246" s="5"/>
      <c r="K246" s="5">
        <v>202</v>
      </c>
      <c r="L246" s="5">
        <v>2</v>
      </c>
      <c r="M246" s="5">
        <v>3</v>
      </c>
      <c r="N246" s="5" t="s">
        <v>3</v>
      </c>
      <c r="O246" s="5">
        <v>2</v>
      </c>
      <c r="P246" s="5">
        <f>ROUND(Source!DH243,O246)</f>
        <v>25463.84</v>
      </c>
      <c r="Q246" s="5"/>
      <c r="R246" s="5"/>
      <c r="S246" s="5"/>
      <c r="T246" s="5"/>
      <c r="U246" s="5"/>
      <c r="V246" s="5"/>
      <c r="W246" s="5"/>
    </row>
    <row r="247" spans="1:245" x14ac:dyDescent="0.2">
      <c r="A247" s="5">
        <v>50</v>
      </c>
      <c r="B247" s="5">
        <v>0</v>
      </c>
      <c r="C247" s="5">
        <v>0</v>
      </c>
      <c r="D247" s="5">
        <v>1</v>
      </c>
      <c r="E247" s="5">
        <v>222</v>
      </c>
      <c r="F247" s="5">
        <f>ROUND(Source!AO243,O247)</f>
        <v>0</v>
      </c>
      <c r="G247" s="5" t="s">
        <v>357</v>
      </c>
      <c r="H247" s="5" t="s">
        <v>358</v>
      </c>
      <c r="I247" s="5"/>
      <c r="J247" s="5"/>
      <c r="K247" s="5">
        <v>222</v>
      </c>
      <c r="L247" s="5">
        <v>3</v>
      </c>
      <c r="M247" s="5">
        <v>3</v>
      </c>
      <c r="N247" s="5" t="s">
        <v>3</v>
      </c>
      <c r="O247" s="5">
        <v>2</v>
      </c>
      <c r="P247" s="5">
        <f>ROUND(Source!EG243,O247)</f>
        <v>0</v>
      </c>
      <c r="Q247" s="5"/>
      <c r="R247" s="5"/>
      <c r="S247" s="5"/>
      <c r="T247" s="5"/>
      <c r="U247" s="5"/>
      <c r="V247" s="5"/>
      <c r="W247" s="5"/>
    </row>
    <row r="248" spans="1:245" x14ac:dyDescent="0.2">
      <c r="A248" s="5">
        <v>50</v>
      </c>
      <c r="B248" s="5">
        <v>0</v>
      </c>
      <c r="C248" s="5">
        <v>0</v>
      </c>
      <c r="D248" s="5">
        <v>1</v>
      </c>
      <c r="E248" s="5">
        <v>225</v>
      </c>
      <c r="F248" s="5">
        <f>ROUND(Source!AV243,O248)</f>
        <v>5211.21</v>
      </c>
      <c r="G248" s="5" t="s">
        <v>359</v>
      </c>
      <c r="H248" s="5" t="s">
        <v>360</v>
      </c>
      <c r="I248" s="5"/>
      <c r="J248" s="5"/>
      <c r="K248" s="5">
        <v>225</v>
      </c>
      <c r="L248" s="5">
        <v>4</v>
      </c>
      <c r="M248" s="5">
        <v>3</v>
      </c>
      <c r="N248" s="5" t="s">
        <v>3</v>
      </c>
      <c r="O248" s="5">
        <v>2</v>
      </c>
      <c r="P248" s="5">
        <f>ROUND(Source!EN243,O248)</f>
        <v>25463.84</v>
      </c>
      <c r="Q248" s="5"/>
      <c r="R248" s="5"/>
      <c r="S248" s="5"/>
      <c r="T248" s="5"/>
      <c r="U248" s="5"/>
      <c r="V248" s="5"/>
      <c r="W248" s="5"/>
    </row>
    <row r="249" spans="1:245" x14ac:dyDescent="0.2">
      <c r="A249" s="5">
        <v>50</v>
      </c>
      <c r="B249" s="5">
        <v>0</v>
      </c>
      <c r="C249" s="5">
        <v>0</v>
      </c>
      <c r="D249" s="5">
        <v>1</v>
      </c>
      <c r="E249" s="5">
        <v>226</v>
      </c>
      <c r="F249" s="5">
        <f>ROUND(Source!AW243,O249)</f>
        <v>5211.21</v>
      </c>
      <c r="G249" s="5" t="s">
        <v>361</v>
      </c>
      <c r="H249" s="5" t="s">
        <v>362</v>
      </c>
      <c r="I249" s="5"/>
      <c r="J249" s="5"/>
      <c r="K249" s="5">
        <v>226</v>
      </c>
      <c r="L249" s="5">
        <v>5</v>
      </c>
      <c r="M249" s="5">
        <v>3</v>
      </c>
      <c r="N249" s="5" t="s">
        <v>3</v>
      </c>
      <c r="O249" s="5">
        <v>2</v>
      </c>
      <c r="P249" s="5">
        <f>ROUND(Source!EO243,O249)</f>
        <v>25463.84</v>
      </c>
      <c r="Q249" s="5"/>
      <c r="R249" s="5"/>
      <c r="S249" s="5"/>
      <c r="T249" s="5"/>
      <c r="U249" s="5"/>
      <c r="V249" s="5"/>
      <c r="W249" s="5"/>
    </row>
    <row r="250" spans="1:245" x14ac:dyDescent="0.2">
      <c r="A250" s="5">
        <v>50</v>
      </c>
      <c r="B250" s="5">
        <v>0</v>
      </c>
      <c r="C250" s="5">
        <v>0</v>
      </c>
      <c r="D250" s="5">
        <v>1</v>
      </c>
      <c r="E250" s="5">
        <v>227</v>
      </c>
      <c r="F250" s="5">
        <f>ROUND(Source!AX243,O250)</f>
        <v>0</v>
      </c>
      <c r="G250" s="5" t="s">
        <v>363</v>
      </c>
      <c r="H250" s="5" t="s">
        <v>364</v>
      </c>
      <c r="I250" s="5"/>
      <c r="J250" s="5"/>
      <c r="K250" s="5">
        <v>227</v>
      </c>
      <c r="L250" s="5">
        <v>6</v>
      </c>
      <c r="M250" s="5">
        <v>3</v>
      </c>
      <c r="N250" s="5" t="s">
        <v>3</v>
      </c>
      <c r="O250" s="5">
        <v>2</v>
      </c>
      <c r="P250" s="5">
        <f>ROUND(Source!EP243,O250)</f>
        <v>0</v>
      </c>
      <c r="Q250" s="5"/>
      <c r="R250" s="5"/>
      <c r="S250" s="5"/>
      <c r="T250" s="5"/>
      <c r="U250" s="5"/>
      <c r="V250" s="5"/>
      <c r="W250" s="5"/>
    </row>
    <row r="251" spans="1:245" x14ac:dyDescent="0.2">
      <c r="A251" s="5">
        <v>50</v>
      </c>
      <c r="B251" s="5">
        <v>0</v>
      </c>
      <c r="C251" s="5">
        <v>0</v>
      </c>
      <c r="D251" s="5">
        <v>1</v>
      </c>
      <c r="E251" s="5">
        <v>228</v>
      </c>
      <c r="F251" s="5">
        <f>ROUND(Source!AY243,O251)</f>
        <v>5211.21</v>
      </c>
      <c r="G251" s="5" t="s">
        <v>365</v>
      </c>
      <c r="H251" s="5" t="s">
        <v>366</v>
      </c>
      <c r="I251" s="5"/>
      <c r="J251" s="5"/>
      <c r="K251" s="5">
        <v>228</v>
      </c>
      <c r="L251" s="5">
        <v>7</v>
      </c>
      <c r="M251" s="5">
        <v>3</v>
      </c>
      <c r="N251" s="5" t="s">
        <v>3</v>
      </c>
      <c r="O251" s="5">
        <v>2</v>
      </c>
      <c r="P251" s="5">
        <f>ROUND(Source!EQ243,O251)</f>
        <v>25463.84</v>
      </c>
      <c r="Q251" s="5"/>
      <c r="R251" s="5"/>
      <c r="S251" s="5"/>
      <c r="T251" s="5"/>
      <c r="U251" s="5"/>
      <c r="V251" s="5"/>
      <c r="W251" s="5"/>
    </row>
    <row r="252" spans="1:245" x14ac:dyDescent="0.2">
      <c r="A252" s="5">
        <v>50</v>
      </c>
      <c r="B252" s="5">
        <v>0</v>
      </c>
      <c r="C252" s="5">
        <v>0</v>
      </c>
      <c r="D252" s="5">
        <v>1</v>
      </c>
      <c r="E252" s="5">
        <v>216</v>
      </c>
      <c r="F252" s="5">
        <f>ROUND(Source!AP243,O252)</f>
        <v>0</v>
      </c>
      <c r="G252" s="5" t="s">
        <v>367</v>
      </c>
      <c r="H252" s="5" t="s">
        <v>368</v>
      </c>
      <c r="I252" s="5"/>
      <c r="J252" s="5"/>
      <c r="K252" s="5">
        <v>216</v>
      </c>
      <c r="L252" s="5">
        <v>8</v>
      </c>
      <c r="M252" s="5">
        <v>3</v>
      </c>
      <c r="N252" s="5" t="s">
        <v>3</v>
      </c>
      <c r="O252" s="5">
        <v>2</v>
      </c>
      <c r="P252" s="5">
        <f>ROUND(Source!EH243,O252)</f>
        <v>0</v>
      </c>
      <c r="Q252" s="5"/>
      <c r="R252" s="5"/>
      <c r="S252" s="5"/>
      <c r="T252" s="5"/>
      <c r="U252" s="5"/>
      <c r="V252" s="5"/>
      <c r="W252" s="5"/>
    </row>
    <row r="253" spans="1:245" x14ac:dyDescent="0.2">
      <c r="A253" s="5">
        <v>50</v>
      </c>
      <c r="B253" s="5">
        <v>0</v>
      </c>
      <c r="C253" s="5">
        <v>0</v>
      </c>
      <c r="D253" s="5">
        <v>1</v>
      </c>
      <c r="E253" s="5">
        <v>223</v>
      </c>
      <c r="F253" s="5">
        <f>ROUND(Source!AQ243,O253)</f>
        <v>0</v>
      </c>
      <c r="G253" s="5" t="s">
        <v>369</v>
      </c>
      <c r="H253" s="5" t="s">
        <v>370</v>
      </c>
      <c r="I253" s="5"/>
      <c r="J253" s="5"/>
      <c r="K253" s="5">
        <v>223</v>
      </c>
      <c r="L253" s="5">
        <v>9</v>
      </c>
      <c r="M253" s="5">
        <v>3</v>
      </c>
      <c r="N253" s="5" t="s">
        <v>3</v>
      </c>
      <c r="O253" s="5">
        <v>2</v>
      </c>
      <c r="P253" s="5">
        <f>ROUND(Source!EI243,O253)</f>
        <v>0</v>
      </c>
      <c r="Q253" s="5"/>
      <c r="R253" s="5"/>
      <c r="S253" s="5"/>
      <c r="T253" s="5"/>
      <c r="U253" s="5"/>
      <c r="V253" s="5"/>
      <c r="W253" s="5"/>
    </row>
    <row r="254" spans="1:245" x14ac:dyDescent="0.2">
      <c r="A254" s="5">
        <v>50</v>
      </c>
      <c r="B254" s="5">
        <v>0</v>
      </c>
      <c r="C254" s="5">
        <v>0</v>
      </c>
      <c r="D254" s="5">
        <v>1</v>
      </c>
      <c r="E254" s="5">
        <v>229</v>
      </c>
      <c r="F254" s="5">
        <f>ROUND(Source!AZ243,O254)</f>
        <v>0</v>
      </c>
      <c r="G254" s="5" t="s">
        <v>371</v>
      </c>
      <c r="H254" s="5" t="s">
        <v>372</v>
      </c>
      <c r="I254" s="5"/>
      <c r="J254" s="5"/>
      <c r="K254" s="5">
        <v>229</v>
      </c>
      <c r="L254" s="5">
        <v>10</v>
      </c>
      <c r="M254" s="5">
        <v>3</v>
      </c>
      <c r="N254" s="5" t="s">
        <v>3</v>
      </c>
      <c r="O254" s="5">
        <v>2</v>
      </c>
      <c r="P254" s="5">
        <f>ROUND(Source!ER243,O254)</f>
        <v>0</v>
      </c>
      <c r="Q254" s="5"/>
      <c r="R254" s="5"/>
      <c r="S254" s="5"/>
      <c r="T254" s="5"/>
      <c r="U254" s="5"/>
      <c r="V254" s="5"/>
      <c r="W254" s="5"/>
    </row>
    <row r="255" spans="1:245" x14ac:dyDescent="0.2">
      <c r="A255" s="5">
        <v>50</v>
      </c>
      <c r="B255" s="5">
        <v>0</v>
      </c>
      <c r="C255" s="5">
        <v>0</v>
      </c>
      <c r="D255" s="5">
        <v>1</v>
      </c>
      <c r="E255" s="5">
        <v>203</v>
      </c>
      <c r="F255" s="5">
        <f>ROUND(Source!Q243,O255)</f>
        <v>517.73</v>
      </c>
      <c r="G255" s="5" t="s">
        <v>373</v>
      </c>
      <c r="H255" s="5" t="s">
        <v>374</v>
      </c>
      <c r="I255" s="5"/>
      <c r="J255" s="5"/>
      <c r="K255" s="5">
        <v>203</v>
      </c>
      <c r="L255" s="5">
        <v>11</v>
      </c>
      <c r="M255" s="5">
        <v>3</v>
      </c>
      <c r="N255" s="5" t="s">
        <v>3</v>
      </c>
      <c r="O255" s="5">
        <v>2</v>
      </c>
      <c r="P255" s="5">
        <f>ROUND(Source!DI243,O255)</f>
        <v>4005.62</v>
      </c>
      <c r="Q255" s="5"/>
      <c r="R255" s="5"/>
      <c r="S255" s="5"/>
      <c r="T255" s="5"/>
      <c r="U255" s="5"/>
      <c r="V255" s="5"/>
      <c r="W255" s="5"/>
    </row>
    <row r="256" spans="1:245" x14ac:dyDescent="0.2">
      <c r="A256" s="5">
        <v>50</v>
      </c>
      <c r="B256" s="5">
        <v>0</v>
      </c>
      <c r="C256" s="5">
        <v>0</v>
      </c>
      <c r="D256" s="5">
        <v>1</v>
      </c>
      <c r="E256" s="5">
        <v>231</v>
      </c>
      <c r="F256" s="5">
        <f>ROUND(Source!BB243,O256)</f>
        <v>0</v>
      </c>
      <c r="G256" s="5" t="s">
        <v>375</v>
      </c>
      <c r="H256" s="5" t="s">
        <v>376</v>
      </c>
      <c r="I256" s="5"/>
      <c r="J256" s="5"/>
      <c r="K256" s="5">
        <v>231</v>
      </c>
      <c r="L256" s="5">
        <v>12</v>
      </c>
      <c r="M256" s="5">
        <v>3</v>
      </c>
      <c r="N256" s="5" t="s">
        <v>3</v>
      </c>
      <c r="O256" s="5">
        <v>2</v>
      </c>
      <c r="P256" s="5">
        <f>ROUND(Source!ET243,O256)</f>
        <v>0</v>
      </c>
      <c r="Q256" s="5"/>
      <c r="R256" s="5"/>
      <c r="S256" s="5"/>
      <c r="T256" s="5"/>
      <c r="U256" s="5"/>
      <c r="V256" s="5"/>
      <c r="W256" s="5"/>
    </row>
    <row r="257" spans="1:88" x14ac:dyDescent="0.2">
      <c r="A257" s="5">
        <v>50</v>
      </c>
      <c r="B257" s="5">
        <v>0</v>
      </c>
      <c r="C257" s="5">
        <v>0</v>
      </c>
      <c r="D257" s="5">
        <v>1</v>
      </c>
      <c r="E257" s="5">
        <v>204</v>
      </c>
      <c r="F257" s="5">
        <f>ROUND(Source!R243,O257)</f>
        <v>74.95</v>
      </c>
      <c r="G257" s="5" t="s">
        <v>377</v>
      </c>
      <c r="H257" s="5" t="s">
        <v>378</v>
      </c>
      <c r="I257" s="5"/>
      <c r="J257" s="5"/>
      <c r="K257" s="5">
        <v>204</v>
      </c>
      <c r="L257" s="5">
        <v>13</v>
      </c>
      <c r="M257" s="5">
        <v>3</v>
      </c>
      <c r="N257" s="5" t="s">
        <v>3</v>
      </c>
      <c r="O257" s="5">
        <v>2</v>
      </c>
      <c r="P257" s="5">
        <f>ROUND(Source!DJ243,O257)</f>
        <v>79.98</v>
      </c>
      <c r="Q257" s="5"/>
      <c r="R257" s="5"/>
      <c r="S257" s="5"/>
      <c r="T257" s="5"/>
      <c r="U257" s="5"/>
      <c r="V257" s="5"/>
      <c r="W257" s="5"/>
    </row>
    <row r="258" spans="1:88" x14ac:dyDescent="0.2">
      <c r="A258" s="5">
        <v>50</v>
      </c>
      <c r="B258" s="5">
        <v>0</v>
      </c>
      <c r="C258" s="5">
        <v>0</v>
      </c>
      <c r="D258" s="5">
        <v>1</v>
      </c>
      <c r="E258" s="5">
        <v>205</v>
      </c>
      <c r="F258" s="5">
        <f>ROUND(Source!S243,O258)</f>
        <v>815.73</v>
      </c>
      <c r="G258" s="5" t="s">
        <v>379</v>
      </c>
      <c r="H258" s="5" t="s">
        <v>380</v>
      </c>
      <c r="I258" s="5"/>
      <c r="J258" s="5"/>
      <c r="K258" s="5">
        <v>205</v>
      </c>
      <c r="L258" s="5">
        <v>14</v>
      </c>
      <c r="M258" s="5">
        <v>3</v>
      </c>
      <c r="N258" s="5" t="s">
        <v>3</v>
      </c>
      <c r="O258" s="5">
        <v>2</v>
      </c>
      <c r="P258" s="5">
        <f>ROUND(Source!DK243,O258)</f>
        <v>16102.36</v>
      </c>
      <c r="Q258" s="5"/>
      <c r="R258" s="5"/>
      <c r="S258" s="5"/>
      <c r="T258" s="5"/>
      <c r="U258" s="5"/>
      <c r="V258" s="5"/>
      <c r="W258" s="5"/>
    </row>
    <row r="259" spans="1:88" x14ac:dyDescent="0.2">
      <c r="A259" s="5">
        <v>50</v>
      </c>
      <c r="B259" s="5">
        <v>0</v>
      </c>
      <c r="C259" s="5">
        <v>0</v>
      </c>
      <c r="D259" s="5">
        <v>1</v>
      </c>
      <c r="E259" s="5">
        <v>232</v>
      </c>
      <c r="F259" s="5">
        <f>ROUND(Source!BC243,O259)</f>
        <v>0</v>
      </c>
      <c r="G259" s="5" t="s">
        <v>381</v>
      </c>
      <c r="H259" s="5" t="s">
        <v>382</v>
      </c>
      <c r="I259" s="5"/>
      <c r="J259" s="5"/>
      <c r="K259" s="5">
        <v>232</v>
      </c>
      <c r="L259" s="5">
        <v>15</v>
      </c>
      <c r="M259" s="5">
        <v>3</v>
      </c>
      <c r="N259" s="5" t="s">
        <v>3</v>
      </c>
      <c r="O259" s="5">
        <v>2</v>
      </c>
      <c r="P259" s="5">
        <f>ROUND(Source!EU243,O259)</f>
        <v>0</v>
      </c>
      <c r="Q259" s="5"/>
      <c r="R259" s="5"/>
      <c r="S259" s="5"/>
      <c r="T259" s="5"/>
      <c r="U259" s="5"/>
      <c r="V259" s="5"/>
      <c r="W259" s="5"/>
    </row>
    <row r="260" spans="1:88" x14ac:dyDescent="0.2">
      <c r="A260" s="5">
        <v>50</v>
      </c>
      <c r="B260" s="5">
        <v>0</v>
      </c>
      <c r="C260" s="5">
        <v>0</v>
      </c>
      <c r="D260" s="5">
        <v>1</v>
      </c>
      <c r="E260" s="5">
        <v>214</v>
      </c>
      <c r="F260" s="5">
        <f>ROUND(Source!AS243,O260)</f>
        <v>4253.41</v>
      </c>
      <c r="G260" s="5" t="s">
        <v>383</v>
      </c>
      <c r="H260" s="5" t="s">
        <v>384</v>
      </c>
      <c r="I260" s="5"/>
      <c r="J260" s="5"/>
      <c r="K260" s="5">
        <v>214</v>
      </c>
      <c r="L260" s="5">
        <v>16</v>
      </c>
      <c r="M260" s="5">
        <v>3</v>
      </c>
      <c r="N260" s="5" t="s">
        <v>3</v>
      </c>
      <c r="O260" s="5">
        <v>2</v>
      </c>
      <c r="P260" s="5">
        <f>ROUND(Source!EK243,O260)</f>
        <v>37534.69</v>
      </c>
      <c r="Q260" s="5"/>
      <c r="R260" s="5"/>
      <c r="S260" s="5"/>
      <c r="T260" s="5"/>
      <c r="U260" s="5"/>
      <c r="V260" s="5"/>
      <c r="W260" s="5"/>
    </row>
    <row r="261" spans="1:88" x14ac:dyDescent="0.2">
      <c r="A261" s="5">
        <v>50</v>
      </c>
      <c r="B261" s="5">
        <v>0</v>
      </c>
      <c r="C261" s="5">
        <v>0</v>
      </c>
      <c r="D261" s="5">
        <v>1</v>
      </c>
      <c r="E261" s="5">
        <v>215</v>
      </c>
      <c r="F261" s="5">
        <f>ROUND(Source!AT243,O261)</f>
        <v>2416.42</v>
      </c>
      <c r="G261" s="5" t="s">
        <v>385</v>
      </c>
      <c r="H261" s="5" t="s">
        <v>386</v>
      </c>
      <c r="I261" s="5"/>
      <c r="J261" s="5"/>
      <c r="K261" s="5">
        <v>215</v>
      </c>
      <c r="L261" s="5">
        <v>17</v>
      </c>
      <c r="M261" s="5">
        <v>3</v>
      </c>
      <c r="N261" s="5" t="s">
        <v>3</v>
      </c>
      <c r="O261" s="5">
        <v>2</v>
      </c>
      <c r="P261" s="5">
        <f>ROUND(Source!EL243,O261)</f>
        <v>27113.1</v>
      </c>
      <c r="Q261" s="5"/>
      <c r="R261" s="5"/>
      <c r="S261" s="5"/>
      <c r="T261" s="5"/>
      <c r="U261" s="5"/>
      <c r="V261" s="5"/>
      <c r="W261" s="5"/>
    </row>
    <row r="262" spans="1:88" x14ac:dyDescent="0.2">
      <c r="A262" s="5">
        <v>50</v>
      </c>
      <c r="B262" s="5">
        <v>0</v>
      </c>
      <c r="C262" s="5">
        <v>0</v>
      </c>
      <c r="D262" s="5">
        <v>1</v>
      </c>
      <c r="E262" s="5">
        <v>217</v>
      </c>
      <c r="F262" s="5">
        <f>ROUND(Source!AU243,O262)</f>
        <v>0</v>
      </c>
      <c r="G262" s="5" t="s">
        <v>387</v>
      </c>
      <c r="H262" s="5" t="s">
        <v>388</v>
      </c>
      <c r="I262" s="5"/>
      <c r="J262" s="5"/>
      <c r="K262" s="5">
        <v>217</v>
      </c>
      <c r="L262" s="5">
        <v>18</v>
      </c>
      <c r="M262" s="5">
        <v>3</v>
      </c>
      <c r="N262" s="5" t="s">
        <v>3</v>
      </c>
      <c r="O262" s="5">
        <v>2</v>
      </c>
      <c r="P262" s="5">
        <f>ROUND(Source!EM243,O262)</f>
        <v>0</v>
      </c>
      <c r="Q262" s="5"/>
      <c r="R262" s="5"/>
      <c r="S262" s="5"/>
      <c r="T262" s="5"/>
      <c r="U262" s="5"/>
      <c r="V262" s="5"/>
      <c r="W262" s="5"/>
    </row>
    <row r="263" spans="1:88" x14ac:dyDescent="0.2">
      <c r="A263" s="5">
        <v>50</v>
      </c>
      <c r="B263" s="5">
        <v>0</v>
      </c>
      <c r="C263" s="5">
        <v>0</v>
      </c>
      <c r="D263" s="5">
        <v>1</v>
      </c>
      <c r="E263" s="5">
        <v>230</v>
      </c>
      <c r="F263" s="5">
        <f>ROUND(Source!BA243,O263)</f>
        <v>0</v>
      </c>
      <c r="G263" s="5" t="s">
        <v>389</v>
      </c>
      <c r="H263" s="5" t="s">
        <v>390</v>
      </c>
      <c r="I263" s="5"/>
      <c r="J263" s="5"/>
      <c r="K263" s="5">
        <v>230</v>
      </c>
      <c r="L263" s="5">
        <v>19</v>
      </c>
      <c r="M263" s="5">
        <v>3</v>
      </c>
      <c r="N263" s="5" t="s">
        <v>3</v>
      </c>
      <c r="O263" s="5">
        <v>2</v>
      </c>
      <c r="P263" s="5">
        <f>ROUND(Source!ES243,O263)</f>
        <v>0</v>
      </c>
      <c r="Q263" s="5"/>
      <c r="R263" s="5"/>
      <c r="S263" s="5"/>
      <c r="T263" s="5"/>
      <c r="U263" s="5"/>
      <c r="V263" s="5"/>
      <c r="W263" s="5"/>
    </row>
    <row r="264" spans="1:88" x14ac:dyDescent="0.2">
      <c r="A264" s="5">
        <v>50</v>
      </c>
      <c r="B264" s="5">
        <v>0</v>
      </c>
      <c r="C264" s="5">
        <v>0</v>
      </c>
      <c r="D264" s="5">
        <v>1</v>
      </c>
      <c r="E264" s="5">
        <v>206</v>
      </c>
      <c r="F264" s="5">
        <f>ROUND(Source!T243,O264)</f>
        <v>0</v>
      </c>
      <c r="G264" s="5" t="s">
        <v>391</v>
      </c>
      <c r="H264" s="5" t="s">
        <v>392</v>
      </c>
      <c r="I264" s="5"/>
      <c r="J264" s="5"/>
      <c r="K264" s="5">
        <v>206</v>
      </c>
      <c r="L264" s="5">
        <v>20</v>
      </c>
      <c r="M264" s="5">
        <v>3</v>
      </c>
      <c r="N264" s="5" t="s">
        <v>3</v>
      </c>
      <c r="O264" s="5">
        <v>2</v>
      </c>
      <c r="P264" s="5">
        <f>ROUND(Source!DL243,O264)</f>
        <v>0</v>
      </c>
      <c r="Q264" s="5"/>
      <c r="R264" s="5"/>
      <c r="S264" s="5"/>
      <c r="T264" s="5"/>
      <c r="U264" s="5"/>
      <c r="V264" s="5"/>
      <c r="W264" s="5"/>
    </row>
    <row r="265" spans="1:88" x14ac:dyDescent="0.2">
      <c r="A265" s="5">
        <v>50</v>
      </c>
      <c r="B265" s="5">
        <v>0</v>
      </c>
      <c r="C265" s="5">
        <v>0</v>
      </c>
      <c r="D265" s="5">
        <v>1</v>
      </c>
      <c r="E265" s="5">
        <v>207</v>
      </c>
      <c r="F265" s="5">
        <f>Source!U243</f>
        <v>69.11154999999998</v>
      </c>
      <c r="G265" s="5" t="s">
        <v>393</v>
      </c>
      <c r="H265" s="5" t="s">
        <v>394</v>
      </c>
      <c r="I265" s="5"/>
      <c r="J265" s="5"/>
      <c r="K265" s="5">
        <v>207</v>
      </c>
      <c r="L265" s="5">
        <v>21</v>
      </c>
      <c r="M265" s="5">
        <v>3</v>
      </c>
      <c r="N265" s="5" t="s">
        <v>3</v>
      </c>
      <c r="O265" s="5">
        <v>-1</v>
      </c>
      <c r="P265" s="5">
        <f>Source!DM243</f>
        <v>73.431546849999989</v>
      </c>
      <c r="Q265" s="5"/>
      <c r="R265" s="5"/>
      <c r="S265" s="5"/>
      <c r="T265" s="5"/>
      <c r="U265" s="5"/>
      <c r="V265" s="5"/>
      <c r="W265" s="5"/>
    </row>
    <row r="266" spans="1:88" x14ac:dyDescent="0.2">
      <c r="A266" s="5">
        <v>50</v>
      </c>
      <c r="B266" s="5">
        <v>0</v>
      </c>
      <c r="C266" s="5">
        <v>0</v>
      </c>
      <c r="D266" s="5">
        <v>1</v>
      </c>
      <c r="E266" s="5">
        <v>208</v>
      </c>
      <c r="F266" s="5">
        <f>Source!V243</f>
        <v>0</v>
      </c>
      <c r="G266" s="5" t="s">
        <v>395</v>
      </c>
      <c r="H266" s="5" t="s">
        <v>396</v>
      </c>
      <c r="I266" s="5"/>
      <c r="J266" s="5"/>
      <c r="K266" s="5">
        <v>208</v>
      </c>
      <c r="L266" s="5">
        <v>22</v>
      </c>
      <c r="M266" s="5">
        <v>3</v>
      </c>
      <c r="N266" s="5" t="s">
        <v>3</v>
      </c>
      <c r="O266" s="5">
        <v>-1</v>
      </c>
      <c r="P266" s="5">
        <f>Source!DN243</f>
        <v>0</v>
      </c>
      <c r="Q266" s="5"/>
      <c r="R266" s="5"/>
      <c r="S266" s="5"/>
      <c r="T266" s="5"/>
      <c r="U266" s="5"/>
      <c r="V266" s="5"/>
      <c r="W266" s="5"/>
    </row>
    <row r="267" spans="1:88" x14ac:dyDescent="0.2">
      <c r="A267" s="5">
        <v>50</v>
      </c>
      <c r="B267" s="5">
        <v>0</v>
      </c>
      <c r="C267" s="5">
        <v>0</v>
      </c>
      <c r="D267" s="5">
        <v>1</v>
      </c>
      <c r="E267" s="5">
        <v>209</v>
      </c>
      <c r="F267" s="5">
        <f>ROUND(Source!W243,O267)</f>
        <v>0</v>
      </c>
      <c r="G267" s="5" t="s">
        <v>397</v>
      </c>
      <c r="H267" s="5" t="s">
        <v>398</v>
      </c>
      <c r="I267" s="5"/>
      <c r="J267" s="5"/>
      <c r="K267" s="5">
        <v>209</v>
      </c>
      <c r="L267" s="5">
        <v>23</v>
      </c>
      <c r="M267" s="5">
        <v>3</v>
      </c>
      <c r="N267" s="5" t="s">
        <v>3</v>
      </c>
      <c r="O267" s="5">
        <v>2</v>
      </c>
      <c r="P267" s="5">
        <f>ROUND(Source!DO243,O267)</f>
        <v>0</v>
      </c>
      <c r="Q267" s="5"/>
      <c r="R267" s="5"/>
      <c r="S267" s="5"/>
      <c r="T267" s="5"/>
      <c r="U267" s="5"/>
      <c r="V267" s="5"/>
      <c r="W267" s="5"/>
    </row>
    <row r="268" spans="1:88" x14ac:dyDescent="0.2">
      <c r="A268" s="5">
        <v>50</v>
      </c>
      <c r="B268" s="5">
        <v>0</v>
      </c>
      <c r="C268" s="5">
        <v>0</v>
      </c>
      <c r="D268" s="5">
        <v>1</v>
      </c>
      <c r="E268" s="5">
        <v>210</v>
      </c>
      <c r="F268" s="5">
        <f>ROUND(Source!X243,O268)</f>
        <v>0</v>
      </c>
      <c r="G268" s="5" t="s">
        <v>399</v>
      </c>
      <c r="H268" s="5" t="s">
        <v>400</v>
      </c>
      <c r="I268" s="5"/>
      <c r="J268" s="5"/>
      <c r="K268" s="5">
        <v>210</v>
      </c>
      <c r="L268" s="5">
        <v>24</v>
      </c>
      <c r="M268" s="5">
        <v>3</v>
      </c>
      <c r="N268" s="5" t="s">
        <v>3</v>
      </c>
      <c r="O268" s="5">
        <v>2</v>
      </c>
      <c r="P268" s="5">
        <f>ROUND(Source!DP243,O268)</f>
        <v>11856.59</v>
      </c>
      <c r="Q268" s="5"/>
      <c r="R268" s="5"/>
      <c r="S268" s="5"/>
      <c r="T268" s="5"/>
      <c r="U268" s="5"/>
      <c r="V268" s="5"/>
      <c r="W268" s="5"/>
    </row>
    <row r="269" spans="1:88" x14ac:dyDescent="0.2">
      <c r="A269" s="5">
        <v>50</v>
      </c>
      <c r="B269" s="5">
        <v>0</v>
      </c>
      <c r="C269" s="5">
        <v>0</v>
      </c>
      <c r="D269" s="5">
        <v>1</v>
      </c>
      <c r="E269" s="5">
        <v>211</v>
      </c>
      <c r="F269" s="5">
        <f>ROUND(Source!Y243,O269)</f>
        <v>0</v>
      </c>
      <c r="G269" s="5" t="s">
        <v>401</v>
      </c>
      <c r="H269" s="5" t="s">
        <v>402</v>
      </c>
      <c r="I269" s="5"/>
      <c r="J269" s="5"/>
      <c r="K269" s="5">
        <v>211</v>
      </c>
      <c r="L269" s="5">
        <v>25</v>
      </c>
      <c r="M269" s="5">
        <v>3</v>
      </c>
      <c r="N269" s="5" t="s">
        <v>3</v>
      </c>
      <c r="O269" s="5">
        <v>2</v>
      </c>
      <c r="P269" s="5">
        <f>ROUND(Source!DQ243,O269)</f>
        <v>7085.01</v>
      </c>
      <c r="Q269" s="5"/>
      <c r="R269" s="5"/>
      <c r="S269" s="5"/>
      <c r="T269" s="5"/>
      <c r="U269" s="5"/>
      <c r="V269" s="5"/>
      <c r="W269" s="5"/>
    </row>
    <row r="270" spans="1:88" x14ac:dyDescent="0.2">
      <c r="A270" s="5">
        <v>50</v>
      </c>
      <c r="B270" s="5">
        <v>0</v>
      </c>
      <c r="C270" s="5">
        <v>0</v>
      </c>
      <c r="D270" s="5">
        <v>1</v>
      </c>
      <c r="E270" s="5">
        <v>224</v>
      </c>
      <c r="F270" s="5">
        <f>ROUND(Source!AR243,O270)</f>
        <v>6669.83</v>
      </c>
      <c r="G270" s="5" t="s">
        <v>403</v>
      </c>
      <c r="H270" s="5" t="s">
        <v>404</v>
      </c>
      <c r="I270" s="5"/>
      <c r="J270" s="5"/>
      <c r="K270" s="5">
        <v>224</v>
      </c>
      <c r="L270" s="5">
        <v>26</v>
      </c>
      <c r="M270" s="5">
        <v>3</v>
      </c>
      <c r="N270" s="5" t="s">
        <v>3</v>
      </c>
      <c r="O270" s="5">
        <v>2</v>
      </c>
      <c r="P270" s="5">
        <f>ROUND(Source!EJ243,O270)</f>
        <v>64647.79</v>
      </c>
      <c r="Q270" s="5"/>
      <c r="R270" s="5"/>
      <c r="S270" s="5"/>
      <c r="T270" s="5"/>
      <c r="U270" s="5"/>
      <c r="V270" s="5"/>
      <c r="W270" s="5"/>
    </row>
    <row r="272" spans="1:88" x14ac:dyDescent="0.2">
      <c r="A272" s="1">
        <v>5</v>
      </c>
      <c r="B272" s="1">
        <v>1</v>
      </c>
      <c r="C272" s="1"/>
      <c r="D272" s="1">
        <f>ROW(A361)</f>
        <v>361</v>
      </c>
      <c r="E272" s="1"/>
      <c r="F272" s="1" t="s">
        <v>21</v>
      </c>
      <c r="G272" s="1" t="s">
        <v>483</v>
      </c>
      <c r="H272" s="1" t="s">
        <v>3</v>
      </c>
      <c r="I272" s="1">
        <v>0</v>
      </c>
      <c r="J272" s="1"/>
      <c r="K272" s="1">
        <v>0</v>
      </c>
      <c r="L272" s="1"/>
      <c r="M272" s="1"/>
      <c r="N272" s="1"/>
      <c r="O272" s="1"/>
      <c r="P272" s="1"/>
      <c r="Q272" s="1"/>
      <c r="R272" s="1"/>
      <c r="S272" s="1"/>
      <c r="T272" s="1"/>
      <c r="U272" s="1" t="s">
        <v>3</v>
      </c>
      <c r="V272" s="1">
        <v>0</v>
      </c>
      <c r="W272" s="1"/>
      <c r="X272" s="1"/>
      <c r="Y272" s="1"/>
      <c r="Z272" s="1"/>
      <c r="AA272" s="1"/>
      <c r="AB272" s="1" t="s">
        <v>3</v>
      </c>
      <c r="AC272" s="1" t="s">
        <v>3</v>
      </c>
      <c r="AD272" s="1" t="s">
        <v>3</v>
      </c>
      <c r="AE272" s="1" t="s">
        <v>3</v>
      </c>
      <c r="AF272" s="1" t="s">
        <v>3</v>
      </c>
      <c r="AG272" s="1" t="s">
        <v>3</v>
      </c>
      <c r="AH272" s="1"/>
      <c r="AI272" s="1"/>
      <c r="AJ272" s="1"/>
      <c r="AK272" s="1"/>
      <c r="AL272" s="1"/>
      <c r="AM272" s="1"/>
      <c r="AN272" s="1"/>
      <c r="AO272" s="1"/>
      <c r="AP272" s="1" t="s">
        <v>3</v>
      </c>
      <c r="AQ272" s="1" t="s">
        <v>3</v>
      </c>
      <c r="AR272" s="1" t="s">
        <v>3</v>
      </c>
      <c r="AS272" s="1"/>
      <c r="AT272" s="1"/>
      <c r="AU272" s="1"/>
      <c r="AV272" s="1"/>
      <c r="AW272" s="1"/>
      <c r="AX272" s="1"/>
      <c r="AY272" s="1"/>
      <c r="AZ272" s="1" t="s">
        <v>3</v>
      </c>
      <c r="BA272" s="1"/>
      <c r="BB272" s="1" t="s">
        <v>3</v>
      </c>
      <c r="BC272" s="1" t="s">
        <v>3</v>
      </c>
      <c r="BD272" s="1" t="s">
        <v>3</v>
      </c>
      <c r="BE272" s="1" t="s">
        <v>3</v>
      </c>
      <c r="BF272" s="1" t="s">
        <v>3</v>
      </c>
      <c r="BG272" s="1" t="s">
        <v>3</v>
      </c>
      <c r="BH272" s="1" t="s">
        <v>3</v>
      </c>
      <c r="BI272" s="1" t="s">
        <v>3</v>
      </c>
      <c r="BJ272" s="1" t="s">
        <v>3</v>
      </c>
      <c r="BK272" s="1" t="s">
        <v>3</v>
      </c>
      <c r="BL272" s="1" t="s">
        <v>3</v>
      </c>
      <c r="BM272" s="1" t="s">
        <v>3</v>
      </c>
      <c r="BN272" s="1" t="s">
        <v>3</v>
      </c>
      <c r="BO272" s="1" t="s">
        <v>3</v>
      </c>
      <c r="BP272" s="1" t="s">
        <v>3</v>
      </c>
      <c r="BQ272" s="1"/>
      <c r="BR272" s="1"/>
      <c r="BS272" s="1"/>
      <c r="BT272" s="1"/>
      <c r="BU272" s="1"/>
      <c r="BV272" s="1"/>
      <c r="BW272" s="1"/>
      <c r="BX272" s="1">
        <v>0</v>
      </c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>
        <v>0</v>
      </c>
    </row>
    <row r="274" spans="1:255" x14ac:dyDescent="0.2">
      <c r="A274" s="3">
        <v>52</v>
      </c>
      <c r="B274" s="3">
        <f t="shared" ref="B274:G274" si="311">B361</f>
        <v>1</v>
      </c>
      <c r="C274" s="3">
        <f t="shared" si="311"/>
        <v>5</v>
      </c>
      <c r="D274" s="3">
        <f t="shared" si="311"/>
        <v>272</v>
      </c>
      <c r="E274" s="3">
        <f t="shared" si="311"/>
        <v>0</v>
      </c>
      <c r="F274" s="3" t="str">
        <f t="shared" si="311"/>
        <v>Новый подраздел</v>
      </c>
      <c r="G274" s="3" t="str">
        <f t="shared" si="311"/>
        <v>Сантехнические работы</v>
      </c>
      <c r="H274" s="3"/>
      <c r="I274" s="3"/>
      <c r="J274" s="3"/>
      <c r="K274" s="3"/>
      <c r="L274" s="3"/>
      <c r="M274" s="3"/>
      <c r="N274" s="3"/>
      <c r="O274" s="3">
        <f t="shared" ref="O274:AT274" si="312">O361</f>
        <v>4063.52</v>
      </c>
      <c r="P274" s="3">
        <f t="shared" si="312"/>
        <v>3609.57</v>
      </c>
      <c r="Q274" s="3">
        <f t="shared" si="312"/>
        <v>31.73</v>
      </c>
      <c r="R274" s="3">
        <f t="shared" si="312"/>
        <v>8.6</v>
      </c>
      <c r="S274" s="3">
        <f t="shared" si="312"/>
        <v>422.22</v>
      </c>
      <c r="T274" s="3">
        <f t="shared" si="312"/>
        <v>0</v>
      </c>
      <c r="U274" s="3">
        <f t="shared" si="312"/>
        <v>34.668590000000002</v>
      </c>
      <c r="V274" s="3">
        <f t="shared" si="312"/>
        <v>0</v>
      </c>
      <c r="W274" s="3">
        <f t="shared" si="312"/>
        <v>0</v>
      </c>
      <c r="X274" s="3">
        <f t="shared" si="312"/>
        <v>0</v>
      </c>
      <c r="Y274" s="3">
        <f t="shared" si="312"/>
        <v>0</v>
      </c>
      <c r="Z274" s="3">
        <f t="shared" si="312"/>
        <v>0</v>
      </c>
      <c r="AA274" s="3">
        <f t="shared" si="312"/>
        <v>0</v>
      </c>
      <c r="AB274" s="3">
        <f t="shared" si="312"/>
        <v>4063.52</v>
      </c>
      <c r="AC274" s="3">
        <f t="shared" si="312"/>
        <v>3609.57</v>
      </c>
      <c r="AD274" s="3">
        <f t="shared" si="312"/>
        <v>31.73</v>
      </c>
      <c r="AE274" s="3">
        <f t="shared" si="312"/>
        <v>8.6</v>
      </c>
      <c r="AF274" s="3">
        <f t="shared" si="312"/>
        <v>422.22</v>
      </c>
      <c r="AG274" s="3">
        <f t="shared" si="312"/>
        <v>0</v>
      </c>
      <c r="AH274" s="3">
        <f t="shared" si="312"/>
        <v>34.668590000000002</v>
      </c>
      <c r="AI274" s="3">
        <f t="shared" si="312"/>
        <v>0</v>
      </c>
      <c r="AJ274" s="3">
        <f t="shared" si="312"/>
        <v>0</v>
      </c>
      <c r="AK274" s="3">
        <f t="shared" si="312"/>
        <v>0</v>
      </c>
      <c r="AL274" s="3">
        <f t="shared" si="312"/>
        <v>0</v>
      </c>
      <c r="AM274" s="3">
        <f t="shared" si="312"/>
        <v>0</v>
      </c>
      <c r="AN274" s="3">
        <f t="shared" si="312"/>
        <v>0</v>
      </c>
      <c r="AO274" s="3">
        <f t="shared" si="312"/>
        <v>0</v>
      </c>
      <c r="AP274" s="3">
        <f t="shared" si="312"/>
        <v>0</v>
      </c>
      <c r="AQ274" s="3">
        <f t="shared" si="312"/>
        <v>0</v>
      </c>
      <c r="AR274" s="3">
        <f t="shared" si="312"/>
        <v>4077.9</v>
      </c>
      <c r="AS274" s="3">
        <f t="shared" si="312"/>
        <v>4077.9</v>
      </c>
      <c r="AT274" s="3">
        <f t="shared" si="312"/>
        <v>0</v>
      </c>
      <c r="AU274" s="3">
        <f t="shared" ref="AU274:BZ274" si="313">AU361</f>
        <v>0</v>
      </c>
      <c r="AV274" s="3">
        <f t="shared" si="313"/>
        <v>3609.57</v>
      </c>
      <c r="AW274" s="3">
        <f t="shared" si="313"/>
        <v>3609.57</v>
      </c>
      <c r="AX274" s="3">
        <f t="shared" si="313"/>
        <v>0</v>
      </c>
      <c r="AY274" s="3">
        <f t="shared" si="313"/>
        <v>3609.57</v>
      </c>
      <c r="AZ274" s="3">
        <f t="shared" si="313"/>
        <v>0</v>
      </c>
      <c r="BA274" s="3">
        <f t="shared" si="313"/>
        <v>0</v>
      </c>
      <c r="BB274" s="3">
        <f t="shared" si="313"/>
        <v>0</v>
      </c>
      <c r="BC274" s="3">
        <f t="shared" si="313"/>
        <v>0</v>
      </c>
      <c r="BD274" s="3">
        <f t="shared" si="313"/>
        <v>0</v>
      </c>
      <c r="BE274" s="3">
        <f t="shared" si="313"/>
        <v>0</v>
      </c>
      <c r="BF274" s="3">
        <f t="shared" si="313"/>
        <v>0</v>
      </c>
      <c r="BG274" s="3">
        <f t="shared" si="313"/>
        <v>0</v>
      </c>
      <c r="BH274" s="3">
        <f t="shared" si="313"/>
        <v>0</v>
      </c>
      <c r="BI274" s="3">
        <f t="shared" si="313"/>
        <v>0</v>
      </c>
      <c r="BJ274" s="3">
        <f t="shared" si="313"/>
        <v>0</v>
      </c>
      <c r="BK274" s="3">
        <f t="shared" si="313"/>
        <v>0</v>
      </c>
      <c r="BL274" s="3">
        <f t="shared" si="313"/>
        <v>0</v>
      </c>
      <c r="BM274" s="3">
        <f t="shared" si="313"/>
        <v>0</v>
      </c>
      <c r="BN274" s="3">
        <f t="shared" si="313"/>
        <v>0</v>
      </c>
      <c r="BO274" s="3">
        <f t="shared" si="313"/>
        <v>0</v>
      </c>
      <c r="BP274" s="3">
        <f t="shared" si="313"/>
        <v>0</v>
      </c>
      <c r="BQ274" s="3">
        <f t="shared" si="313"/>
        <v>0</v>
      </c>
      <c r="BR274" s="3">
        <f t="shared" si="313"/>
        <v>0</v>
      </c>
      <c r="BS274" s="3">
        <f t="shared" si="313"/>
        <v>0</v>
      </c>
      <c r="BT274" s="3">
        <f t="shared" si="313"/>
        <v>0</v>
      </c>
      <c r="BU274" s="3">
        <f t="shared" si="313"/>
        <v>0</v>
      </c>
      <c r="BV274" s="3">
        <f t="shared" si="313"/>
        <v>0</v>
      </c>
      <c r="BW274" s="3">
        <f t="shared" si="313"/>
        <v>0</v>
      </c>
      <c r="BX274" s="3">
        <f t="shared" si="313"/>
        <v>0</v>
      </c>
      <c r="BY274" s="3">
        <f t="shared" si="313"/>
        <v>0</v>
      </c>
      <c r="BZ274" s="3">
        <f t="shared" si="313"/>
        <v>0</v>
      </c>
      <c r="CA274" s="3">
        <f t="shared" ref="CA274:DF274" si="314">CA361</f>
        <v>4077.9</v>
      </c>
      <c r="CB274" s="3">
        <f t="shared" si="314"/>
        <v>4077.9</v>
      </c>
      <c r="CC274" s="3">
        <f t="shared" si="314"/>
        <v>0</v>
      </c>
      <c r="CD274" s="3">
        <f t="shared" si="314"/>
        <v>0</v>
      </c>
      <c r="CE274" s="3">
        <f t="shared" si="314"/>
        <v>3609.57</v>
      </c>
      <c r="CF274" s="3">
        <f t="shared" si="314"/>
        <v>3609.57</v>
      </c>
      <c r="CG274" s="3">
        <f t="shared" si="314"/>
        <v>0</v>
      </c>
      <c r="CH274" s="3">
        <f t="shared" si="314"/>
        <v>3609.57</v>
      </c>
      <c r="CI274" s="3">
        <f t="shared" si="314"/>
        <v>0</v>
      </c>
      <c r="CJ274" s="3">
        <f t="shared" si="314"/>
        <v>0</v>
      </c>
      <c r="CK274" s="3">
        <f t="shared" si="314"/>
        <v>0</v>
      </c>
      <c r="CL274" s="3">
        <f t="shared" si="314"/>
        <v>0</v>
      </c>
      <c r="CM274" s="3">
        <f t="shared" si="314"/>
        <v>0</v>
      </c>
      <c r="CN274" s="3">
        <f t="shared" si="314"/>
        <v>0</v>
      </c>
      <c r="CO274" s="3">
        <f t="shared" si="314"/>
        <v>0</v>
      </c>
      <c r="CP274" s="3">
        <f t="shared" si="314"/>
        <v>0</v>
      </c>
      <c r="CQ274" s="3">
        <f t="shared" si="314"/>
        <v>0</v>
      </c>
      <c r="CR274" s="3">
        <f t="shared" si="314"/>
        <v>0</v>
      </c>
      <c r="CS274" s="3">
        <f t="shared" si="314"/>
        <v>0</v>
      </c>
      <c r="CT274" s="3">
        <f t="shared" si="314"/>
        <v>0</v>
      </c>
      <c r="CU274" s="3">
        <f t="shared" si="314"/>
        <v>0</v>
      </c>
      <c r="CV274" s="3">
        <f t="shared" si="314"/>
        <v>0</v>
      </c>
      <c r="CW274" s="3">
        <f t="shared" si="314"/>
        <v>0</v>
      </c>
      <c r="CX274" s="3">
        <f t="shared" si="314"/>
        <v>0</v>
      </c>
      <c r="CY274" s="3">
        <f t="shared" si="314"/>
        <v>0</v>
      </c>
      <c r="CZ274" s="3">
        <f t="shared" si="314"/>
        <v>0</v>
      </c>
      <c r="DA274" s="3">
        <f t="shared" si="314"/>
        <v>0</v>
      </c>
      <c r="DB274" s="3">
        <f t="shared" si="314"/>
        <v>0</v>
      </c>
      <c r="DC274" s="3">
        <f t="shared" si="314"/>
        <v>0</v>
      </c>
      <c r="DD274" s="3">
        <f t="shared" si="314"/>
        <v>0</v>
      </c>
      <c r="DE274" s="3">
        <f t="shared" si="314"/>
        <v>0</v>
      </c>
      <c r="DF274" s="3">
        <f t="shared" si="314"/>
        <v>0</v>
      </c>
      <c r="DG274" s="4">
        <f t="shared" ref="DG274:EL274" si="315">DG361</f>
        <v>23806.95</v>
      </c>
      <c r="DH274" s="4">
        <f t="shared" si="315"/>
        <v>15223</v>
      </c>
      <c r="DI274" s="4">
        <f t="shared" si="315"/>
        <v>295.73</v>
      </c>
      <c r="DJ274" s="4">
        <f t="shared" si="315"/>
        <v>9.0500000000000007</v>
      </c>
      <c r="DK274" s="4">
        <f t="shared" si="315"/>
        <v>8288.2199999999993</v>
      </c>
      <c r="DL274" s="4">
        <f t="shared" si="315"/>
        <v>0</v>
      </c>
      <c r="DM274" s="4">
        <f t="shared" si="315"/>
        <v>36.677251529999999</v>
      </c>
      <c r="DN274" s="4">
        <f t="shared" si="315"/>
        <v>0</v>
      </c>
      <c r="DO274" s="4">
        <f t="shared" si="315"/>
        <v>0</v>
      </c>
      <c r="DP274" s="4">
        <f t="shared" si="315"/>
        <v>7043.31</v>
      </c>
      <c r="DQ274" s="4">
        <f t="shared" si="315"/>
        <v>3646.81</v>
      </c>
      <c r="DR274" s="4">
        <f t="shared" si="315"/>
        <v>0</v>
      </c>
      <c r="DS274" s="4">
        <f t="shared" si="315"/>
        <v>0</v>
      </c>
      <c r="DT274" s="4">
        <f t="shared" si="315"/>
        <v>23806.95</v>
      </c>
      <c r="DU274" s="4">
        <f t="shared" si="315"/>
        <v>15223</v>
      </c>
      <c r="DV274" s="4">
        <f t="shared" si="315"/>
        <v>295.73</v>
      </c>
      <c r="DW274" s="4">
        <f t="shared" si="315"/>
        <v>9.0500000000000007</v>
      </c>
      <c r="DX274" s="4">
        <f t="shared" si="315"/>
        <v>8288.2199999999993</v>
      </c>
      <c r="DY274" s="4">
        <f t="shared" si="315"/>
        <v>0</v>
      </c>
      <c r="DZ274" s="4">
        <f t="shared" si="315"/>
        <v>36.677251529999999</v>
      </c>
      <c r="EA274" s="4">
        <f t="shared" si="315"/>
        <v>0</v>
      </c>
      <c r="EB274" s="4">
        <f t="shared" si="315"/>
        <v>0</v>
      </c>
      <c r="EC274" s="4">
        <f t="shared" si="315"/>
        <v>7043.31</v>
      </c>
      <c r="ED274" s="4">
        <f t="shared" si="315"/>
        <v>3646.81</v>
      </c>
      <c r="EE274" s="4">
        <f t="shared" si="315"/>
        <v>0</v>
      </c>
      <c r="EF274" s="4">
        <f t="shared" si="315"/>
        <v>0</v>
      </c>
      <c r="EG274" s="4">
        <f t="shared" si="315"/>
        <v>0</v>
      </c>
      <c r="EH274" s="4">
        <f t="shared" si="315"/>
        <v>0</v>
      </c>
      <c r="EI274" s="4">
        <f t="shared" si="315"/>
        <v>0</v>
      </c>
      <c r="EJ274" s="4">
        <f t="shared" si="315"/>
        <v>34512.269999999997</v>
      </c>
      <c r="EK274" s="4">
        <f t="shared" si="315"/>
        <v>34512.269999999997</v>
      </c>
      <c r="EL274" s="4">
        <f t="shared" si="315"/>
        <v>0</v>
      </c>
      <c r="EM274" s="4">
        <f t="shared" ref="EM274:FR274" si="316">EM361</f>
        <v>0</v>
      </c>
      <c r="EN274" s="4">
        <f t="shared" si="316"/>
        <v>15223</v>
      </c>
      <c r="EO274" s="4">
        <f t="shared" si="316"/>
        <v>15223</v>
      </c>
      <c r="EP274" s="4">
        <f t="shared" si="316"/>
        <v>0</v>
      </c>
      <c r="EQ274" s="4">
        <f t="shared" si="316"/>
        <v>15223</v>
      </c>
      <c r="ER274" s="4">
        <f t="shared" si="316"/>
        <v>0</v>
      </c>
      <c r="ES274" s="4">
        <f t="shared" si="316"/>
        <v>0</v>
      </c>
      <c r="ET274" s="4">
        <f t="shared" si="316"/>
        <v>0</v>
      </c>
      <c r="EU274" s="4">
        <f t="shared" si="316"/>
        <v>0</v>
      </c>
      <c r="EV274" s="4">
        <f t="shared" si="316"/>
        <v>0</v>
      </c>
      <c r="EW274" s="4">
        <f t="shared" si="316"/>
        <v>0</v>
      </c>
      <c r="EX274" s="4">
        <f t="shared" si="316"/>
        <v>0</v>
      </c>
      <c r="EY274" s="4">
        <f t="shared" si="316"/>
        <v>0</v>
      </c>
      <c r="EZ274" s="4">
        <f t="shared" si="316"/>
        <v>0</v>
      </c>
      <c r="FA274" s="4">
        <f t="shared" si="316"/>
        <v>0</v>
      </c>
      <c r="FB274" s="4">
        <f t="shared" si="316"/>
        <v>0</v>
      </c>
      <c r="FC274" s="4">
        <f t="shared" si="316"/>
        <v>0</v>
      </c>
      <c r="FD274" s="4">
        <f t="shared" si="316"/>
        <v>0</v>
      </c>
      <c r="FE274" s="4">
        <f t="shared" si="316"/>
        <v>0</v>
      </c>
      <c r="FF274" s="4">
        <f t="shared" si="316"/>
        <v>0</v>
      </c>
      <c r="FG274" s="4">
        <f t="shared" si="316"/>
        <v>0</v>
      </c>
      <c r="FH274" s="4">
        <f t="shared" si="316"/>
        <v>0</v>
      </c>
      <c r="FI274" s="4">
        <f t="shared" si="316"/>
        <v>0</v>
      </c>
      <c r="FJ274" s="4">
        <f t="shared" si="316"/>
        <v>0</v>
      </c>
      <c r="FK274" s="4">
        <f t="shared" si="316"/>
        <v>0</v>
      </c>
      <c r="FL274" s="4">
        <f t="shared" si="316"/>
        <v>0</v>
      </c>
      <c r="FM274" s="4">
        <f t="shared" si="316"/>
        <v>0</v>
      </c>
      <c r="FN274" s="4">
        <f t="shared" si="316"/>
        <v>0</v>
      </c>
      <c r="FO274" s="4">
        <f t="shared" si="316"/>
        <v>0</v>
      </c>
      <c r="FP274" s="4">
        <f t="shared" si="316"/>
        <v>0</v>
      </c>
      <c r="FQ274" s="4">
        <f t="shared" si="316"/>
        <v>0</v>
      </c>
      <c r="FR274" s="4">
        <f t="shared" si="316"/>
        <v>0</v>
      </c>
      <c r="FS274" s="4">
        <f t="shared" ref="FS274:GX274" si="317">FS361</f>
        <v>34512.269999999997</v>
      </c>
      <c r="FT274" s="4">
        <f t="shared" si="317"/>
        <v>34512.269999999997</v>
      </c>
      <c r="FU274" s="4">
        <f t="shared" si="317"/>
        <v>0</v>
      </c>
      <c r="FV274" s="4">
        <f t="shared" si="317"/>
        <v>0</v>
      </c>
      <c r="FW274" s="4">
        <f t="shared" si="317"/>
        <v>15223</v>
      </c>
      <c r="FX274" s="4">
        <f t="shared" si="317"/>
        <v>15223</v>
      </c>
      <c r="FY274" s="4">
        <f t="shared" si="317"/>
        <v>0</v>
      </c>
      <c r="FZ274" s="4">
        <f t="shared" si="317"/>
        <v>15223</v>
      </c>
      <c r="GA274" s="4">
        <f t="shared" si="317"/>
        <v>0</v>
      </c>
      <c r="GB274" s="4">
        <f t="shared" si="317"/>
        <v>0</v>
      </c>
      <c r="GC274" s="4">
        <f t="shared" si="317"/>
        <v>0</v>
      </c>
      <c r="GD274" s="4">
        <f t="shared" si="317"/>
        <v>0</v>
      </c>
      <c r="GE274" s="4">
        <f t="shared" si="317"/>
        <v>0</v>
      </c>
      <c r="GF274" s="4">
        <f t="shared" si="317"/>
        <v>0</v>
      </c>
      <c r="GG274" s="4">
        <f t="shared" si="317"/>
        <v>0</v>
      </c>
      <c r="GH274" s="4">
        <f t="shared" si="317"/>
        <v>0</v>
      </c>
      <c r="GI274" s="4">
        <f t="shared" si="317"/>
        <v>0</v>
      </c>
      <c r="GJ274" s="4">
        <f t="shared" si="317"/>
        <v>0</v>
      </c>
      <c r="GK274" s="4">
        <f t="shared" si="317"/>
        <v>0</v>
      </c>
      <c r="GL274" s="4">
        <f t="shared" si="317"/>
        <v>0</v>
      </c>
      <c r="GM274" s="4">
        <f t="shared" si="317"/>
        <v>0</v>
      </c>
      <c r="GN274" s="4">
        <f t="shared" si="317"/>
        <v>0</v>
      </c>
      <c r="GO274" s="4">
        <f t="shared" si="317"/>
        <v>0</v>
      </c>
      <c r="GP274" s="4">
        <f t="shared" si="317"/>
        <v>0</v>
      </c>
      <c r="GQ274" s="4">
        <f t="shared" si="317"/>
        <v>0</v>
      </c>
      <c r="GR274" s="4">
        <f t="shared" si="317"/>
        <v>0</v>
      </c>
      <c r="GS274" s="4">
        <f t="shared" si="317"/>
        <v>0</v>
      </c>
      <c r="GT274" s="4">
        <f t="shared" si="317"/>
        <v>0</v>
      </c>
      <c r="GU274" s="4">
        <f t="shared" si="317"/>
        <v>0</v>
      </c>
      <c r="GV274" s="4">
        <f t="shared" si="317"/>
        <v>0</v>
      </c>
      <c r="GW274" s="4">
        <f t="shared" si="317"/>
        <v>0</v>
      </c>
      <c r="GX274" s="4">
        <f t="shared" si="317"/>
        <v>0</v>
      </c>
    </row>
    <row r="276" spans="1:255" x14ac:dyDescent="0.2">
      <c r="A276" s="2">
        <v>17</v>
      </c>
      <c r="B276" s="2">
        <v>1</v>
      </c>
      <c r="C276" s="2">
        <f>ROW(SmtRes!A373)</f>
        <v>373</v>
      </c>
      <c r="D276" s="2">
        <f>ROW(EtalonRes!A367)</f>
        <v>367</v>
      </c>
      <c r="E276" s="2" t="s">
        <v>23</v>
      </c>
      <c r="F276" s="2" t="s">
        <v>484</v>
      </c>
      <c r="G276" s="2" t="s">
        <v>485</v>
      </c>
      <c r="H276" s="2" t="s">
        <v>51</v>
      </c>
      <c r="I276" s="2">
        <v>2</v>
      </c>
      <c r="J276" s="2">
        <v>0</v>
      </c>
      <c r="K276" s="2"/>
      <c r="L276" s="2"/>
      <c r="M276" s="2"/>
      <c r="N276" s="2"/>
      <c r="O276" s="2">
        <f t="shared" ref="O276:O307" si="318">ROUND(CP276,2)</f>
        <v>8.33</v>
      </c>
      <c r="P276" s="2">
        <f t="shared" ref="P276:P307" si="319">ROUND(CQ276*I276,2)</f>
        <v>0</v>
      </c>
      <c r="Q276" s="2">
        <f t="shared" ref="Q276:Q307" si="320">ROUND(CR276*I276,2)</f>
        <v>0</v>
      </c>
      <c r="R276" s="2">
        <f t="shared" ref="R276:R307" si="321">ROUND(CS276*I276,2)</f>
        <v>0</v>
      </c>
      <c r="S276" s="2">
        <f t="shared" ref="S276:S307" si="322">ROUND(CT276*I276,2)</f>
        <v>8.33</v>
      </c>
      <c r="T276" s="2">
        <f t="shared" ref="T276:T307" si="323">ROUND(CU276*I276,2)</f>
        <v>0</v>
      </c>
      <c r="U276" s="2">
        <f t="shared" ref="U276:U307" si="324">CV276*I276</f>
        <v>0.73599999999999999</v>
      </c>
      <c r="V276" s="2">
        <f t="shared" ref="V276:V307" si="325">CW276*I276</f>
        <v>0</v>
      </c>
      <c r="W276" s="2">
        <f t="shared" ref="W276:W307" si="326">ROUND(CX276*I276,2)</f>
        <v>0</v>
      </c>
      <c r="X276" s="2">
        <f t="shared" ref="X276:X307" si="327">ROUND(CY276,2)</f>
        <v>0</v>
      </c>
      <c r="Y276" s="2">
        <f t="shared" ref="Y276:Y307" si="328">ROUND(CZ276,2)</f>
        <v>0</v>
      </c>
      <c r="Z276" s="2"/>
      <c r="AA276" s="2">
        <v>21012691</v>
      </c>
      <c r="AB276" s="2">
        <f t="shared" ref="AB276:AB307" si="329">ROUND((AC276+AD276+AF276),6)</f>
        <v>4.1630000000000003</v>
      </c>
      <c r="AC276" s="2">
        <f t="shared" ref="AC276:AC307" si="330">ROUND((ES276),6)</f>
        <v>0</v>
      </c>
      <c r="AD276" s="2">
        <f t="shared" ref="AD276:AD291" si="331">ROUND(((ET276*1.15)),6)</f>
        <v>0</v>
      </c>
      <c r="AE276" s="2">
        <f t="shared" ref="AE276:AE291" si="332">ROUND(((EU276*1.15)),6)</f>
        <v>0</v>
      </c>
      <c r="AF276" s="2">
        <f t="shared" ref="AF276:AF291" si="333">ROUND(((EV276*1.15)),6)</f>
        <v>4.1630000000000003</v>
      </c>
      <c r="AG276" s="2">
        <f t="shared" ref="AG276:AG307" si="334">ROUND((AP276),6)</f>
        <v>0</v>
      </c>
      <c r="AH276" s="2">
        <f t="shared" ref="AH276:AH291" si="335">((EW276*1.15))</f>
        <v>0.36799999999999999</v>
      </c>
      <c r="AI276" s="2">
        <f t="shared" ref="AI276:AI291" si="336">((EX276*1.15))</f>
        <v>0</v>
      </c>
      <c r="AJ276" s="2">
        <f t="shared" ref="AJ276:AJ307" si="337">ROUND((AS276),6)</f>
        <v>0</v>
      </c>
      <c r="AK276" s="2">
        <v>3.62</v>
      </c>
      <c r="AL276" s="2">
        <v>0</v>
      </c>
      <c r="AM276" s="2">
        <v>0</v>
      </c>
      <c r="AN276" s="2">
        <v>0</v>
      </c>
      <c r="AO276" s="2">
        <v>3.62</v>
      </c>
      <c r="AP276" s="2">
        <v>0</v>
      </c>
      <c r="AQ276" s="2">
        <v>0.32</v>
      </c>
      <c r="AR276" s="2">
        <v>0</v>
      </c>
      <c r="AS276" s="2">
        <v>0</v>
      </c>
      <c r="AT276" s="2">
        <v>0</v>
      </c>
      <c r="AU276" s="2">
        <v>0</v>
      </c>
      <c r="AV276" s="2">
        <v>1</v>
      </c>
      <c r="AW276" s="2">
        <v>1</v>
      </c>
      <c r="AX276" s="2"/>
      <c r="AY276" s="2"/>
      <c r="AZ276" s="2">
        <v>1</v>
      </c>
      <c r="BA276" s="2">
        <v>1</v>
      </c>
      <c r="BB276" s="2">
        <v>1</v>
      </c>
      <c r="BC276" s="2">
        <v>1</v>
      </c>
      <c r="BD276" s="2" t="s">
        <v>3</v>
      </c>
      <c r="BE276" s="2" t="s">
        <v>3</v>
      </c>
      <c r="BF276" s="2" t="s">
        <v>3</v>
      </c>
      <c r="BG276" s="2" t="s">
        <v>3</v>
      </c>
      <c r="BH276" s="2">
        <v>0</v>
      </c>
      <c r="BI276" s="2">
        <v>1</v>
      </c>
      <c r="BJ276" s="2" t="s">
        <v>486</v>
      </c>
      <c r="BK276" s="2"/>
      <c r="BL276" s="2"/>
      <c r="BM276" s="2">
        <v>625</v>
      </c>
      <c r="BN276" s="2">
        <v>0</v>
      </c>
      <c r="BO276" s="2" t="s">
        <v>3</v>
      </c>
      <c r="BP276" s="2">
        <v>0</v>
      </c>
      <c r="BQ276" s="2">
        <v>60</v>
      </c>
      <c r="BR276" s="2">
        <v>0</v>
      </c>
      <c r="BS276" s="2">
        <v>1</v>
      </c>
      <c r="BT276" s="2">
        <v>1</v>
      </c>
      <c r="BU276" s="2">
        <v>1</v>
      </c>
      <c r="BV276" s="2">
        <v>1</v>
      </c>
      <c r="BW276" s="2">
        <v>1</v>
      </c>
      <c r="BX276" s="2">
        <v>1</v>
      </c>
      <c r="BY276" s="2" t="s">
        <v>3</v>
      </c>
      <c r="BZ276" s="2">
        <v>0</v>
      </c>
      <c r="CA276" s="2">
        <v>0</v>
      </c>
      <c r="CB276" s="2"/>
      <c r="CC276" s="2"/>
      <c r="CD276" s="2"/>
      <c r="CE276" s="2"/>
      <c r="CF276" s="2">
        <v>0</v>
      </c>
      <c r="CG276" s="2">
        <v>0</v>
      </c>
      <c r="CH276" s="2"/>
      <c r="CI276" s="2"/>
      <c r="CJ276" s="2"/>
      <c r="CK276" s="2"/>
      <c r="CL276" s="2"/>
      <c r="CM276" s="2">
        <v>0</v>
      </c>
      <c r="CN276" s="2" t="s">
        <v>3</v>
      </c>
      <c r="CO276" s="2">
        <v>0</v>
      </c>
      <c r="CP276" s="2">
        <f t="shared" ref="CP276:CP307" si="338">(P276+Q276+S276)</f>
        <v>8.33</v>
      </c>
      <c r="CQ276" s="2">
        <f t="shared" ref="CQ276:CQ307" si="339">(AC276*BC276*AW276)</f>
        <v>0</v>
      </c>
      <c r="CR276" s="2">
        <f t="shared" ref="CR276:CR307" si="340">(AD276*BB276*AV276)</f>
        <v>0</v>
      </c>
      <c r="CS276" s="2">
        <f t="shared" ref="CS276:CS307" si="341">(AE276*BS276*AV276)</f>
        <v>0</v>
      </c>
      <c r="CT276" s="2">
        <f t="shared" ref="CT276:CT307" si="342">(AF276*BA276*AV276)</f>
        <v>4.1630000000000003</v>
      </c>
      <c r="CU276" s="2">
        <f t="shared" ref="CU276:CU307" si="343">AG276</f>
        <v>0</v>
      </c>
      <c r="CV276" s="2">
        <f t="shared" ref="CV276:CV307" si="344">(AH276*AV276)</f>
        <v>0.36799999999999999</v>
      </c>
      <c r="CW276" s="2">
        <f t="shared" ref="CW276:CW307" si="345">AI276</f>
        <v>0</v>
      </c>
      <c r="CX276" s="2">
        <f t="shared" ref="CX276:CX307" si="346">AJ276</f>
        <v>0</v>
      </c>
      <c r="CY276" s="2">
        <f t="shared" ref="CY276:CY307" si="347">S276*(BZ276/100)</f>
        <v>0</v>
      </c>
      <c r="CZ276" s="2">
        <f t="shared" ref="CZ276:CZ307" si="348">S276*(CA276/100)</f>
        <v>0</v>
      </c>
      <c r="DA276" s="2"/>
      <c r="DB276" s="2"/>
      <c r="DC276" s="2" t="s">
        <v>3</v>
      </c>
      <c r="DD276" s="2" t="s">
        <v>3</v>
      </c>
      <c r="DE276" s="2" t="s">
        <v>487</v>
      </c>
      <c r="DF276" s="2" t="s">
        <v>487</v>
      </c>
      <c r="DG276" s="2" t="s">
        <v>487</v>
      </c>
      <c r="DH276" s="2" t="s">
        <v>3</v>
      </c>
      <c r="DI276" s="2" t="s">
        <v>487</v>
      </c>
      <c r="DJ276" s="2" t="s">
        <v>487</v>
      </c>
      <c r="DK276" s="2" t="s">
        <v>3</v>
      </c>
      <c r="DL276" s="2" t="s">
        <v>3</v>
      </c>
      <c r="DM276" s="2" t="s">
        <v>3</v>
      </c>
      <c r="DN276" s="2">
        <v>110</v>
      </c>
      <c r="DO276" s="2">
        <v>74</v>
      </c>
      <c r="DP276" s="2">
        <v>1.0669999999999999</v>
      </c>
      <c r="DQ276" s="2">
        <v>1</v>
      </c>
      <c r="DR276" s="2"/>
      <c r="DS276" s="2"/>
      <c r="DT276" s="2"/>
      <c r="DU276" s="2">
        <v>1010</v>
      </c>
      <c r="DV276" s="2" t="s">
        <v>51</v>
      </c>
      <c r="DW276" s="2" t="s">
        <v>51</v>
      </c>
      <c r="DX276" s="2">
        <v>1</v>
      </c>
      <c r="DY276" s="2"/>
      <c r="DZ276" s="2"/>
      <c r="EA276" s="2"/>
      <c r="EB276" s="2"/>
      <c r="EC276" s="2"/>
      <c r="ED276" s="2"/>
      <c r="EE276" s="2">
        <v>20613517</v>
      </c>
      <c r="EF276" s="2">
        <v>60</v>
      </c>
      <c r="EG276" s="2" t="s">
        <v>29</v>
      </c>
      <c r="EH276" s="2">
        <v>0</v>
      </c>
      <c r="EI276" s="2" t="s">
        <v>3</v>
      </c>
      <c r="EJ276" s="2">
        <v>1</v>
      </c>
      <c r="EK276" s="2">
        <v>625</v>
      </c>
      <c r="EL276" s="2" t="s">
        <v>488</v>
      </c>
      <c r="EM276" s="2" t="s">
        <v>489</v>
      </c>
      <c r="EN276" s="2"/>
      <c r="EO276" s="2" t="s">
        <v>3</v>
      </c>
      <c r="EP276" s="2"/>
      <c r="EQ276" s="2">
        <v>0</v>
      </c>
      <c r="ER276" s="2">
        <v>3.62</v>
      </c>
      <c r="ES276" s="2">
        <v>0</v>
      </c>
      <c r="ET276" s="2">
        <v>0</v>
      </c>
      <c r="EU276" s="2">
        <v>0</v>
      </c>
      <c r="EV276" s="2">
        <v>3.62</v>
      </c>
      <c r="EW276" s="2">
        <v>0.32</v>
      </c>
      <c r="EX276" s="2">
        <v>0</v>
      </c>
      <c r="EY276" s="2">
        <v>0</v>
      </c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>
        <v>0</v>
      </c>
      <c r="FR276" s="2">
        <f t="shared" ref="FR276:FR307" si="349">ROUND(IF(AND(BH276=3,BI276=3),P276,0),2)</f>
        <v>0</v>
      </c>
      <c r="FS276" s="2">
        <v>0</v>
      </c>
      <c r="FT276" s="2"/>
      <c r="FU276" s="2"/>
      <c r="FV276" s="2"/>
      <c r="FW276" s="2"/>
      <c r="FX276" s="2">
        <v>110</v>
      </c>
      <c r="FY276" s="2">
        <v>74</v>
      </c>
      <c r="FZ276" s="2"/>
      <c r="GA276" s="2" t="s">
        <v>3</v>
      </c>
      <c r="GB276" s="2"/>
      <c r="GC276" s="2"/>
      <c r="GD276" s="2">
        <v>0</v>
      </c>
      <c r="GE276" s="2"/>
      <c r="GF276" s="2">
        <v>1829142392</v>
      </c>
      <c r="GG276" s="2">
        <v>2</v>
      </c>
      <c r="GH276" s="2">
        <v>-2</v>
      </c>
      <c r="GI276" s="2">
        <v>-2</v>
      </c>
      <c r="GJ276" s="2">
        <v>0</v>
      </c>
      <c r="GK276" s="2">
        <f>ROUND(R276*(R12)/100,2)</f>
        <v>0</v>
      </c>
      <c r="GL276" s="2">
        <f t="shared" ref="GL276:GL307" si="350">ROUND(IF(AND(BH276=3,BI276=3,FS276&lt;&gt;0),P276,0),2)</f>
        <v>0</v>
      </c>
      <c r="GM276" s="2">
        <f t="shared" ref="GM276:GM307" si="351">ROUND(O276+X276+Y276+GK276,2)+GX276</f>
        <v>8.33</v>
      </c>
      <c r="GN276" s="2">
        <f t="shared" ref="GN276:GN307" si="352">IF(OR(BI276=0,BI276=1),ROUND(O276+X276+Y276+GK276,2),0)</f>
        <v>8.33</v>
      </c>
      <c r="GO276" s="2">
        <f t="shared" ref="GO276:GO307" si="353">IF(BI276=2,ROUND(O276+X276+Y276+GK276,2),0)</f>
        <v>0</v>
      </c>
      <c r="GP276" s="2">
        <f t="shared" ref="GP276:GP307" si="354">IF(BI276=4,ROUND(O276+X276+Y276+GK276,2)+GX276,0)</f>
        <v>0</v>
      </c>
      <c r="GQ276" s="2"/>
      <c r="GR276" s="2">
        <v>0</v>
      </c>
      <c r="GS276" s="2">
        <v>3</v>
      </c>
      <c r="GT276" s="2">
        <v>0</v>
      </c>
      <c r="GU276" s="2" t="s">
        <v>3</v>
      </c>
      <c r="GV276" s="2">
        <f t="shared" ref="GV276:GV307" si="355">ROUND(GT276,6)</f>
        <v>0</v>
      </c>
      <c r="GW276" s="2">
        <v>1</v>
      </c>
      <c r="GX276" s="2">
        <f t="shared" ref="GX276:GX307" si="356">ROUND(GV276*GW276*I276,2)</f>
        <v>0</v>
      </c>
      <c r="GY276" s="2"/>
      <c r="GZ276" s="2"/>
      <c r="HA276" s="2">
        <v>0</v>
      </c>
      <c r="HB276" s="2">
        <v>0</v>
      </c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>
        <v>0</v>
      </c>
      <c r="IL276" s="2"/>
      <c r="IM276" s="2"/>
      <c r="IN276" s="2"/>
      <c r="IO276" s="2"/>
      <c r="IP276" s="2"/>
      <c r="IQ276" s="2"/>
      <c r="IR276" s="2"/>
      <c r="IS276" s="2"/>
      <c r="IT276" s="2"/>
      <c r="IU276" s="2"/>
    </row>
    <row r="277" spans="1:255" x14ac:dyDescent="0.2">
      <c r="A277">
        <v>17</v>
      </c>
      <c r="B277">
        <v>1</v>
      </c>
      <c r="C277">
        <f>ROW(SmtRes!A374)</f>
        <v>374</v>
      </c>
      <c r="D277">
        <f>ROW(EtalonRes!A368)</f>
        <v>368</v>
      </c>
      <c r="E277" t="s">
        <v>23</v>
      </c>
      <c r="F277" t="s">
        <v>484</v>
      </c>
      <c r="G277" t="s">
        <v>485</v>
      </c>
      <c r="H277" t="s">
        <v>51</v>
      </c>
      <c r="I277">
        <v>2</v>
      </c>
      <c r="J277">
        <v>0</v>
      </c>
      <c r="O277">
        <f t="shared" si="318"/>
        <v>164.8</v>
      </c>
      <c r="P277">
        <f t="shared" si="319"/>
        <v>0</v>
      </c>
      <c r="Q277">
        <f t="shared" si="320"/>
        <v>0</v>
      </c>
      <c r="R277">
        <f t="shared" si="321"/>
        <v>0</v>
      </c>
      <c r="S277">
        <f t="shared" si="322"/>
        <v>164.8</v>
      </c>
      <c r="T277">
        <f t="shared" si="323"/>
        <v>0</v>
      </c>
      <c r="U277">
        <f t="shared" si="324"/>
        <v>0.7853119999999999</v>
      </c>
      <c r="V277">
        <f t="shared" si="325"/>
        <v>0</v>
      </c>
      <c r="W277">
        <f t="shared" si="326"/>
        <v>0</v>
      </c>
      <c r="X277">
        <f t="shared" si="327"/>
        <v>154.91</v>
      </c>
      <c r="Y277">
        <f t="shared" si="328"/>
        <v>72.510000000000005</v>
      </c>
      <c r="AA277">
        <v>21012693</v>
      </c>
      <c r="AB277">
        <f t="shared" si="329"/>
        <v>4.1630000000000003</v>
      </c>
      <c r="AC277">
        <f t="shared" si="330"/>
        <v>0</v>
      </c>
      <c r="AD277">
        <f t="shared" si="331"/>
        <v>0</v>
      </c>
      <c r="AE277">
        <f t="shared" si="332"/>
        <v>0</v>
      </c>
      <c r="AF277">
        <f t="shared" si="333"/>
        <v>4.1630000000000003</v>
      </c>
      <c r="AG277">
        <f t="shared" si="334"/>
        <v>0</v>
      </c>
      <c r="AH277">
        <f t="shared" si="335"/>
        <v>0.36799999999999999</v>
      </c>
      <c r="AI277">
        <f t="shared" si="336"/>
        <v>0</v>
      </c>
      <c r="AJ277">
        <f t="shared" si="337"/>
        <v>0</v>
      </c>
      <c r="AK277">
        <v>3.62</v>
      </c>
      <c r="AL277">
        <v>0</v>
      </c>
      <c r="AM277">
        <v>0</v>
      </c>
      <c r="AN277">
        <v>0</v>
      </c>
      <c r="AO277">
        <v>3.62</v>
      </c>
      <c r="AP277">
        <v>0</v>
      </c>
      <c r="AQ277">
        <v>0.32</v>
      </c>
      <c r="AR277">
        <v>0</v>
      </c>
      <c r="AS277">
        <v>0</v>
      </c>
      <c r="AT277">
        <v>94</v>
      </c>
      <c r="AU277">
        <v>44</v>
      </c>
      <c r="AV277">
        <v>1.0669999999999999</v>
      </c>
      <c r="AW277">
        <v>1</v>
      </c>
      <c r="AZ277">
        <v>1</v>
      </c>
      <c r="BA277">
        <v>18.55</v>
      </c>
      <c r="BB277">
        <v>1</v>
      </c>
      <c r="BC277">
        <v>1</v>
      </c>
      <c r="BD277" t="s">
        <v>3</v>
      </c>
      <c r="BE277" t="s">
        <v>3</v>
      </c>
      <c r="BF277" t="s">
        <v>3</v>
      </c>
      <c r="BG277" t="s">
        <v>3</v>
      </c>
      <c r="BH277">
        <v>0</v>
      </c>
      <c r="BI277">
        <v>1</v>
      </c>
      <c r="BJ277" t="s">
        <v>486</v>
      </c>
      <c r="BM277">
        <v>625</v>
      </c>
      <c r="BN277">
        <v>0</v>
      </c>
      <c r="BO277" t="s">
        <v>484</v>
      </c>
      <c r="BP277">
        <v>1</v>
      </c>
      <c r="BQ277">
        <v>60</v>
      </c>
      <c r="BR277">
        <v>0</v>
      </c>
      <c r="BS277">
        <v>1</v>
      </c>
      <c r="BT277">
        <v>1</v>
      </c>
      <c r="BU277">
        <v>1</v>
      </c>
      <c r="BV277">
        <v>1</v>
      </c>
      <c r="BW277">
        <v>1</v>
      </c>
      <c r="BX277">
        <v>1</v>
      </c>
      <c r="BY277" t="s">
        <v>3</v>
      </c>
      <c r="BZ277">
        <v>94</v>
      </c>
      <c r="CA277">
        <v>44</v>
      </c>
      <c r="CF277">
        <v>0</v>
      </c>
      <c r="CG277">
        <v>0</v>
      </c>
      <c r="CM277">
        <v>0</v>
      </c>
      <c r="CN277" t="s">
        <v>3</v>
      </c>
      <c r="CO277">
        <v>0</v>
      </c>
      <c r="CP277">
        <f t="shared" si="338"/>
        <v>164.8</v>
      </c>
      <c r="CQ277">
        <f t="shared" si="339"/>
        <v>0</v>
      </c>
      <c r="CR277">
        <f t="shared" si="340"/>
        <v>0</v>
      </c>
      <c r="CS277">
        <f t="shared" si="341"/>
        <v>0</v>
      </c>
      <c r="CT277">
        <f t="shared" si="342"/>
        <v>82.397634550000006</v>
      </c>
      <c r="CU277">
        <f t="shared" si="343"/>
        <v>0</v>
      </c>
      <c r="CV277">
        <f t="shared" si="344"/>
        <v>0.39265599999999995</v>
      </c>
      <c r="CW277">
        <f t="shared" si="345"/>
        <v>0</v>
      </c>
      <c r="CX277">
        <f t="shared" si="346"/>
        <v>0</v>
      </c>
      <c r="CY277">
        <f t="shared" si="347"/>
        <v>154.91200000000001</v>
      </c>
      <c r="CZ277">
        <f t="shared" si="348"/>
        <v>72.512</v>
      </c>
      <c r="DC277" t="s">
        <v>3</v>
      </c>
      <c r="DD277" t="s">
        <v>3</v>
      </c>
      <c r="DE277" t="s">
        <v>487</v>
      </c>
      <c r="DF277" t="s">
        <v>487</v>
      </c>
      <c r="DG277" t="s">
        <v>487</v>
      </c>
      <c r="DH277" t="s">
        <v>3</v>
      </c>
      <c r="DI277" t="s">
        <v>487</v>
      </c>
      <c r="DJ277" t="s">
        <v>487</v>
      </c>
      <c r="DK277" t="s">
        <v>3</v>
      </c>
      <c r="DL277" t="s">
        <v>3</v>
      </c>
      <c r="DM277" t="s">
        <v>3</v>
      </c>
      <c r="DN277">
        <v>110</v>
      </c>
      <c r="DO277">
        <v>74</v>
      </c>
      <c r="DP277">
        <v>1.0669999999999999</v>
      </c>
      <c r="DQ277">
        <v>1</v>
      </c>
      <c r="DU277">
        <v>1010</v>
      </c>
      <c r="DV277" t="s">
        <v>51</v>
      </c>
      <c r="DW277" t="s">
        <v>51</v>
      </c>
      <c r="DX277">
        <v>1</v>
      </c>
      <c r="EE277">
        <v>20613517</v>
      </c>
      <c r="EF277">
        <v>60</v>
      </c>
      <c r="EG277" t="s">
        <v>29</v>
      </c>
      <c r="EH277">
        <v>0</v>
      </c>
      <c r="EI277" t="s">
        <v>3</v>
      </c>
      <c r="EJ277">
        <v>1</v>
      </c>
      <c r="EK277">
        <v>625</v>
      </c>
      <c r="EL277" t="s">
        <v>488</v>
      </c>
      <c r="EM277" t="s">
        <v>489</v>
      </c>
      <c r="EO277" t="s">
        <v>3</v>
      </c>
      <c r="EQ277">
        <v>0</v>
      </c>
      <c r="ER277">
        <v>3.62</v>
      </c>
      <c r="ES277">
        <v>0</v>
      </c>
      <c r="ET277">
        <v>0</v>
      </c>
      <c r="EU277">
        <v>0</v>
      </c>
      <c r="EV277">
        <v>3.62</v>
      </c>
      <c r="EW277">
        <v>0.32</v>
      </c>
      <c r="EX277">
        <v>0</v>
      </c>
      <c r="EY277">
        <v>0</v>
      </c>
      <c r="FQ277">
        <v>0</v>
      </c>
      <c r="FR277">
        <f t="shared" si="349"/>
        <v>0</v>
      </c>
      <c r="FS277">
        <v>0</v>
      </c>
      <c r="FX277">
        <v>110</v>
      </c>
      <c r="FY277">
        <v>74</v>
      </c>
      <c r="GA277" t="s">
        <v>3</v>
      </c>
      <c r="GD277">
        <v>0</v>
      </c>
      <c r="GF277">
        <v>1829142392</v>
      </c>
      <c r="GG277">
        <v>2</v>
      </c>
      <c r="GH277">
        <v>-2</v>
      </c>
      <c r="GI277">
        <v>2</v>
      </c>
      <c r="GJ277">
        <v>0</v>
      </c>
      <c r="GK277">
        <f>ROUND(R277*(S12)/100,2)</f>
        <v>0</v>
      </c>
      <c r="GL277">
        <f t="shared" si="350"/>
        <v>0</v>
      </c>
      <c r="GM277">
        <f t="shared" si="351"/>
        <v>392.22</v>
      </c>
      <c r="GN277">
        <f t="shared" si="352"/>
        <v>392.22</v>
      </c>
      <c r="GO277">
        <f t="shared" si="353"/>
        <v>0</v>
      </c>
      <c r="GP277">
        <f t="shared" si="354"/>
        <v>0</v>
      </c>
      <c r="GR277">
        <v>0</v>
      </c>
      <c r="GS277">
        <v>3</v>
      </c>
      <c r="GT277">
        <v>0</v>
      </c>
      <c r="GU277" t="s">
        <v>3</v>
      </c>
      <c r="GV277">
        <f t="shared" si="355"/>
        <v>0</v>
      </c>
      <c r="GW277">
        <v>1</v>
      </c>
      <c r="GX277">
        <f t="shared" si="356"/>
        <v>0</v>
      </c>
      <c r="HA277">
        <v>0</v>
      </c>
      <c r="HB277">
        <v>0</v>
      </c>
      <c r="IK277">
        <v>0</v>
      </c>
    </row>
    <row r="278" spans="1:255" x14ac:dyDescent="0.2">
      <c r="A278" s="2">
        <v>17</v>
      </c>
      <c r="B278" s="2">
        <v>1</v>
      </c>
      <c r="C278" s="2">
        <f>ROW(SmtRes!A375)</f>
        <v>375</v>
      </c>
      <c r="D278" s="2">
        <f>ROW(EtalonRes!A369)</f>
        <v>369</v>
      </c>
      <c r="E278" s="2" t="s">
        <v>32</v>
      </c>
      <c r="F278" s="2" t="s">
        <v>490</v>
      </c>
      <c r="G278" s="2" t="s">
        <v>491</v>
      </c>
      <c r="H278" s="2" t="s">
        <v>40</v>
      </c>
      <c r="I278" s="2">
        <v>0.02</v>
      </c>
      <c r="J278" s="2">
        <v>0</v>
      </c>
      <c r="K278" s="2"/>
      <c r="L278" s="2"/>
      <c r="M278" s="2"/>
      <c r="N278" s="2"/>
      <c r="O278" s="2">
        <f t="shared" si="318"/>
        <v>2.39</v>
      </c>
      <c r="P278" s="2">
        <f t="shared" si="319"/>
        <v>0</v>
      </c>
      <c r="Q278" s="2">
        <f t="shared" si="320"/>
        <v>0</v>
      </c>
      <c r="R278" s="2">
        <f t="shared" si="321"/>
        <v>0</v>
      </c>
      <c r="S278" s="2">
        <f t="shared" si="322"/>
        <v>2.39</v>
      </c>
      <c r="T278" s="2">
        <f t="shared" si="323"/>
        <v>0</v>
      </c>
      <c r="U278" s="2">
        <f t="shared" si="324"/>
        <v>0.18951999999999999</v>
      </c>
      <c r="V278" s="2">
        <f t="shared" si="325"/>
        <v>0</v>
      </c>
      <c r="W278" s="2">
        <f t="shared" si="326"/>
        <v>0</v>
      </c>
      <c r="X278" s="2">
        <f t="shared" si="327"/>
        <v>0</v>
      </c>
      <c r="Y278" s="2">
        <f t="shared" si="328"/>
        <v>0</v>
      </c>
      <c r="Z278" s="2"/>
      <c r="AA278" s="2">
        <v>21012691</v>
      </c>
      <c r="AB278" s="2">
        <f t="shared" si="329"/>
        <v>119.5885</v>
      </c>
      <c r="AC278" s="2">
        <f t="shared" si="330"/>
        <v>0</v>
      </c>
      <c r="AD278" s="2">
        <f t="shared" si="331"/>
        <v>0</v>
      </c>
      <c r="AE278" s="2">
        <f t="shared" si="332"/>
        <v>0</v>
      </c>
      <c r="AF278" s="2">
        <f t="shared" si="333"/>
        <v>119.5885</v>
      </c>
      <c r="AG278" s="2">
        <f t="shared" si="334"/>
        <v>0</v>
      </c>
      <c r="AH278" s="2">
        <f t="shared" si="335"/>
        <v>9.4759999999999991</v>
      </c>
      <c r="AI278" s="2">
        <f t="shared" si="336"/>
        <v>0</v>
      </c>
      <c r="AJ278" s="2">
        <f t="shared" si="337"/>
        <v>0</v>
      </c>
      <c r="AK278" s="2">
        <v>103.99</v>
      </c>
      <c r="AL278" s="2">
        <v>0</v>
      </c>
      <c r="AM278" s="2">
        <v>0</v>
      </c>
      <c r="AN278" s="2">
        <v>0</v>
      </c>
      <c r="AO278" s="2">
        <v>103.99</v>
      </c>
      <c r="AP278" s="2">
        <v>0</v>
      </c>
      <c r="AQ278" s="2">
        <v>8.24</v>
      </c>
      <c r="AR278" s="2">
        <v>0</v>
      </c>
      <c r="AS278" s="2">
        <v>0</v>
      </c>
      <c r="AT278" s="2">
        <v>0</v>
      </c>
      <c r="AU278" s="2">
        <v>0</v>
      </c>
      <c r="AV278" s="2">
        <v>1</v>
      </c>
      <c r="AW278" s="2">
        <v>1</v>
      </c>
      <c r="AX278" s="2"/>
      <c r="AY278" s="2"/>
      <c r="AZ278" s="2">
        <v>1</v>
      </c>
      <c r="BA278" s="2">
        <v>1</v>
      </c>
      <c r="BB278" s="2">
        <v>1</v>
      </c>
      <c r="BC278" s="2">
        <v>1</v>
      </c>
      <c r="BD278" s="2" t="s">
        <v>3</v>
      </c>
      <c r="BE278" s="2" t="s">
        <v>3</v>
      </c>
      <c r="BF278" s="2" t="s">
        <v>3</v>
      </c>
      <c r="BG278" s="2" t="s">
        <v>3</v>
      </c>
      <c r="BH278" s="2">
        <v>0</v>
      </c>
      <c r="BI278" s="2">
        <v>1</v>
      </c>
      <c r="BJ278" s="2" t="s">
        <v>492</v>
      </c>
      <c r="BK278" s="2"/>
      <c r="BL278" s="2"/>
      <c r="BM278" s="2">
        <v>1551</v>
      </c>
      <c r="BN278" s="2">
        <v>0</v>
      </c>
      <c r="BO278" s="2" t="s">
        <v>3</v>
      </c>
      <c r="BP278" s="2">
        <v>0</v>
      </c>
      <c r="BQ278" s="2">
        <v>60</v>
      </c>
      <c r="BR278" s="2">
        <v>0</v>
      </c>
      <c r="BS278" s="2">
        <v>1</v>
      </c>
      <c r="BT278" s="2">
        <v>1</v>
      </c>
      <c r="BU278" s="2">
        <v>1</v>
      </c>
      <c r="BV278" s="2">
        <v>1</v>
      </c>
      <c r="BW278" s="2">
        <v>1</v>
      </c>
      <c r="BX278" s="2">
        <v>1</v>
      </c>
      <c r="BY278" s="2" t="s">
        <v>3</v>
      </c>
      <c r="BZ278" s="2">
        <v>0</v>
      </c>
      <c r="CA278" s="2">
        <v>0</v>
      </c>
      <c r="CB278" s="2"/>
      <c r="CC278" s="2"/>
      <c r="CD278" s="2"/>
      <c r="CE278" s="2"/>
      <c r="CF278" s="2">
        <v>0</v>
      </c>
      <c r="CG278" s="2">
        <v>0</v>
      </c>
      <c r="CH278" s="2"/>
      <c r="CI278" s="2"/>
      <c r="CJ278" s="2"/>
      <c r="CK278" s="2"/>
      <c r="CL278" s="2"/>
      <c r="CM278" s="2">
        <v>0</v>
      </c>
      <c r="CN278" s="2" t="s">
        <v>937</v>
      </c>
      <c r="CO278" s="2">
        <v>0</v>
      </c>
      <c r="CP278" s="2">
        <f t="shared" si="338"/>
        <v>2.39</v>
      </c>
      <c r="CQ278" s="2">
        <f t="shared" si="339"/>
        <v>0</v>
      </c>
      <c r="CR278" s="2">
        <f t="shared" si="340"/>
        <v>0</v>
      </c>
      <c r="CS278" s="2">
        <f t="shared" si="341"/>
        <v>0</v>
      </c>
      <c r="CT278" s="2">
        <f t="shared" si="342"/>
        <v>119.5885</v>
      </c>
      <c r="CU278" s="2">
        <f t="shared" si="343"/>
        <v>0</v>
      </c>
      <c r="CV278" s="2">
        <f t="shared" si="344"/>
        <v>9.4759999999999991</v>
      </c>
      <c r="CW278" s="2">
        <f t="shared" si="345"/>
        <v>0</v>
      </c>
      <c r="CX278" s="2">
        <f t="shared" si="346"/>
        <v>0</v>
      </c>
      <c r="CY278" s="2">
        <f t="shared" si="347"/>
        <v>0</v>
      </c>
      <c r="CZ278" s="2">
        <f t="shared" si="348"/>
        <v>0</v>
      </c>
      <c r="DA278" s="2"/>
      <c r="DB278" s="2"/>
      <c r="DC278" s="2" t="s">
        <v>3</v>
      </c>
      <c r="DD278" s="2" t="s">
        <v>3</v>
      </c>
      <c r="DE278" s="2" t="s">
        <v>28</v>
      </c>
      <c r="DF278" s="2" t="s">
        <v>28</v>
      </c>
      <c r="DG278" s="2" t="s">
        <v>28</v>
      </c>
      <c r="DH278" s="2" t="s">
        <v>3</v>
      </c>
      <c r="DI278" s="2" t="s">
        <v>28</v>
      </c>
      <c r="DJ278" s="2" t="s">
        <v>28</v>
      </c>
      <c r="DK278" s="2" t="s">
        <v>3</v>
      </c>
      <c r="DL278" s="2" t="s">
        <v>3</v>
      </c>
      <c r="DM278" s="2" t="s">
        <v>3</v>
      </c>
      <c r="DN278" s="2">
        <v>80</v>
      </c>
      <c r="DO278" s="2">
        <v>55</v>
      </c>
      <c r="DP278" s="2">
        <v>1.0669999999999999</v>
      </c>
      <c r="DQ278" s="2">
        <v>1</v>
      </c>
      <c r="DR278" s="2"/>
      <c r="DS278" s="2"/>
      <c r="DT278" s="2"/>
      <c r="DU278" s="2">
        <v>1010</v>
      </c>
      <c r="DV278" s="2" t="s">
        <v>40</v>
      </c>
      <c r="DW278" s="2" t="s">
        <v>40</v>
      </c>
      <c r="DX278" s="2">
        <v>100</v>
      </c>
      <c r="DY278" s="2"/>
      <c r="DZ278" s="2"/>
      <c r="EA278" s="2"/>
      <c r="EB278" s="2"/>
      <c r="EC278" s="2"/>
      <c r="ED278" s="2"/>
      <c r="EE278" s="2">
        <v>20614443</v>
      </c>
      <c r="EF278" s="2">
        <v>60</v>
      </c>
      <c r="EG278" s="2" t="s">
        <v>29</v>
      </c>
      <c r="EH278" s="2">
        <v>0</v>
      </c>
      <c r="EI278" s="2" t="s">
        <v>3</v>
      </c>
      <c r="EJ278" s="2">
        <v>1</v>
      </c>
      <c r="EK278" s="2">
        <v>1551</v>
      </c>
      <c r="EL278" s="2" t="s">
        <v>493</v>
      </c>
      <c r="EM278" s="2" t="s">
        <v>494</v>
      </c>
      <c r="EN278" s="2"/>
      <c r="EO278" s="2" t="s">
        <v>102</v>
      </c>
      <c r="EP278" s="2"/>
      <c r="EQ278" s="2">
        <v>0</v>
      </c>
      <c r="ER278" s="2">
        <v>103.99</v>
      </c>
      <c r="ES278" s="2">
        <v>0</v>
      </c>
      <c r="ET278" s="2">
        <v>0</v>
      </c>
      <c r="EU278" s="2">
        <v>0</v>
      </c>
      <c r="EV278" s="2">
        <v>103.99</v>
      </c>
      <c r="EW278" s="2">
        <v>8.24</v>
      </c>
      <c r="EX278" s="2">
        <v>0</v>
      </c>
      <c r="EY278" s="2">
        <v>0</v>
      </c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>
        <v>0</v>
      </c>
      <c r="FR278" s="2">
        <f t="shared" si="349"/>
        <v>0</v>
      </c>
      <c r="FS278" s="2">
        <v>0</v>
      </c>
      <c r="FT278" s="2"/>
      <c r="FU278" s="2"/>
      <c r="FV278" s="2"/>
      <c r="FW278" s="2"/>
      <c r="FX278" s="2">
        <v>80</v>
      </c>
      <c r="FY278" s="2">
        <v>55</v>
      </c>
      <c r="FZ278" s="2"/>
      <c r="GA278" s="2" t="s">
        <v>3</v>
      </c>
      <c r="GB278" s="2"/>
      <c r="GC278" s="2"/>
      <c r="GD278" s="2">
        <v>0</v>
      </c>
      <c r="GE278" s="2"/>
      <c r="GF278" s="2">
        <v>999364310</v>
      </c>
      <c r="GG278" s="2">
        <v>2</v>
      </c>
      <c r="GH278" s="2">
        <v>-2</v>
      </c>
      <c r="GI278" s="2">
        <v>-2</v>
      </c>
      <c r="GJ278" s="2">
        <v>0</v>
      </c>
      <c r="GK278" s="2">
        <f>ROUND(R278*(R12)/100,2)</f>
        <v>0</v>
      </c>
      <c r="GL278" s="2">
        <f t="shared" si="350"/>
        <v>0</v>
      </c>
      <c r="GM278" s="2">
        <f t="shared" si="351"/>
        <v>2.39</v>
      </c>
      <c r="GN278" s="2">
        <f t="shared" si="352"/>
        <v>2.39</v>
      </c>
      <c r="GO278" s="2">
        <f t="shared" si="353"/>
        <v>0</v>
      </c>
      <c r="GP278" s="2">
        <f t="shared" si="354"/>
        <v>0</v>
      </c>
      <c r="GQ278" s="2"/>
      <c r="GR278" s="2">
        <v>0</v>
      </c>
      <c r="GS278" s="2">
        <v>0</v>
      </c>
      <c r="GT278" s="2">
        <v>0</v>
      </c>
      <c r="GU278" s="2" t="s">
        <v>3</v>
      </c>
      <c r="GV278" s="2">
        <f t="shared" si="355"/>
        <v>0</v>
      </c>
      <c r="GW278" s="2">
        <v>1</v>
      </c>
      <c r="GX278" s="2">
        <f t="shared" si="356"/>
        <v>0</v>
      </c>
      <c r="GY278" s="2"/>
      <c r="GZ278" s="2"/>
      <c r="HA278" s="2">
        <v>0</v>
      </c>
      <c r="HB278" s="2">
        <v>0</v>
      </c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>
        <v>0</v>
      </c>
      <c r="IL278" s="2"/>
      <c r="IM278" s="2"/>
      <c r="IN278" s="2"/>
      <c r="IO278" s="2"/>
      <c r="IP278" s="2"/>
      <c r="IQ278" s="2"/>
      <c r="IR278" s="2"/>
      <c r="IS278" s="2"/>
      <c r="IT278" s="2"/>
      <c r="IU278" s="2"/>
    </row>
    <row r="279" spans="1:255" x14ac:dyDescent="0.2">
      <c r="A279">
        <v>17</v>
      </c>
      <c r="B279">
        <v>1</v>
      </c>
      <c r="C279">
        <f>ROW(SmtRes!A376)</f>
        <v>376</v>
      </c>
      <c r="D279">
        <f>ROW(EtalonRes!A370)</f>
        <v>370</v>
      </c>
      <c r="E279" t="s">
        <v>32</v>
      </c>
      <c r="F279" t="s">
        <v>490</v>
      </c>
      <c r="G279" t="s">
        <v>491</v>
      </c>
      <c r="H279" t="s">
        <v>40</v>
      </c>
      <c r="I279">
        <v>0.02</v>
      </c>
      <c r="J279">
        <v>0</v>
      </c>
      <c r="O279">
        <f t="shared" si="318"/>
        <v>47.34</v>
      </c>
      <c r="P279">
        <f t="shared" si="319"/>
        <v>0</v>
      </c>
      <c r="Q279">
        <f t="shared" si="320"/>
        <v>0</v>
      </c>
      <c r="R279">
        <f t="shared" si="321"/>
        <v>0</v>
      </c>
      <c r="S279">
        <f t="shared" si="322"/>
        <v>47.34</v>
      </c>
      <c r="T279">
        <f t="shared" si="323"/>
        <v>0</v>
      </c>
      <c r="U279">
        <f t="shared" si="324"/>
        <v>0.20221783999999995</v>
      </c>
      <c r="V279">
        <f t="shared" si="325"/>
        <v>0</v>
      </c>
      <c r="W279">
        <f t="shared" si="326"/>
        <v>0</v>
      </c>
      <c r="X279">
        <f t="shared" si="327"/>
        <v>34.08</v>
      </c>
      <c r="Y279">
        <f t="shared" si="328"/>
        <v>20.83</v>
      </c>
      <c r="AA279">
        <v>21012693</v>
      </c>
      <c r="AB279">
        <f t="shared" si="329"/>
        <v>119.5885</v>
      </c>
      <c r="AC279">
        <f t="shared" si="330"/>
        <v>0</v>
      </c>
      <c r="AD279">
        <f t="shared" si="331"/>
        <v>0</v>
      </c>
      <c r="AE279">
        <f t="shared" si="332"/>
        <v>0</v>
      </c>
      <c r="AF279">
        <f t="shared" si="333"/>
        <v>119.5885</v>
      </c>
      <c r="AG279">
        <f t="shared" si="334"/>
        <v>0</v>
      </c>
      <c r="AH279">
        <f t="shared" si="335"/>
        <v>9.4759999999999991</v>
      </c>
      <c r="AI279">
        <f t="shared" si="336"/>
        <v>0</v>
      </c>
      <c r="AJ279">
        <f t="shared" si="337"/>
        <v>0</v>
      </c>
      <c r="AK279">
        <v>103.99</v>
      </c>
      <c r="AL279">
        <v>0</v>
      </c>
      <c r="AM279">
        <v>0</v>
      </c>
      <c r="AN279">
        <v>0</v>
      </c>
      <c r="AO279">
        <v>103.99</v>
      </c>
      <c r="AP279">
        <v>0</v>
      </c>
      <c r="AQ279">
        <v>8.24</v>
      </c>
      <c r="AR279">
        <v>0</v>
      </c>
      <c r="AS279">
        <v>0</v>
      </c>
      <c r="AT279">
        <v>72</v>
      </c>
      <c r="AU279">
        <v>44</v>
      </c>
      <c r="AV279">
        <v>1.0669999999999999</v>
      </c>
      <c r="AW279">
        <v>1</v>
      </c>
      <c r="AZ279">
        <v>1</v>
      </c>
      <c r="BA279">
        <v>18.55</v>
      </c>
      <c r="BB279">
        <v>1</v>
      </c>
      <c r="BC279">
        <v>1</v>
      </c>
      <c r="BD279" t="s">
        <v>3</v>
      </c>
      <c r="BE279" t="s">
        <v>3</v>
      </c>
      <c r="BF279" t="s">
        <v>3</v>
      </c>
      <c r="BG279" t="s">
        <v>3</v>
      </c>
      <c r="BH279">
        <v>0</v>
      </c>
      <c r="BI279">
        <v>1</v>
      </c>
      <c r="BJ279" t="s">
        <v>492</v>
      </c>
      <c r="BM279">
        <v>1551</v>
      </c>
      <c r="BN279">
        <v>0</v>
      </c>
      <c r="BO279" t="s">
        <v>490</v>
      </c>
      <c r="BP279">
        <v>1</v>
      </c>
      <c r="BQ279">
        <v>60</v>
      </c>
      <c r="BR279">
        <v>0</v>
      </c>
      <c r="BS279">
        <v>1</v>
      </c>
      <c r="BT279">
        <v>1</v>
      </c>
      <c r="BU279">
        <v>1</v>
      </c>
      <c r="BV279">
        <v>1</v>
      </c>
      <c r="BW279">
        <v>1</v>
      </c>
      <c r="BX279">
        <v>1</v>
      </c>
      <c r="BY279" t="s">
        <v>3</v>
      </c>
      <c r="BZ279">
        <v>72</v>
      </c>
      <c r="CA279">
        <v>44</v>
      </c>
      <c r="CF279">
        <v>0</v>
      </c>
      <c r="CG279">
        <v>0</v>
      </c>
      <c r="CM279">
        <v>0</v>
      </c>
      <c r="CN279" t="s">
        <v>937</v>
      </c>
      <c r="CO279">
        <v>0</v>
      </c>
      <c r="CP279">
        <f t="shared" si="338"/>
        <v>47.34</v>
      </c>
      <c r="CQ279">
        <f t="shared" si="339"/>
        <v>0</v>
      </c>
      <c r="CR279">
        <f t="shared" si="340"/>
        <v>0</v>
      </c>
      <c r="CS279">
        <f t="shared" si="341"/>
        <v>0</v>
      </c>
      <c r="CT279">
        <f t="shared" si="342"/>
        <v>2366.9972422250003</v>
      </c>
      <c r="CU279">
        <f t="shared" si="343"/>
        <v>0</v>
      </c>
      <c r="CV279">
        <f t="shared" si="344"/>
        <v>10.110891999999998</v>
      </c>
      <c r="CW279">
        <f t="shared" si="345"/>
        <v>0</v>
      </c>
      <c r="CX279">
        <f t="shared" si="346"/>
        <v>0</v>
      </c>
      <c r="CY279">
        <f t="shared" si="347"/>
        <v>34.084800000000001</v>
      </c>
      <c r="CZ279">
        <f t="shared" si="348"/>
        <v>20.829600000000003</v>
      </c>
      <c r="DC279" t="s">
        <v>3</v>
      </c>
      <c r="DD279" t="s">
        <v>3</v>
      </c>
      <c r="DE279" t="s">
        <v>28</v>
      </c>
      <c r="DF279" t="s">
        <v>28</v>
      </c>
      <c r="DG279" t="s">
        <v>28</v>
      </c>
      <c r="DH279" t="s">
        <v>3</v>
      </c>
      <c r="DI279" t="s">
        <v>28</v>
      </c>
      <c r="DJ279" t="s">
        <v>28</v>
      </c>
      <c r="DK279" t="s">
        <v>3</v>
      </c>
      <c r="DL279" t="s">
        <v>3</v>
      </c>
      <c r="DM279" t="s">
        <v>3</v>
      </c>
      <c r="DN279">
        <v>80</v>
      </c>
      <c r="DO279">
        <v>55</v>
      </c>
      <c r="DP279">
        <v>1.0669999999999999</v>
      </c>
      <c r="DQ279">
        <v>1</v>
      </c>
      <c r="DU279">
        <v>1010</v>
      </c>
      <c r="DV279" t="s">
        <v>40</v>
      </c>
      <c r="DW279" t="s">
        <v>40</v>
      </c>
      <c r="DX279">
        <v>100</v>
      </c>
      <c r="EE279">
        <v>20614443</v>
      </c>
      <c r="EF279">
        <v>60</v>
      </c>
      <c r="EG279" t="s">
        <v>29</v>
      </c>
      <c r="EH279">
        <v>0</v>
      </c>
      <c r="EI279" t="s">
        <v>3</v>
      </c>
      <c r="EJ279">
        <v>1</v>
      </c>
      <c r="EK279">
        <v>1551</v>
      </c>
      <c r="EL279" t="s">
        <v>493</v>
      </c>
      <c r="EM279" t="s">
        <v>494</v>
      </c>
      <c r="EO279" t="s">
        <v>102</v>
      </c>
      <c r="EQ279">
        <v>0</v>
      </c>
      <c r="ER279">
        <v>103.99</v>
      </c>
      <c r="ES279">
        <v>0</v>
      </c>
      <c r="ET279">
        <v>0</v>
      </c>
      <c r="EU279">
        <v>0</v>
      </c>
      <c r="EV279">
        <v>103.99</v>
      </c>
      <c r="EW279">
        <v>8.24</v>
      </c>
      <c r="EX279">
        <v>0</v>
      </c>
      <c r="EY279">
        <v>0</v>
      </c>
      <c r="FQ279">
        <v>0</v>
      </c>
      <c r="FR279">
        <f t="shared" si="349"/>
        <v>0</v>
      </c>
      <c r="FS279">
        <v>0</v>
      </c>
      <c r="FX279">
        <v>80</v>
      </c>
      <c r="FY279">
        <v>55</v>
      </c>
      <c r="GA279" t="s">
        <v>3</v>
      </c>
      <c r="GD279">
        <v>0</v>
      </c>
      <c r="GF279">
        <v>999364310</v>
      </c>
      <c r="GG279">
        <v>2</v>
      </c>
      <c r="GH279">
        <v>-2</v>
      </c>
      <c r="GI279">
        <v>2</v>
      </c>
      <c r="GJ279">
        <v>0</v>
      </c>
      <c r="GK279">
        <f>ROUND(R279*(S12)/100,2)</f>
        <v>0</v>
      </c>
      <c r="GL279">
        <f t="shared" si="350"/>
        <v>0</v>
      </c>
      <c r="GM279">
        <f t="shared" si="351"/>
        <v>102.25</v>
      </c>
      <c r="GN279">
        <f t="shared" si="352"/>
        <v>102.25</v>
      </c>
      <c r="GO279">
        <f t="shared" si="353"/>
        <v>0</v>
      </c>
      <c r="GP279">
        <f t="shared" si="354"/>
        <v>0</v>
      </c>
      <c r="GR279">
        <v>0</v>
      </c>
      <c r="GS279">
        <v>0</v>
      </c>
      <c r="GT279">
        <v>0</v>
      </c>
      <c r="GU279" t="s">
        <v>3</v>
      </c>
      <c r="GV279">
        <f t="shared" si="355"/>
        <v>0</v>
      </c>
      <c r="GW279">
        <v>1</v>
      </c>
      <c r="GX279">
        <f t="shared" si="356"/>
        <v>0</v>
      </c>
      <c r="HA279">
        <v>0</v>
      </c>
      <c r="HB279">
        <v>0</v>
      </c>
      <c r="IK279">
        <v>0</v>
      </c>
    </row>
    <row r="280" spans="1:255" x14ac:dyDescent="0.2">
      <c r="A280" s="2">
        <v>17</v>
      </c>
      <c r="B280" s="2">
        <v>1</v>
      </c>
      <c r="C280" s="2">
        <f>ROW(SmtRes!A378)</f>
        <v>378</v>
      </c>
      <c r="D280" s="2">
        <f>ROW(EtalonRes!A372)</f>
        <v>372</v>
      </c>
      <c r="E280" s="2" t="s">
        <v>37</v>
      </c>
      <c r="F280" s="2" t="s">
        <v>495</v>
      </c>
      <c r="G280" s="2" t="s">
        <v>496</v>
      </c>
      <c r="H280" s="2" t="s">
        <v>497</v>
      </c>
      <c r="I280" s="2">
        <v>0.01</v>
      </c>
      <c r="J280" s="2">
        <v>0</v>
      </c>
      <c r="K280" s="2"/>
      <c r="L280" s="2"/>
      <c r="M280" s="2"/>
      <c r="N280" s="2"/>
      <c r="O280" s="2">
        <f t="shared" si="318"/>
        <v>8.02</v>
      </c>
      <c r="P280" s="2">
        <f t="shared" si="319"/>
        <v>0</v>
      </c>
      <c r="Q280" s="2">
        <f t="shared" si="320"/>
        <v>0</v>
      </c>
      <c r="R280" s="2">
        <f t="shared" si="321"/>
        <v>0</v>
      </c>
      <c r="S280" s="2">
        <f t="shared" si="322"/>
        <v>8.02</v>
      </c>
      <c r="T280" s="2">
        <f t="shared" si="323"/>
        <v>0</v>
      </c>
      <c r="U280" s="2">
        <f t="shared" si="324"/>
        <v>0.69919999999999993</v>
      </c>
      <c r="V280" s="2">
        <f t="shared" si="325"/>
        <v>0</v>
      </c>
      <c r="W280" s="2">
        <f t="shared" si="326"/>
        <v>0</v>
      </c>
      <c r="X280" s="2">
        <f t="shared" si="327"/>
        <v>0</v>
      </c>
      <c r="Y280" s="2">
        <f t="shared" si="328"/>
        <v>0</v>
      </c>
      <c r="Z280" s="2"/>
      <c r="AA280" s="2">
        <v>21012691</v>
      </c>
      <c r="AB280" s="2">
        <f t="shared" si="329"/>
        <v>801.98699999999997</v>
      </c>
      <c r="AC280" s="2">
        <f t="shared" si="330"/>
        <v>0</v>
      </c>
      <c r="AD280" s="2">
        <f t="shared" si="331"/>
        <v>0</v>
      </c>
      <c r="AE280" s="2">
        <f t="shared" si="332"/>
        <v>0</v>
      </c>
      <c r="AF280" s="2">
        <f t="shared" si="333"/>
        <v>801.98699999999997</v>
      </c>
      <c r="AG280" s="2">
        <f t="shared" si="334"/>
        <v>0</v>
      </c>
      <c r="AH280" s="2">
        <f t="shared" si="335"/>
        <v>69.919999999999987</v>
      </c>
      <c r="AI280" s="2">
        <f t="shared" si="336"/>
        <v>0</v>
      </c>
      <c r="AJ280" s="2">
        <f t="shared" si="337"/>
        <v>0</v>
      </c>
      <c r="AK280" s="2">
        <v>697.38</v>
      </c>
      <c r="AL280" s="2">
        <v>0</v>
      </c>
      <c r="AM280" s="2">
        <v>0</v>
      </c>
      <c r="AN280" s="2">
        <v>0</v>
      </c>
      <c r="AO280" s="2">
        <v>697.38</v>
      </c>
      <c r="AP280" s="2">
        <v>0</v>
      </c>
      <c r="AQ280" s="2">
        <v>60.8</v>
      </c>
      <c r="AR280" s="2">
        <v>0</v>
      </c>
      <c r="AS280" s="2">
        <v>0</v>
      </c>
      <c r="AT280" s="2">
        <v>0</v>
      </c>
      <c r="AU280" s="2">
        <v>0</v>
      </c>
      <c r="AV280" s="2">
        <v>1</v>
      </c>
      <c r="AW280" s="2">
        <v>1</v>
      </c>
      <c r="AX280" s="2"/>
      <c r="AY280" s="2"/>
      <c r="AZ280" s="2">
        <v>1</v>
      </c>
      <c r="BA280" s="2">
        <v>1</v>
      </c>
      <c r="BB280" s="2">
        <v>1</v>
      </c>
      <c r="BC280" s="2">
        <v>1</v>
      </c>
      <c r="BD280" s="2" t="s">
        <v>3</v>
      </c>
      <c r="BE280" s="2" t="s">
        <v>3</v>
      </c>
      <c r="BF280" s="2" t="s">
        <v>3</v>
      </c>
      <c r="BG280" s="2" t="s">
        <v>3</v>
      </c>
      <c r="BH280" s="2">
        <v>0</v>
      </c>
      <c r="BI280" s="2">
        <v>1</v>
      </c>
      <c r="BJ280" s="2" t="s">
        <v>498</v>
      </c>
      <c r="BK280" s="2"/>
      <c r="BL280" s="2"/>
      <c r="BM280" s="2">
        <v>616</v>
      </c>
      <c r="BN280" s="2">
        <v>0</v>
      </c>
      <c r="BO280" s="2" t="s">
        <v>3</v>
      </c>
      <c r="BP280" s="2">
        <v>0</v>
      </c>
      <c r="BQ280" s="2">
        <v>60</v>
      </c>
      <c r="BR280" s="2">
        <v>0</v>
      </c>
      <c r="BS280" s="2">
        <v>1</v>
      </c>
      <c r="BT280" s="2">
        <v>1</v>
      </c>
      <c r="BU280" s="2">
        <v>1</v>
      </c>
      <c r="BV280" s="2">
        <v>1</v>
      </c>
      <c r="BW280" s="2">
        <v>1</v>
      </c>
      <c r="BX280" s="2">
        <v>1</v>
      </c>
      <c r="BY280" s="2" t="s">
        <v>3</v>
      </c>
      <c r="BZ280" s="2">
        <v>0</v>
      </c>
      <c r="CA280" s="2">
        <v>0</v>
      </c>
      <c r="CB280" s="2"/>
      <c r="CC280" s="2"/>
      <c r="CD280" s="2"/>
      <c r="CE280" s="2"/>
      <c r="CF280" s="2">
        <v>0</v>
      </c>
      <c r="CG280" s="2">
        <v>0</v>
      </c>
      <c r="CH280" s="2"/>
      <c r="CI280" s="2"/>
      <c r="CJ280" s="2"/>
      <c r="CK280" s="2"/>
      <c r="CL280" s="2"/>
      <c r="CM280" s="2">
        <v>0</v>
      </c>
      <c r="CN280" s="2" t="s">
        <v>937</v>
      </c>
      <c r="CO280" s="2">
        <v>0</v>
      </c>
      <c r="CP280" s="2">
        <f t="shared" si="338"/>
        <v>8.02</v>
      </c>
      <c r="CQ280" s="2">
        <f t="shared" si="339"/>
        <v>0</v>
      </c>
      <c r="CR280" s="2">
        <f t="shared" si="340"/>
        <v>0</v>
      </c>
      <c r="CS280" s="2">
        <f t="shared" si="341"/>
        <v>0</v>
      </c>
      <c r="CT280" s="2">
        <f t="shared" si="342"/>
        <v>801.98699999999997</v>
      </c>
      <c r="CU280" s="2">
        <f t="shared" si="343"/>
        <v>0</v>
      </c>
      <c r="CV280" s="2">
        <f t="shared" si="344"/>
        <v>69.919999999999987</v>
      </c>
      <c r="CW280" s="2">
        <f t="shared" si="345"/>
        <v>0</v>
      </c>
      <c r="CX280" s="2">
        <f t="shared" si="346"/>
        <v>0</v>
      </c>
      <c r="CY280" s="2">
        <f t="shared" si="347"/>
        <v>0</v>
      </c>
      <c r="CZ280" s="2">
        <f t="shared" si="348"/>
        <v>0</v>
      </c>
      <c r="DA280" s="2"/>
      <c r="DB280" s="2"/>
      <c r="DC280" s="2" t="s">
        <v>3</v>
      </c>
      <c r="DD280" s="2" t="s">
        <v>3</v>
      </c>
      <c r="DE280" s="2" t="s">
        <v>28</v>
      </c>
      <c r="DF280" s="2" t="s">
        <v>28</v>
      </c>
      <c r="DG280" s="2" t="s">
        <v>28</v>
      </c>
      <c r="DH280" s="2" t="s">
        <v>3</v>
      </c>
      <c r="DI280" s="2" t="s">
        <v>28</v>
      </c>
      <c r="DJ280" s="2" t="s">
        <v>28</v>
      </c>
      <c r="DK280" s="2" t="s">
        <v>3</v>
      </c>
      <c r="DL280" s="2" t="s">
        <v>3</v>
      </c>
      <c r="DM280" s="2" t="s">
        <v>3</v>
      </c>
      <c r="DN280" s="2">
        <v>80</v>
      </c>
      <c r="DO280" s="2">
        <v>55</v>
      </c>
      <c r="DP280" s="2">
        <v>1.0469999999999999</v>
      </c>
      <c r="DQ280" s="2">
        <v>1</v>
      </c>
      <c r="DR280" s="2"/>
      <c r="DS280" s="2"/>
      <c r="DT280" s="2"/>
      <c r="DU280" s="2">
        <v>1013</v>
      </c>
      <c r="DV280" s="2" t="s">
        <v>497</v>
      </c>
      <c r="DW280" s="2" t="s">
        <v>497</v>
      </c>
      <c r="DX280" s="2">
        <v>1</v>
      </c>
      <c r="DY280" s="2"/>
      <c r="DZ280" s="2"/>
      <c r="EA280" s="2"/>
      <c r="EB280" s="2"/>
      <c r="EC280" s="2"/>
      <c r="ED280" s="2"/>
      <c r="EE280" s="2">
        <v>20613508</v>
      </c>
      <c r="EF280" s="2">
        <v>60</v>
      </c>
      <c r="EG280" s="2" t="s">
        <v>29</v>
      </c>
      <c r="EH280" s="2">
        <v>0</v>
      </c>
      <c r="EI280" s="2" t="s">
        <v>3</v>
      </c>
      <c r="EJ280" s="2">
        <v>1</v>
      </c>
      <c r="EK280" s="2">
        <v>616</v>
      </c>
      <c r="EL280" s="2" t="s">
        <v>499</v>
      </c>
      <c r="EM280" s="2" t="s">
        <v>500</v>
      </c>
      <c r="EN280" s="2"/>
      <c r="EO280" s="2" t="s">
        <v>102</v>
      </c>
      <c r="EP280" s="2"/>
      <c r="EQ280" s="2">
        <v>0</v>
      </c>
      <c r="ER280" s="2">
        <v>697.38</v>
      </c>
      <c r="ES280" s="2">
        <v>0</v>
      </c>
      <c r="ET280" s="2">
        <v>0</v>
      </c>
      <c r="EU280" s="2">
        <v>0</v>
      </c>
      <c r="EV280" s="2">
        <v>697.38</v>
      </c>
      <c r="EW280" s="2">
        <v>60.8</v>
      </c>
      <c r="EX280" s="2">
        <v>0</v>
      </c>
      <c r="EY280" s="2">
        <v>0</v>
      </c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>
        <v>0</v>
      </c>
      <c r="FR280" s="2">
        <f t="shared" si="349"/>
        <v>0</v>
      </c>
      <c r="FS280" s="2">
        <v>0</v>
      </c>
      <c r="FT280" s="2"/>
      <c r="FU280" s="2"/>
      <c r="FV280" s="2"/>
      <c r="FW280" s="2"/>
      <c r="FX280" s="2">
        <v>80</v>
      </c>
      <c r="FY280" s="2">
        <v>55</v>
      </c>
      <c r="FZ280" s="2"/>
      <c r="GA280" s="2" t="s">
        <v>3</v>
      </c>
      <c r="GB280" s="2"/>
      <c r="GC280" s="2"/>
      <c r="GD280" s="2">
        <v>0</v>
      </c>
      <c r="GE280" s="2"/>
      <c r="GF280" s="2">
        <v>-812684376</v>
      </c>
      <c r="GG280" s="2">
        <v>2</v>
      </c>
      <c r="GH280" s="2">
        <v>-2</v>
      </c>
      <c r="GI280" s="2">
        <v>-2</v>
      </c>
      <c r="GJ280" s="2">
        <v>0</v>
      </c>
      <c r="GK280" s="2">
        <f>ROUND(R280*(R12)/100,2)</f>
        <v>0</v>
      </c>
      <c r="GL280" s="2">
        <f t="shared" si="350"/>
        <v>0</v>
      </c>
      <c r="GM280" s="2">
        <f t="shared" si="351"/>
        <v>8.02</v>
      </c>
      <c r="GN280" s="2">
        <f t="shared" si="352"/>
        <v>8.02</v>
      </c>
      <c r="GO280" s="2">
        <f t="shared" si="353"/>
        <v>0</v>
      </c>
      <c r="GP280" s="2">
        <f t="shared" si="354"/>
        <v>0</v>
      </c>
      <c r="GQ280" s="2"/>
      <c r="GR280" s="2">
        <v>0</v>
      </c>
      <c r="GS280" s="2">
        <v>3</v>
      </c>
      <c r="GT280" s="2">
        <v>0</v>
      </c>
      <c r="GU280" s="2" t="s">
        <v>3</v>
      </c>
      <c r="GV280" s="2">
        <f t="shared" si="355"/>
        <v>0</v>
      </c>
      <c r="GW280" s="2">
        <v>1</v>
      </c>
      <c r="GX280" s="2">
        <f t="shared" si="356"/>
        <v>0</v>
      </c>
      <c r="GY280" s="2"/>
      <c r="GZ280" s="2"/>
      <c r="HA280" s="2">
        <v>0</v>
      </c>
      <c r="HB280" s="2">
        <v>0</v>
      </c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>
        <v>0</v>
      </c>
      <c r="IL280" s="2"/>
      <c r="IM280" s="2"/>
      <c r="IN280" s="2"/>
      <c r="IO280" s="2"/>
      <c r="IP280" s="2"/>
      <c r="IQ280" s="2"/>
      <c r="IR280" s="2"/>
      <c r="IS280" s="2"/>
      <c r="IT280" s="2"/>
      <c r="IU280" s="2"/>
    </row>
    <row r="281" spans="1:255" x14ac:dyDescent="0.2">
      <c r="A281">
        <v>17</v>
      </c>
      <c r="B281">
        <v>1</v>
      </c>
      <c r="C281">
        <f>ROW(SmtRes!A380)</f>
        <v>380</v>
      </c>
      <c r="D281">
        <f>ROW(EtalonRes!A374)</f>
        <v>374</v>
      </c>
      <c r="E281" t="s">
        <v>37</v>
      </c>
      <c r="F281" t="s">
        <v>495</v>
      </c>
      <c r="G281" t="s">
        <v>496</v>
      </c>
      <c r="H281" t="s">
        <v>497</v>
      </c>
      <c r="I281">
        <v>0.01</v>
      </c>
      <c r="J281">
        <v>0</v>
      </c>
      <c r="O281">
        <f t="shared" si="318"/>
        <v>155.76</v>
      </c>
      <c r="P281">
        <f t="shared" si="319"/>
        <v>0</v>
      </c>
      <c r="Q281">
        <f t="shared" si="320"/>
        <v>0</v>
      </c>
      <c r="R281">
        <f t="shared" si="321"/>
        <v>0</v>
      </c>
      <c r="S281">
        <f t="shared" si="322"/>
        <v>155.76</v>
      </c>
      <c r="T281">
        <f t="shared" si="323"/>
        <v>0</v>
      </c>
      <c r="U281">
        <f t="shared" si="324"/>
        <v>0.73206239999999978</v>
      </c>
      <c r="V281">
        <f t="shared" si="325"/>
        <v>0</v>
      </c>
      <c r="W281">
        <f t="shared" si="326"/>
        <v>0</v>
      </c>
      <c r="X281">
        <f t="shared" si="327"/>
        <v>112.15</v>
      </c>
      <c r="Y281">
        <f t="shared" si="328"/>
        <v>68.53</v>
      </c>
      <c r="AA281">
        <v>21012693</v>
      </c>
      <c r="AB281">
        <f t="shared" si="329"/>
        <v>801.98699999999997</v>
      </c>
      <c r="AC281">
        <f t="shared" si="330"/>
        <v>0</v>
      </c>
      <c r="AD281">
        <f t="shared" si="331"/>
        <v>0</v>
      </c>
      <c r="AE281">
        <f t="shared" si="332"/>
        <v>0</v>
      </c>
      <c r="AF281">
        <f t="shared" si="333"/>
        <v>801.98699999999997</v>
      </c>
      <c r="AG281">
        <f t="shared" si="334"/>
        <v>0</v>
      </c>
      <c r="AH281">
        <f t="shared" si="335"/>
        <v>69.919999999999987</v>
      </c>
      <c r="AI281">
        <f t="shared" si="336"/>
        <v>0</v>
      </c>
      <c r="AJ281">
        <f t="shared" si="337"/>
        <v>0</v>
      </c>
      <c r="AK281">
        <v>697.38</v>
      </c>
      <c r="AL281">
        <v>0</v>
      </c>
      <c r="AM281">
        <v>0</v>
      </c>
      <c r="AN281">
        <v>0</v>
      </c>
      <c r="AO281">
        <v>697.38</v>
      </c>
      <c r="AP281">
        <v>0</v>
      </c>
      <c r="AQ281">
        <v>60.8</v>
      </c>
      <c r="AR281">
        <v>0</v>
      </c>
      <c r="AS281">
        <v>0</v>
      </c>
      <c r="AT281">
        <v>72</v>
      </c>
      <c r="AU281">
        <v>44</v>
      </c>
      <c r="AV281">
        <v>1.0469999999999999</v>
      </c>
      <c r="AW281">
        <v>1</v>
      </c>
      <c r="AZ281">
        <v>1</v>
      </c>
      <c r="BA281">
        <v>18.55</v>
      </c>
      <c r="BB281">
        <v>1</v>
      </c>
      <c r="BC281">
        <v>1</v>
      </c>
      <c r="BD281" t="s">
        <v>3</v>
      </c>
      <c r="BE281" t="s">
        <v>3</v>
      </c>
      <c r="BF281" t="s">
        <v>3</v>
      </c>
      <c r="BG281" t="s">
        <v>3</v>
      </c>
      <c r="BH281">
        <v>0</v>
      </c>
      <c r="BI281">
        <v>1</v>
      </c>
      <c r="BJ281" t="s">
        <v>498</v>
      </c>
      <c r="BM281">
        <v>616</v>
      </c>
      <c r="BN281">
        <v>0</v>
      </c>
      <c r="BO281" t="s">
        <v>495</v>
      </c>
      <c r="BP281">
        <v>1</v>
      </c>
      <c r="BQ281">
        <v>60</v>
      </c>
      <c r="BR281">
        <v>0</v>
      </c>
      <c r="BS281">
        <v>1</v>
      </c>
      <c r="BT281">
        <v>1</v>
      </c>
      <c r="BU281">
        <v>1</v>
      </c>
      <c r="BV281">
        <v>1</v>
      </c>
      <c r="BW281">
        <v>1</v>
      </c>
      <c r="BX281">
        <v>1</v>
      </c>
      <c r="BY281" t="s">
        <v>3</v>
      </c>
      <c r="BZ281">
        <v>72</v>
      </c>
      <c r="CA281">
        <v>44</v>
      </c>
      <c r="CF281">
        <v>0</v>
      </c>
      <c r="CG281">
        <v>0</v>
      </c>
      <c r="CM281">
        <v>0</v>
      </c>
      <c r="CN281" t="s">
        <v>937</v>
      </c>
      <c r="CO281">
        <v>0</v>
      </c>
      <c r="CP281">
        <f t="shared" si="338"/>
        <v>155.76</v>
      </c>
      <c r="CQ281">
        <f t="shared" si="339"/>
        <v>0</v>
      </c>
      <c r="CR281">
        <f t="shared" si="340"/>
        <v>0</v>
      </c>
      <c r="CS281">
        <f t="shared" si="341"/>
        <v>0</v>
      </c>
      <c r="CT281">
        <f t="shared" si="342"/>
        <v>15576.07121595</v>
      </c>
      <c r="CU281">
        <f t="shared" si="343"/>
        <v>0</v>
      </c>
      <c r="CV281">
        <f t="shared" si="344"/>
        <v>73.20623999999998</v>
      </c>
      <c r="CW281">
        <f t="shared" si="345"/>
        <v>0</v>
      </c>
      <c r="CX281">
        <f t="shared" si="346"/>
        <v>0</v>
      </c>
      <c r="CY281">
        <f t="shared" si="347"/>
        <v>112.14719999999998</v>
      </c>
      <c r="CZ281">
        <f t="shared" si="348"/>
        <v>68.534399999999991</v>
      </c>
      <c r="DC281" t="s">
        <v>3</v>
      </c>
      <c r="DD281" t="s">
        <v>3</v>
      </c>
      <c r="DE281" t="s">
        <v>28</v>
      </c>
      <c r="DF281" t="s">
        <v>28</v>
      </c>
      <c r="DG281" t="s">
        <v>28</v>
      </c>
      <c r="DH281" t="s">
        <v>3</v>
      </c>
      <c r="DI281" t="s">
        <v>28</v>
      </c>
      <c r="DJ281" t="s">
        <v>28</v>
      </c>
      <c r="DK281" t="s">
        <v>3</v>
      </c>
      <c r="DL281" t="s">
        <v>3</v>
      </c>
      <c r="DM281" t="s">
        <v>3</v>
      </c>
      <c r="DN281">
        <v>80</v>
      </c>
      <c r="DO281">
        <v>55</v>
      </c>
      <c r="DP281">
        <v>1.0469999999999999</v>
      </c>
      <c r="DQ281">
        <v>1</v>
      </c>
      <c r="DU281">
        <v>1013</v>
      </c>
      <c r="DV281" t="s">
        <v>497</v>
      </c>
      <c r="DW281" t="s">
        <v>497</v>
      </c>
      <c r="DX281">
        <v>1</v>
      </c>
      <c r="EE281">
        <v>20613508</v>
      </c>
      <c r="EF281">
        <v>60</v>
      </c>
      <c r="EG281" t="s">
        <v>29</v>
      </c>
      <c r="EH281">
        <v>0</v>
      </c>
      <c r="EI281" t="s">
        <v>3</v>
      </c>
      <c r="EJ281">
        <v>1</v>
      </c>
      <c r="EK281">
        <v>616</v>
      </c>
      <c r="EL281" t="s">
        <v>499</v>
      </c>
      <c r="EM281" t="s">
        <v>500</v>
      </c>
      <c r="EO281" t="s">
        <v>102</v>
      </c>
      <c r="EQ281">
        <v>0</v>
      </c>
      <c r="ER281">
        <v>697.38</v>
      </c>
      <c r="ES281">
        <v>0</v>
      </c>
      <c r="ET281">
        <v>0</v>
      </c>
      <c r="EU281">
        <v>0</v>
      </c>
      <c r="EV281">
        <v>697.38</v>
      </c>
      <c r="EW281">
        <v>60.8</v>
      </c>
      <c r="EX281">
        <v>0</v>
      </c>
      <c r="EY281">
        <v>0</v>
      </c>
      <c r="FQ281">
        <v>0</v>
      </c>
      <c r="FR281">
        <f t="shared" si="349"/>
        <v>0</v>
      </c>
      <c r="FS281">
        <v>0</v>
      </c>
      <c r="FX281">
        <v>80</v>
      </c>
      <c r="FY281">
        <v>55</v>
      </c>
      <c r="GA281" t="s">
        <v>3</v>
      </c>
      <c r="GD281">
        <v>0</v>
      </c>
      <c r="GF281">
        <v>-812684376</v>
      </c>
      <c r="GG281">
        <v>2</v>
      </c>
      <c r="GH281">
        <v>-2</v>
      </c>
      <c r="GI281">
        <v>2</v>
      </c>
      <c r="GJ281">
        <v>0</v>
      </c>
      <c r="GK281">
        <f>ROUND(R281*(S12)/100,2)</f>
        <v>0</v>
      </c>
      <c r="GL281">
        <f t="shared" si="350"/>
        <v>0</v>
      </c>
      <c r="GM281">
        <f t="shared" si="351"/>
        <v>336.44</v>
      </c>
      <c r="GN281">
        <f t="shared" si="352"/>
        <v>336.44</v>
      </c>
      <c r="GO281">
        <f t="shared" si="353"/>
        <v>0</v>
      </c>
      <c r="GP281">
        <f t="shared" si="354"/>
        <v>0</v>
      </c>
      <c r="GR281">
        <v>0</v>
      </c>
      <c r="GS281">
        <v>3</v>
      </c>
      <c r="GT281">
        <v>0</v>
      </c>
      <c r="GU281" t="s">
        <v>3</v>
      </c>
      <c r="GV281">
        <f t="shared" si="355"/>
        <v>0</v>
      </c>
      <c r="GW281">
        <v>1</v>
      </c>
      <c r="GX281">
        <f t="shared" si="356"/>
        <v>0</v>
      </c>
      <c r="HA281">
        <v>0</v>
      </c>
      <c r="HB281">
        <v>0</v>
      </c>
      <c r="IK281">
        <v>0</v>
      </c>
    </row>
    <row r="282" spans="1:255" x14ac:dyDescent="0.2">
      <c r="A282" s="2">
        <v>17</v>
      </c>
      <c r="B282" s="2">
        <v>1</v>
      </c>
      <c r="C282" s="2">
        <f>ROW(SmtRes!A382)</f>
        <v>382</v>
      </c>
      <c r="D282" s="2">
        <f>ROW(EtalonRes!A376)</f>
        <v>376</v>
      </c>
      <c r="E282" s="2" t="s">
        <v>42</v>
      </c>
      <c r="F282" s="2" t="s">
        <v>501</v>
      </c>
      <c r="G282" s="2" t="s">
        <v>502</v>
      </c>
      <c r="H282" s="2" t="s">
        <v>497</v>
      </c>
      <c r="I282" s="2">
        <v>0.01</v>
      </c>
      <c r="J282" s="2">
        <v>0</v>
      </c>
      <c r="K282" s="2"/>
      <c r="L282" s="2"/>
      <c r="M282" s="2"/>
      <c r="N282" s="2"/>
      <c r="O282" s="2">
        <f t="shared" si="318"/>
        <v>37.01</v>
      </c>
      <c r="P282" s="2">
        <f t="shared" si="319"/>
        <v>0</v>
      </c>
      <c r="Q282" s="2">
        <f t="shared" si="320"/>
        <v>0</v>
      </c>
      <c r="R282" s="2">
        <f t="shared" si="321"/>
        <v>0</v>
      </c>
      <c r="S282" s="2">
        <f t="shared" si="322"/>
        <v>37.01</v>
      </c>
      <c r="T282" s="2">
        <f t="shared" si="323"/>
        <v>0</v>
      </c>
      <c r="U282" s="2">
        <f t="shared" si="324"/>
        <v>3.0015000000000001</v>
      </c>
      <c r="V282" s="2">
        <f t="shared" si="325"/>
        <v>0</v>
      </c>
      <c r="W282" s="2">
        <f t="shared" si="326"/>
        <v>0</v>
      </c>
      <c r="X282" s="2">
        <f t="shared" si="327"/>
        <v>0</v>
      </c>
      <c r="Y282" s="2">
        <f t="shared" si="328"/>
        <v>0</v>
      </c>
      <c r="Z282" s="2"/>
      <c r="AA282" s="2">
        <v>21012691</v>
      </c>
      <c r="AB282" s="2">
        <f t="shared" si="329"/>
        <v>3700.8494999999998</v>
      </c>
      <c r="AC282" s="2">
        <f t="shared" si="330"/>
        <v>0</v>
      </c>
      <c r="AD282" s="2">
        <f t="shared" si="331"/>
        <v>0</v>
      </c>
      <c r="AE282" s="2">
        <f t="shared" si="332"/>
        <v>0</v>
      </c>
      <c r="AF282" s="2">
        <f t="shared" si="333"/>
        <v>3700.8494999999998</v>
      </c>
      <c r="AG282" s="2">
        <f t="shared" si="334"/>
        <v>0</v>
      </c>
      <c r="AH282" s="2">
        <f t="shared" si="335"/>
        <v>300.14999999999998</v>
      </c>
      <c r="AI282" s="2">
        <f t="shared" si="336"/>
        <v>0</v>
      </c>
      <c r="AJ282" s="2">
        <f t="shared" si="337"/>
        <v>0</v>
      </c>
      <c r="AK282" s="2">
        <v>3218.13</v>
      </c>
      <c r="AL282" s="2">
        <v>0</v>
      </c>
      <c r="AM282" s="2">
        <v>0</v>
      </c>
      <c r="AN282" s="2">
        <v>0</v>
      </c>
      <c r="AO282" s="2">
        <v>3218.13</v>
      </c>
      <c r="AP282" s="2">
        <v>0</v>
      </c>
      <c r="AQ282" s="2">
        <v>261</v>
      </c>
      <c r="AR282" s="2">
        <v>0</v>
      </c>
      <c r="AS282" s="2">
        <v>0</v>
      </c>
      <c r="AT282" s="2">
        <v>0</v>
      </c>
      <c r="AU282" s="2">
        <v>0</v>
      </c>
      <c r="AV282" s="2">
        <v>1</v>
      </c>
      <c r="AW282" s="2">
        <v>1</v>
      </c>
      <c r="AX282" s="2"/>
      <c r="AY282" s="2"/>
      <c r="AZ282" s="2">
        <v>1</v>
      </c>
      <c r="BA282" s="2">
        <v>1</v>
      </c>
      <c r="BB282" s="2">
        <v>1</v>
      </c>
      <c r="BC282" s="2">
        <v>1</v>
      </c>
      <c r="BD282" s="2" t="s">
        <v>3</v>
      </c>
      <c r="BE282" s="2" t="s">
        <v>3</v>
      </c>
      <c r="BF282" s="2" t="s">
        <v>3</v>
      </c>
      <c r="BG282" s="2" t="s">
        <v>3</v>
      </c>
      <c r="BH282" s="2">
        <v>0</v>
      </c>
      <c r="BI282" s="2">
        <v>1</v>
      </c>
      <c r="BJ282" s="2" t="s">
        <v>503</v>
      </c>
      <c r="BK282" s="2"/>
      <c r="BL282" s="2"/>
      <c r="BM282" s="2">
        <v>616</v>
      </c>
      <c r="BN282" s="2">
        <v>0</v>
      </c>
      <c r="BO282" s="2" t="s">
        <v>3</v>
      </c>
      <c r="BP282" s="2">
        <v>0</v>
      </c>
      <c r="BQ282" s="2">
        <v>60</v>
      </c>
      <c r="BR282" s="2">
        <v>0</v>
      </c>
      <c r="BS282" s="2">
        <v>1</v>
      </c>
      <c r="BT282" s="2">
        <v>1</v>
      </c>
      <c r="BU282" s="2">
        <v>1</v>
      </c>
      <c r="BV282" s="2">
        <v>1</v>
      </c>
      <c r="BW282" s="2">
        <v>1</v>
      </c>
      <c r="BX282" s="2">
        <v>1</v>
      </c>
      <c r="BY282" s="2" t="s">
        <v>3</v>
      </c>
      <c r="BZ282" s="2">
        <v>0</v>
      </c>
      <c r="CA282" s="2">
        <v>0</v>
      </c>
      <c r="CB282" s="2"/>
      <c r="CC282" s="2"/>
      <c r="CD282" s="2"/>
      <c r="CE282" s="2"/>
      <c r="CF282" s="2">
        <v>0</v>
      </c>
      <c r="CG282" s="2">
        <v>0</v>
      </c>
      <c r="CH282" s="2"/>
      <c r="CI282" s="2"/>
      <c r="CJ282" s="2"/>
      <c r="CK282" s="2"/>
      <c r="CL282" s="2"/>
      <c r="CM282" s="2">
        <v>0</v>
      </c>
      <c r="CN282" s="2" t="s">
        <v>937</v>
      </c>
      <c r="CO282" s="2">
        <v>0</v>
      </c>
      <c r="CP282" s="2">
        <f t="shared" si="338"/>
        <v>37.01</v>
      </c>
      <c r="CQ282" s="2">
        <f t="shared" si="339"/>
        <v>0</v>
      </c>
      <c r="CR282" s="2">
        <f t="shared" si="340"/>
        <v>0</v>
      </c>
      <c r="CS282" s="2">
        <f t="shared" si="341"/>
        <v>0</v>
      </c>
      <c r="CT282" s="2">
        <f t="shared" si="342"/>
        <v>3700.8494999999998</v>
      </c>
      <c r="CU282" s="2">
        <f t="shared" si="343"/>
        <v>0</v>
      </c>
      <c r="CV282" s="2">
        <f t="shared" si="344"/>
        <v>300.14999999999998</v>
      </c>
      <c r="CW282" s="2">
        <f t="shared" si="345"/>
        <v>0</v>
      </c>
      <c r="CX282" s="2">
        <f t="shared" si="346"/>
        <v>0</v>
      </c>
      <c r="CY282" s="2">
        <f t="shared" si="347"/>
        <v>0</v>
      </c>
      <c r="CZ282" s="2">
        <f t="shared" si="348"/>
        <v>0</v>
      </c>
      <c r="DA282" s="2"/>
      <c r="DB282" s="2"/>
      <c r="DC282" s="2" t="s">
        <v>3</v>
      </c>
      <c r="DD282" s="2" t="s">
        <v>3</v>
      </c>
      <c r="DE282" s="2" t="s">
        <v>28</v>
      </c>
      <c r="DF282" s="2" t="s">
        <v>28</v>
      </c>
      <c r="DG282" s="2" t="s">
        <v>28</v>
      </c>
      <c r="DH282" s="2" t="s">
        <v>3</v>
      </c>
      <c r="DI282" s="2" t="s">
        <v>28</v>
      </c>
      <c r="DJ282" s="2" t="s">
        <v>28</v>
      </c>
      <c r="DK282" s="2" t="s">
        <v>3</v>
      </c>
      <c r="DL282" s="2" t="s">
        <v>3</v>
      </c>
      <c r="DM282" s="2" t="s">
        <v>3</v>
      </c>
      <c r="DN282" s="2">
        <v>80</v>
      </c>
      <c r="DO282" s="2">
        <v>55</v>
      </c>
      <c r="DP282" s="2">
        <v>1.0469999999999999</v>
      </c>
      <c r="DQ282" s="2">
        <v>1</v>
      </c>
      <c r="DR282" s="2"/>
      <c r="DS282" s="2"/>
      <c r="DT282" s="2"/>
      <c r="DU282" s="2">
        <v>1013</v>
      </c>
      <c r="DV282" s="2" t="s">
        <v>497</v>
      </c>
      <c r="DW282" s="2" t="s">
        <v>497</v>
      </c>
      <c r="DX282" s="2">
        <v>1</v>
      </c>
      <c r="DY282" s="2"/>
      <c r="DZ282" s="2"/>
      <c r="EA282" s="2"/>
      <c r="EB282" s="2"/>
      <c r="EC282" s="2"/>
      <c r="ED282" s="2"/>
      <c r="EE282" s="2">
        <v>20613508</v>
      </c>
      <c r="EF282" s="2">
        <v>60</v>
      </c>
      <c r="EG282" s="2" t="s">
        <v>29</v>
      </c>
      <c r="EH282" s="2">
        <v>0</v>
      </c>
      <c r="EI282" s="2" t="s">
        <v>3</v>
      </c>
      <c r="EJ282" s="2">
        <v>1</v>
      </c>
      <c r="EK282" s="2">
        <v>616</v>
      </c>
      <c r="EL282" s="2" t="s">
        <v>499</v>
      </c>
      <c r="EM282" s="2" t="s">
        <v>500</v>
      </c>
      <c r="EN282" s="2"/>
      <c r="EO282" s="2" t="s">
        <v>102</v>
      </c>
      <c r="EP282" s="2"/>
      <c r="EQ282" s="2">
        <v>0</v>
      </c>
      <c r="ER282" s="2">
        <v>3218.13</v>
      </c>
      <c r="ES282" s="2">
        <v>0</v>
      </c>
      <c r="ET282" s="2">
        <v>0</v>
      </c>
      <c r="EU282" s="2">
        <v>0</v>
      </c>
      <c r="EV282" s="2">
        <v>3218.13</v>
      </c>
      <c r="EW282" s="2">
        <v>261</v>
      </c>
      <c r="EX282" s="2">
        <v>0</v>
      </c>
      <c r="EY282" s="2">
        <v>0</v>
      </c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>
        <v>0</v>
      </c>
      <c r="FR282" s="2">
        <f t="shared" si="349"/>
        <v>0</v>
      </c>
      <c r="FS282" s="2">
        <v>0</v>
      </c>
      <c r="FT282" s="2"/>
      <c r="FU282" s="2"/>
      <c r="FV282" s="2"/>
      <c r="FW282" s="2"/>
      <c r="FX282" s="2">
        <v>80</v>
      </c>
      <c r="FY282" s="2">
        <v>55</v>
      </c>
      <c r="FZ282" s="2"/>
      <c r="GA282" s="2" t="s">
        <v>3</v>
      </c>
      <c r="GB282" s="2"/>
      <c r="GC282" s="2"/>
      <c r="GD282" s="2">
        <v>0</v>
      </c>
      <c r="GE282" s="2"/>
      <c r="GF282" s="2">
        <v>-384165741</v>
      </c>
      <c r="GG282" s="2">
        <v>2</v>
      </c>
      <c r="GH282" s="2">
        <v>-2</v>
      </c>
      <c r="GI282" s="2">
        <v>-2</v>
      </c>
      <c r="GJ282" s="2">
        <v>0</v>
      </c>
      <c r="GK282" s="2">
        <f>ROUND(R282*(R12)/100,2)</f>
        <v>0</v>
      </c>
      <c r="GL282" s="2">
        <f t="shared" si="350"/>
        <v>0</v>
      </c>
      <c r="GM282" s="2">
        <f t="shared" si="351"/>
        <v>37.01</v>
      </c>
      <c r="GN282" s="2">
        <f t="shared" si="352"/>
        <v>37.01</v>
      </c>
      <c r="GO282" s="2">
        <f t="shared" si="353"/>
        <v>0</v>
      </c>
      <c r="GP282" s="2">
        <f t="shared" si="354"/>
        <v>0</v>
      </c>
      <c r="GQ282" s="2"/>
      <c r="GR282" s="2">
        <v>0</v>
      </c>
      <c r="GS282" s="2">
        <v>3</v>
      </c>
      <c r="GT282" s="2">
        <v>0</v>
      </c>
      <c r="GU282" s="2" t="s">
        <v>3</v>
      </c>
      <c r="GV282" s="2">
        <f t="shared" si="355"/>
        <v>0</v>
      </c>
      <c r="GW282" s="2">
        <v>1</v>
      </c>
      <c r="GX282" s="2">
        <f t="shared" si="356"/>
        <v>0</v>
      </c>
      <c r="GY282" s="2"/>
      <c r="GZ282" s="2"/>
      <c r="HA282" s="2">
        <v>0</v>
      </c>
      <c r="HB282" s="2">
        <v>0</v>
      </c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>
        <v>0</v>
      </c>
      <c r="IL282" s="2"/>
      <c r="IM282" s="2"/>
      <c r="IN282" s="2"/>
      <c r="IO282" s="2"/>
      <c r="IP282" s="2"/>
      <c r="IQ282" s="2"/>
      <c r="IR282" s="2"/>
      <c r="IS282" s="2"/>
      <c r="IT282" s="2"/>
      <c r="IU282" s="2"/>
    </row>
    <row r="283" spans="1:255" x14ac:dyDescent="0.2">
      <c r="A283">
        <v>17</v>
      </c>
      <c r="B283">
        <v>1</v>
      </c>
      <c r="C283">
        <f>ROW(SmtRes!A384)</f>
        <v>384</v>
      </c>
      <c r="D283">
        <f>ROW(EtalonRes!A378)</f>
        <v>378</v>
      </c>
      <c r="E283" t="s">
        <v>42</v>
      </c>
      <c r="F283" t="s">
        <v>501</v>
      </c>
      <c r="G283" t="s">
        <v>502</v>
      </c>
      <c r="H283" t="s">
        <v>497</v>
      </c>
      <c r="I283">
        <v>0.01</v>
      </c>
      <c r="J283">
        <v>0</v>
      </c>
      <c r="O283">
        <f t="shared" si="318"/>
        <v>718.77</v>
      </c>
      <c r="P283">
        <f t="shared" si="319"/>
        <v>0</v>
      </c>
      <c r="Q283">
        <f t="shared" si="320"/>
        <v>0</v>
      </c>
      <c r="R283">
        <f t="shared" si="321"/>
        <v>0</v>
      </c>
      <c r="S283">
        <f t="shared" si="322"/>
        <v>718.77</v>
      </c>
      <c r="T283">
        <f t="shared" si="323"/>
        <v>0</v>
      </c>
      <c r="U283">
        <f t="shared" si="324"/>
        <v>3.1425704999999993</v>
      </c>
      <c r="V283">
        <f t="shared" si="325"/>
        <v>0</v>
      </c>
      <c r="W283">
        <f t="shared" si="326"/>
        <v>0</v>
      </c>
      <c r="X283">
        <f t="shared" si="327"/>
        <v>517.51</v>
      </c>
      <c r="Y283">
        <f t="shared" si="328"/>
        <v>316.26</v>
      </c>
      <c r="AA283">
        <v>21012693</v>
      </c>
      <c r="AB283">
        <f t="shared" si="329"/>
        <v>3700.8494999999998</v>
      </c>
      <c r="AC283">
        <f t="shared" si="330"/>
        <v>0</v>
      </c>
      <c r="AD283">
        <f t="shared" si="331"/>
        <v>0</v>
      </c>
      <c r="AE283">
        <f t="shared" si="332"/>
        <v>0</v>
      </c>
      <c r="AF283">
        <f t="shared" si="333"/>
        <v>3700.8494999999998</v>
      </c>
      <c r="AG283">
        <f t="shared" si="334"/>
        <v>0</v>
      </c>
      <c r="AH283">
        <f t="shared" si="335"/>
        <v>300.14999999999998</v>
      </c>
      <c r="AI283">
        <f t="shared" si="336"/>
        <v>0</v>
      </c>
      <c r="AJ283">
        <f t="shared" si="337"/>
        <v>0</v>
      </c>
      <c r="AK283">
        <v>3218.13</v>
      </c>
      <c r="AL283">
        <v>0</v>
      </c>
      <c r="AM283">
        <v>0</v>
      </c>
      <c r="AN283">
        <v>0</v>
      </c>
      <c r="AO283">
        <v>3218.13</v>
      </c>
      <c r="AP283">
        <v>0</v>
      </c>
      <c r="AQ283">
        <v>261</v>
      </c>
      <c r="AR283">
        <v>0</v>
      </c>
      <c r="AS283">
        <v>0</v>
      </c>
      <c r="AT283">
        <v>72</v>
      </c>
      <c r="AU283">
        <v>44</v>
      </c>
      <c r="AV283">
        <v>1.0469999999999999</v>
      </c>
      <c r="AW283">
        <v>1</v>
      </c>
      <c r="AZ283">
        <v>1</v>
      </c>
      <c r="BA283">
        <v>18.55</v>
      </c>
      <c r="BB283">
        <v>1</v>
      </c>
      <c r="BC283">
        <v>1</v>
      </c>
      <c r="BD283" t="s">
        <v>3</v>
      </c>
      <c r="BE283" t="s">
        <v>3</v>
      </c>
      <c r="BF283" t="s">
        <v>3</v>
      </c>
      <c r="BG283" t="s">
        <v>3</v>
      </c>
      <c r="BH283">
        <v>0</v>
      </c>
      <c r="BI283">
        <v>1</v>
      </c>
      <c r="BJ283" t="s">
        <v>503</v>
      </c>
      <c r="BM283">
        <v>616</v>
      </c>
      <c r="BN283">
        <v>0</v>
      </c>
      <c r="BO283" t="s">
        <v>501</v>
      </c>
      <c r="BP283">
        <v>1</v>
      </c>
      <c r="BQ283">
        <v>60</v>
      </c>
      <c r="BR283">
        <v>0</v>
      </c>
      <c r="BS283">
        <v>1</v>
      </c>
      <c r="BT283">
        <v>1</v>
      </c>
      <c r="BU283">
        <v>1</v>
      </c>
      <c r="BV283">
        <v>1</v>
      </c>
      <c r="BW283">
        <v>1</v>
      </c>
      <c r="BX283">
        <v>1</v>
      </c>
      <c r="BY283" t="s">
        <v>3</v>
      </c>
      <c r="BZ283">
        <v>72</v>
      </c>
      <c r="CA283">
        <v>44</v>
      </c>
      <c r="CF283">
        <v>0</v>
      </c>
      <c r="CG283">
        <v>0</v>
      </c>
      <c r="CM283">
        <v>0</v>
      </c>
      <c r="CN283" t="s">
        <v>937</v>
      </c>
      <c r="CO283">
        <v>0</v>
      </c>
      <c r="CP283">
        <f t="shared" si="338"/>
        <v>718.77</v>
      </c>
      <c r="CQ283">
        <f t="shared" si="339"/>
        <v>0</v>
      </c>
      <c r="CR283">
        <f t="shared" si="340"/>
        <v>0</v>
      </c>
      <c r="CS283">
        <f t="shared" si="341"/>
        <v>0</v>
      </c>
      <c r="CT283">
        <f t="shared" si="342"/>
        <v>71877.343861574991</v>
      </c>
      <c r="CU283">
        <f t="shared" si="343"/>
        <v>0</v>
      </c>
      <c r="CV283">
        <f t="shared" si="344"/>
        <v>314.25704999999994</v>
      </c>
      <c r="CW283">
        <f t="shared" si="345"/>
        <v>0</v>
      </c>
      <c r="CX283">
        <f t="shared" si="346"/>
        <v>0</v>
      </c>
      <c r="CY283">
        <f t="shared" si="347"/>
        <v>517.51440000000002</v>
      </c>
      <c r="CZ283">
        <f t="shared" si="348"/>
        <v>316.25880000000001</v>
      </c>
      <c r="DC283" t="s">
        <v>3</v>
      </c>
      <c r="DD283" t="s">
        <v>3</v>
      </c>
      <c r="DE283" t="s">
        <v>28</v>
      </c>
      <c r="DF283" t="s">
        <v>28</v>
      </c>
      <c r="DG283" t="s">
        <v>28</v>
      </c>
      <c r="DH283" t="s">
        <v>3</v>
      </c>
      <c r="DI283" t="s">
        <v>28</v>
      </c>
      <c r="DJ283" t="s">
        <v>28</v>
      </c>
      <c r="DK283" t="s">
        <v>3</v>
      </c>
      <c r="DL283" t="s">
        <v>3</v>
      </c>
      <c r="DM283" t="s">
        <v>3</v>
      </c>
      <c r="DN283">
        <v>80</v>
      </c>
      <c r="DO283">
        <v>55</v>
      </c>
      <c r="DP283">
        <v>1.0469999999999999</v>
      </c>
      <c r="DQ283">
        <v>1</v>
      </c>
      <c r="DU283">
        <v>1013</v>
      </c>
      <c r="DV283" t="s">
        <v>497</v>
      </c>
      <c r="DW283" t="s">
        <v>497</v>
      </c>
      <c r="DX283">
        <v>1</v>
      </c>
      <c r="EE283">
        <v>20613508</v>
      </c>
      <c r="EF283">
        <v>60</v>
      </c>
      <c r="EG283" t="s">
        <v>29</v>
      </c>
      <c r="EH283">
        <v>0</v>
      </c>
      <c r="EI283" t="s">
        <v>3</v>
      </c>
      <c r="EJ283">
        <v>1</v>
      </c>
      <c r="EK283">
        <v>616</v>
      </c>
      <c r="EL283" t="s">
        <v>499</v>
      </c>
      <c r="EM283" t="s">
        <v>500</v>
      </c>
      <c r="EO283" t="s">
        <v>102</v>
      </c>
      <c r="EQ283">
        <v>0</v>
      </c>
      <c r="ER283">
        <v>3218.13</v>
      </c>
      <c r="ES283">
        <v>0</v>
      </c>
      <c r="ET283">
        <v>0</v>
      </c>
      <c r="EU283">
        <v>0</v>
      </c>
      <c r="EV283">
        <v>3218.13</v>
      </c>
      <c r="EW283">
        <v>261</v>
      </c>
      <c r="EX283">
        <v>0</v>
      </c>
      <c r="EY283">
        <v>0</v>
      </c>
      <c r="FQ283">
        <v>0</v>
      </c>
      <c r="FR283">
        <f t="shared" si="349"/>
        <v>0</v>
      </c>
      <c r="FS283">
        <v>0</v>
      </c>
      <c r="FX283">
        <v>80</v>
      </c>
      <c r="FY283">
        <v>55</v>
      </c>
      <c r="GA283" t="s">
        <v>3</v>
      </c>
      <c r="GD283">
        <v>0</v>
      </c>
      <c r="GF283">
        <v>-384165741</v>
      </c>
      <c r="GG283">
        <v>2</v>
      </c>
      <c r="GH283">
        <v>-2</v>
      </c>
      <c r="GI283">
        <v>2</v>
      </c>
      <c r="GJ283">
        <v>0</v>
      </c>
      <c r="GK283">
        <f>ROUND(R283*(S12)/100,2)</f>
        <v>0</v>
      </c>
      <c r="GL283">
        <f t="shared" si="350"/>
        <v>0</v>
      </c>
      <c r="GM283">
        <f t="shared" si="351"/>
        <v>1552.54</v>
      </c>
      <c r="GN283">
        <f t="shared" si="352"/>
        <v>1552.54</v>
      </c>
      <c r="GO283">
        <f t="shared" si="353"/>
        <v>0</v>
      </c>
      <c r="GP283">
        <f t="shared" si="354"/>
        <v>0</v>
      </c>
      <c r="GR283">
        <v>0</v>
      </c>
      <c r="GS283">
        <v>3</v>
      </c>
      <c r="GT283">
        <v>0</v>
      </c>
      <c r="GU283" t="s">
        <v>3</v>
      </c>
      <c r="GV283">
        <f t="shared" si="355"/>
        <v>0</v>
      </c>
      <c r="GW283">
        <v>1</v>
      </c>
      <c r="GX283">
        <f t="shared" si="356"/>
        <v>0</v>
      </c>
      <c r="HA283">
        <v>0</v>
      </c>
      <c r="HB283">
        <v>0</v>
      </c>
      <c r="IK283">
        <v>0</v>
      </c>
    </row>
    <row r="284" spans="1:255" x14ac:dyDescent="0.2">
      <c r="A284" s="2">
        <v>17</v>
      </c>
      <c r="B284" s="2">
        <v>1</v>
      </c>
      <c r="C284" s="2">
        <f>ROW(SmtRes!A386)</f>
        <v>386</v>
      </c>
      <c r="D284" s="2">
        <f>ROW(EtalonRes!A380)</f>
        <v>380</v>
      </c>
      <c r="E284" s="2" t="s">
        <v>48</v>
      </c>
      <c r="F284" s="2" t="s">
        <v>504</v>
      </c>
      <c r="G284" s="2" t="s">
        <v>505</v>
      </c>
      <c r="H284" s="2" t="s">
        <v>497</v>
      </c>
      <c r="I284" s="2">
        <f>ROUND(2/100,6)</f>
        <v>0.02</v>
      </c>
      <c r="J284" s="2">
        <v>0</v>
      </c>
      <c r="K284" s="2"/>
      <c r="L284" s="2"/>
      <c r="M284" s="2"/>
      <c r="N284" s="2"/>
      <c r="O284" s="2">
        <f t="shared" si="318"/>
        <v>13.47</v>
      </c>
      <c r="P284" s="2">
        <f t="shared" si="319"/>
        <v>0</v>
      </c>
      <c r="Q284" s="2">
        <f t="shared" si="320"/>
        <v>0</v>
      </c>
      <c r="R284" s="2">
        <f t="shared" si="321"/>
        <v>0</v>
      </c>
      <c r="S284" s="2">
        <f t="shared" si="322"/>
        <v>13.47</v>
      </c>
      <c r="T284" s="2">
        <f t="shared" si="323"/>
        <v>0</v>
      </c>
      <c r="U284" s="2">
        <f t="shared" si="324"/>
        <v>1.1453999999999998</v>
      </c>
      <c r="V284" s="2">
        <f t="shared" si="325"/>
        <v>0</v>
      </c>
      <c r="W284" s="2">
        <f t="shared" si="326"/>
        <v>0</v>
      </c>
      <c r="X284" s="2">
        <f t="shared" si="327"/>
        <v>0</v>
      </c>
      <c r="Y284" s="2">
        <f t="shared" si="328"/>
        <v>0</v>
      </c>
      <c r="Z284" s="2"/>
      <c r="AA284" s="2">
        <v>21012691</v>
      </c>
      <c r="AB284" s="2">
        <f t="shared" si="329"/>
        <v>673.49749999999995</v>
      </c>
      <c r="AC284" s="2">
        <f t="shared" si="330"/>
        <v>0</v>
      </c>
      <c r="AD284" s="2">
        <f t="shared" si="331"/>
        <v>0</v>
      </c>
      <c r="AE284" s="2">
        <f t="shared" si="332"/>
        <v>0</v>
      </c>
      <c r="AF284" s="2">
        <f t="shared" si="333"/>
        <v>673.49749999999995</v>
      </c>
      <c r="AG284" s="2">
        <f t="shared" si="334"/>
        <v>0</v>
      </c>
      <c r="AH284" s="2">
        <f t="shared" si="335"/>
        <v>57.269999999999989</v>
      </c>
      <c r="AI284" s="2">
        <f t="shared" si="336"/>
        <v>0</v>
      </c>
      <c r="AJ284" s="2">
        <f t="shared" si="337"/>
        <v>0</v>
      </c>
      <c r="AK284" s="2">
        <v>585.65</v>
      </c>
      <c r="AL284" s="2">
        <v>0</v>
      </c>
      <c r="AM284" s="2">
        <v>0</v>
      </c>
      <c r="AN284" s="2">
        <v>0</v>
      </c>
      <c r="AO284" s="2">
        <v>585.65</v>
      </c>
      <c r="AP284" s="2">
        <v>0</v>
      </c>
      <c r="AQ284" s="2">
        <v>49.8</v>
      </c>
      <c r="AR284" s="2">
        <v>0</v>
      </c>
      <c r="AS284" s="2">
        <v>0</v>
      </c>
      <c r="AT284" s="2">
        <v>0</v>
      </c>
      <c r="AU284" s="2">
        <v>0</v>
      </c>
      <c r="AV284" s="2">
        <v>1</v>
      </c>
      <c r="AW284" s="2">
        <v>1</v>
      </c>
      <c r="AX284" s="2"/>
      <c r="AY284" s="2"/>
      <c r="AZ284" s="2">
        <v>1</v>
      </c>
      <c r="BA284" s="2">
        <v>1</v>
      </c>
      <c r="BB284" s="2">
        <v>1</v>
      </c>
      <c r="BC284" s="2">
        <v>1</v>
      </c>
      <c r="BD284" s="2" t="s">
        <v>3</v>
      </c>
      <c r="BE284" s="2" t="s">
        <v>3</v>
      </c>
      <c r="BF284" s="2" t="s">
        <v>3</v>
      </c>
      <c r="BG284" s="2" t="s">
        <v>3</v>
      </c>
      <c r="BH284" s="2">
        <v>0</v>
      </c>
      <c r="BI284" s="2">
        <v>1</v>
      </c>
      <c r="BJ284" s="2" t="s">
        <v>506</v>
      </c>
      <c r="BK284" s="2"/>
      <c r="BL284" s="2"/>
      <c r="BM284" s="2">
        <v>616</v>
      </c>
      <c r="BN284" s="2">
        <v>0</v>
      </c>
      <c r="BO284" s="2" t="s">
        <v>3</v>
      </c>
      <c r="BP284" s="2">
        <v>0</v>
      </c>
      <c r="BQ284" s="2">
        <v>60</v>
      </c>
      <c r="BR284" s="2">
        <v>0</v>
      </c>
      <c r="BS284" s="2">
        <v>1</v>
      </c>
      <c r="BT284" s="2">
        <v>1</v>
      </c>
      <c r="BU284" s="2">
        <v>1</v>
      </c>
      <c r="BV284" s="2">
        <v>1</v>
      </c>
      <c r="BW284" s="2">
        <v>1</v>
      </c>
      <c r="BX284" s="2">
        <v>1</v>
      </c>
      <c r="BY284" s="2" t="s">
        <v>3</v>
      </c>
      <c r="BZ284" s="2">
        <v>0</v>
      </c>
      <c r="CA284" s="2">
        <v>0</v>
      </c>
      <c r="CB284" s="2"/>
      <c r="CC284" s="2"/>
      <c r="CD284" s="2"/>
      <c r="CE284" s="2"/>
      <c r="CF284" s="2">
        <v>0</v>
      </c>
      <c r="CG284" s="2">
        <v>0</v>
      </c>
      <c r="CH284" s="2"/>
      <c r="CI284" s="2"/>
      <c r="CJ284" s="2"/>
      <c r="CK284" s="2"/>
      <c r="CL284" s="2"/>
      <c r="CM284" s="2">
        <v>0</v>
      </c>
      <c r="CN284" s="2" t="s">
        <v>936</v>
      </c>
      <c r="CO284" s="2">
        <v>0</v>
      </c>
      <c r="CP284" s="2">
        <f t="shared" si="338"/>
        <v>13.47</v>
      </c>
      <c r="CQ284" s="2">
        <f t="shared" si="339"/>
        <v>0</v>
      </c>
      <c r="CR284" s="2">
        <f t="shared" si="340"/>
        <v>0</v>
      </c>
      <c r="CS284" s="2">
        <f t="shared" si="341"/>
        <v>0</v>
      </c>
      <c r="CT284" s="2">
        <f t="shared" si="342"/>
        <v>673.49749999999995</v>
      </c>
      <c r="CU284" s="2">
        <f t="shared" si="343"/>
        <v>0</v>
      </c>
      <c r="CV284" s="2">
        <f t="shared" si="344"/>
        <v>57.269999999999989</v>
      </c>
      <c r="CW284" s="2">
        <f t="shared" si="345"/>
        <v>0</v>
      </c>
      <c r="CX284" s="2">
        <f t="shared" si="346"/>
        <v>0</v>
      </c>
      <c r="CY284" s="2">
        <f t="shared" si="347"/>
        <v>0</v>
      </c>
      <c r="CZ284" s="2">
        <f t="shared" si="348"/>
        <v>0</v>
      </c>
      <c r="DA284" s="2"/>
      <c r="DB284" s="2"/>
      <c r="DC284" s="2" t="s">
        <v>3</v>
      </c>
      <c r="DD284" s="2" t="s">
        <v>3</v>
      </c>
      <c r="DE284" s="2" t="s">
        <v>28</v>
      </c>
      <c r="DF284" s="2" t="s">
        <v>28</v>
      </c>
      <c r="DG284" s="2" t="s">
        <v>28</v>
      </c>
      <c r="DH284" s="2" t="s">
        <v>3</v>
      </c>
      <c r="DI284" s="2" t="s">
        <v>28</v>
      </c>
      <c r="DJ284" s="2" t="s">
        <v>28</v>
      </c>
      <c r="DK284" s="2" t="s">
        <v>3</v>
      </c>
      <c r="DL284" s="2" t="s">
        <v>3</v>
      </c>
      <c r="DM284" s="2" t="s">
        <v>3</v>
      </c>
      <c r="DN284" s="2">
        <v>80</v>
      </c>
      <c r="DO284" s="2">
        <v>55</v>
      </c>
      <c r="DP284" s="2">
        <v>1.0469999999999999</v>
      </c>
      <c r="DQ284" s="2">
        <v>1</v>
      </c>
      <c r="DR284" s="2"/>
      <c r="DS284" s="2"/>
      <c r="DT284" s="2"/>
      <c r="DU284" s="2">
        <v>1013</v>
      </c>
      <c r="DV284" s="2" t="s">
        <v>497</v>
      </c>
      <c r="DW284" s="2" t="s">
        <v>497</v>
      </c>
      <c r="DX284" s="2">
        <v>1</v>
      </c>
      <c r="DY284" s="2"/>
      <c r="DZ284" s="2"/>
      <c r="EA284" s="2"/>
      <c r="EB284" s="2"/>
      <c r="EC284" s="2"/>
      <c r="ED284" s="2"/>
      <c r="EE284" s="2">
        <v>20613508</v>
      </c>
      <c r="EF284" s="2">
        <v>60</v>
      </c>
      <c r="EG284" s="2" t="s">
        <v>29</v>
      </c>
      <c r="EH284" s="2">
        <v>0</v>
      </c>
      <c r="EI284" s="2" t="s">
        <v>3</v>
      </c>
      <c r="EJ284" s="2">
        <v>1</v>
      </c>
      <c r="EK284" s="2">
        <v>616</v>
      </c>
      <c r="EL284" s="2" t="s">
        <v>499</v>
      </c>
      <c r="EM284" s="2" t="s">
        <v>500</v>
      </c>
      <c r="EN284" s="2"/>
      <c r="EO284" s="2" t="s">
        <v>102</v>
      </c>
      <c r="EP284" s="2"/>
      <c r="EQ284" s="2">
        <v>0</v>
      </c>
      <c r="ER284" s="2">
        <v>585.65</v>
      </c>
      <c r="ES284" s="2">
        <v>0</v>
      </c>
      <c r="ET284" s="2">
        <v>0</v>
      </c>
      <c r="EU284" s="2">
        <v>0</v>
      </c>
      <c r="EV284" s="2">
        <v>585.65</v>
      </c>
      <c r="EW284" s="2">
        <v>49.8</v>
      </c>
      <c r="EX284" s="2">
        <v>0</v>
      </c>
      <c r="EY284" s="2">
        <v>0</v>
      </c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>
        <v>0</v>
      </c>
      <c r="FR284" s="2">
        <f t="shared" si="349"/>
        <v>0</v>
      </c>
      <c r="FS284" s="2">
        <v>0</v>
      </c>
      <c r="FT284" s="2"/>
      <c r="FU284" s="2"/>
      <c r="FV284" s="2"/>
      <c r="FW284" s="2"/>
      <c r="FX284" s="2">
        <v>80</v>
      </c>
      <c r="FY284" s="2">
        <v>55</v>
      </c>
      <c r="FZ284" s="2"/>
      <c r="GA284" s="2" t="s">
        <v>3</v>
      </c>
      <c r="GB284" s="2"/>
      <c r="GC284" s="2"/>
      <c r="GD284" s="2">
        <v>0</v>
      </c>
      <c r="GE284" s="2"/>
      <c r="GF284" s="2">
        <v>-792469088</v>
      </c>
      <c r="GG284" s="2">
        <v>2</v>
      </c>
      <c r="GH284" s="2">
        <v>-2</v>
      </c>
      <c r="GI284" s="2">
        <v>-2</v>
      </c>
      <c r="GJ284" s="2">
        <v>0</v>
      </c>
      <c r="GK284" s="2">
        <f>ROUND(R284*(R12)/100,2)</f>
        <v>0</v>
      </c>
      <c r="GL284" s="2">
        <f t="shared" si="350"/>
        <v>0</v>
      </c>
      <c r="GM284" s="2">
        <f t="shared" si="351"/>
        <v>13.47</v>
      </c>
      <c r="GN284" s="2">
        <f t="shared" si="352"/>
        <v>13.47</v>
      </c>
      <c r="GO284" s="2">
        <f t="shared" si="353"/>
        <v>0</v>
      </c>
      <c r="GP284" s="2">
        <f t="shared" si="354"/>
        <v>0</v>
      </c>
      <c r="GQ284" s="2"/>
      <c r="GR284" s="2">
        <v>0</v>
      </c>
      <c r="GS284" s="2">
        <v>0</v>
      </c>
      <c r="GT284" s="2">
        <v>0</v>
      </c>
      <c r="GU284" s="2" t="s">
        <v>3</v>
      </c>
      <c r="GV284" s="2">
        <f t="shared" si="355"/>
        <v>0</v>
      </c>
      <c r="GW284" s="2">
        <v>1</v>
      </c>
      <c r="GX284" s="2">
        <f t="shared" si="356"/>
        <v>0</v>
      </c>
      <c r="GY284" s="2"/>
      <c r="GZ284" s="2"/>
      <c r="HA284" s="2">
        <v>0</v>
      </c>
      <c r="HB284" s="2">
        <v>0</v>
      </c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>
        <v>0</v>
      </c>
      <c r="IL284" s="2"/>
      <c r="IM284" s="2"/>
      <c r="IN284" s="2"/>
      <c r="IO284" s="2"/>
      <c r="IP284" s="2"/>
      <c r="IQ284" s="2"/>
      <c r="IR284" s="2"/>
      <c r="IS284" s="2"/>
      <c r="IT284" s="2"/>
      <c r="IU284" s="2"/>
    </row>
    <row r="285" spans="1:255" x14ac:dyDescent="0.2">
      <c r="A285">
        <v>17</v>
      </c>
      <c r="B285">
        <v>1</v>
      </c>
      <c r="C285">
        <f>ROW(SmtRes!A388)</f>
        <v>388</v>
      </c>
      <c r="D285">
        <f>ROW(EtalonRes!A382)</f>
        <v>382</v>
      </c>
      <c r="E285" t="s">
        <v>48</v>
      </c>
      <c r="F285" t="s">
        <v>504</v>
      </c>
      <c r="G285" t="s">
        <v>505</v>
      </c>
      <c r="H285" t="s">
        <v>497</v>
      </c>
      <c r="I285">
        <f>ROUND(2/100,6)</f>
        <v>0.02</v>
      </c>
      <c r="J285">
        <v>0</v>
      </c>
      <c r="O285">
        <f t="shared" si="318"/>
        <v>261.61</v>
      </c>
      <c r="P285">
        <f t="shared" si="319"/>
        <v>0</v>
      </c>
      <c r="Q285">
        <f t="shared" si="320"/>
        <v>0</v>
      </c>
      <c r="R285">
        <f t="shared" si="321"/>
        <v>0</v>
      </c>
      <c r="S285">
        <f t="shared" si="322"/>
        <v>261.61</v>
      </c>
      <c r="T285">
        <f t="shared" si="323"/>
        <v>0</v>
      </c>
      <c r="U285">
        <f t="shared" si="324"/>
        <v>1.1992337999999998</v>
      </c>
      <c r="V285">
        <f t="shared" si="325"/>
        <v>0</v>
      </c>
      <c r="W285">
        <f t="shared" si="326"/>
        <v>0</v>
      </c>
      <c r="X285">
        <f t="shared" si="327"/>
        <v>188.36</v>
      </c>
      <c r="Y285">
        <f t="shared" si="328"/>
        <v>115.11</v>
      </c>
      <c r="AA285">
        <v>21012693</v>
      </c>
      <c r="AB285">
        <f t="shared" si="329"/>
        <v>673.49749999999995</v>
      </c>
      <c r="AC285">
        <f t="shared" si="330"/>
        <v>0</v>
      </c>
      <c r="AD285">
        <f t="shared" si="331"/>
        <v>0</v>
      </c>
      <c r="AE285">
        <f t="shared" si="332"/>
        <v>0</v>
      </c>
      <c r="AF285">
        <f t="shared" si="333"/>
        <v>673.49749999999995</v>
      </c>
      <c r="AG285">
        <f t="shared" si="334"/>
        <v>0</v>
      </c>
      <c r="AH285">
        <f t="shared" si="335"/>
        <v>57.269999999999989</v>
      </c>
      <c r="AI285">
        <f t="shared" si="336"/>
        <v>0</v>
      </c>
      <c r="AJ285">
        <f t="shared" si="337"/>
        <v>0</v>
      </c>
      <c r="AK285">
        <v>585.65</v>
      </c>
      <c r="AL285">
        <v>0</v>
      </c>
      <c r="AM285">
        <v>0</v>
      </c>
      <c r="AN285">
        <v>0</v>
      </c>
      <c r="AO285">
        <v>585.65</v>
      </c>
      <c r="AP285">
        <v>0</v>
      </c>
      <c r="AQ285">
        <v>49.8</v>
      </c>
      <c r="AR285">
        <v>0</v>
      </c>
      <c r="AS285">
        <v>0</v>
      </c>
      <c r="AT285">
        <v>72</v>
      </c>
      <c r="AU285">
        <v>44</v>
      </c>
      <c r="AV285">
        <v>1.0469999999999999</v>
      </c>
      <c r="AW285">
        <v>1</v>
      </c>
      <c r="AZ285">
        <v>1</v>
      </c>
      <c r="BA285">
        <v>18.55</v>
      </c>
      <c r="BB285">
        <v>1</v>
      </c>
      <c r="BC285">
        <v>1</v>
      </c>
      <c r="BD285" t="s">
        <v>3</v>
      </c>
      <c r="BE285" t="s">
        <v>3</v>
      </c>
      <c r="BF285" t="s">
        <v>3</v>
      </c>
      <c r="BG285" t="s">
        <v>3</v>
      </c>
      <c r="BH285">
        <v>0</v>
      </c>
      <c r="BI285">
        <v>1</v>
      </c>
      <c r="BJ285" t="s">
        <v>506</v>
      </c>
      <c r="BM285">
        <v>616</v>
      </c>
      <c r="BN285">
        <v>0</v>
      </c>
      <c r="BO285" t="s">
        <v>504</v>
      </c>
      <c r="BP285">
        <v>1</v>
      </c>
      <c r="BQ285">
        <v>60</v>
      </c>
      <c r="BR285">
        <v>0</v>
      </c>
      <c r="BS285">
        <v>1</v>
      </c>
      <c r="BT285">
        <v>1</v>
      </c>
      <c r="BU285">
        <v>1</v>
      </c>
      <c r="BV285">
        <v>1</v>
      </c>
      <c r="BW285">
        <v>1</v>
      </c>
      <c r="BX285">
        <v>1</v>
      </c>
      <c r="BY285" t="s">
        <v>3</v>
      </c>
      <c r="BZ285">
        <v>72</v>
      </c>
      <c r="CA285">
        <v>44</v>
      </c>
      <c r="CF285">
        <v>0</v>
      </c>
      <c r="CG285">
        <v>0</v>
      </c>
      <c r="CM285">
        <v>0</v>
      </c>
      <c r="CN285" t="s">
        <v>936</v>
      </c>
      <c r="CO285">
        <v>0</v>
      </c>
      <c r="CP285">
        <f t="shared" si="338"/>
        <v>261.61</v>
      </c>
      <c r="CQ285">
        <f t="shared" si="339"/>
        <v>0</v>
      </c>
      <c r="CR285">
        <f t="shared" si="340"/>
        <v>0</v>
      </c>
      <c r="CS285">
        <f t="shared" si="341"/>
        <v>0</v>
      </c>
      <c r="CT285">
        <f t="shared" si="342"/>
        <v>13080.567420374999</v>
      </c>
      <c r="CU285">
        <f t="shared" si="343"/>
        <v>0</v>
      </c>
      <c r="CV285">
        <f t="shared" si="344"/>
        <v>59.961689999999983</v>
      </c>
      <c r="CW285">
        <f t="shared" si="345"/>
        <v>0</v>
      </c>
      <c r="CX285">
        <f t="shared" si="346"/>
        <v>0</v>
      </c>
      <c r="CY285">
        <f t="shared" si="347"/>
        <v>188.35920000000002</v>
      </c>
      <c r="CZ285">
        <f t="shared" si="348"/>
        <v>115.1084</v>
      </c>
      <c r="DC285" t="s">
        <v>3</v>
      </c>
      <c r="DD285" t="s">
        <v>3</v>
      </c>
      <c r="DE285" t="s">
        <v>28</v>
      </c>
      <c r="DF285" t="s">
        <v>28</v>
      </c>
      <c r="DG285" t="s">
        <v>28</v>
      </c>
      <c r="DH285" t="s">
        <v>3</v>
      </c>
      <c r="DI285" t="s">
        <v>28</v>
      </c>
      <c r="DJ285" t="s">
        <v>28</v>
      </c>
      <c r="DK285" t="s">
        <v>3</v>
      </c>
      <c r="DL285" t="s">
        <v>3</v>
      </c>
      <c r="DM285" t="s">
        <v>3</v>
      </c>
      <c r="DN285">
        <v>80</v>
      </c>
      <c r="DO285">
        <v>55</v>
      </c>
      <c r="DP285">
        <v>1.0469999999999999</v>
      </c>
      <c r="DQ285">
        <v>1</v>
      </c>
      <c r="DU285">
        <v>1013</v>
      </c>
      <c r="DV285" t="s">
        <v>497</v>
      </c>
      <c r="DW285" t="s">
        <v>497</v>
      </c>
      <c r="DX285">
        <v>1</v>
      </c>
      <c r="EE285">
        <v>20613508</v>
      </c>
      <c r="EF285">
        <v>60</v>
      </c>
      <c r="EG285" t="s">
        <v>29</v>
      </c>
      <c r="EH285">
        <v>0</v>
      </c>
      <c r="EI285" t="s">
        <v>3</v>
      </c>
      <c r="EJ285">
        <v>1</v>
      </c>
      <c r="EK285">
        <v>616</v>
      </c>
      <c r="EL285" t="s">
        <v>499</v>
      </c>
      <c r="EM285" t="s">
        <v>500</v>
      </c>
      <c r="EO285" t="s">
        <v>102</v>
      </c>
      <c r="EQ285">
        <v>0</v>
      </c>
      <c r="ER285">
        <v>585.65</v>
      </c>
      <c r="ES285">
        <v>0</v>
      </c>
      <c r="ET285">
        <v>0</v>
      </c>
      <c r="EU285">
        <v>0</v>
      </c>
      <c r="EV285">
        <v>585.65</v>
      </c>
      <c r="EW285">
        <v>49.8</v>
      </c>
      <c r="EX285">
        <v>0</v>
      </c>
      <c r="EY285">
        <v>0</v>
      </c>
      <c r="FQ285">
        <v>0</v>
      </c>
      <c r="FR285">
        <f t="shared" si="349"/>
        <v>0</v>
      </c>
      <c r="FS285">
        <v>0</v>
      </c>
      <c r="FX285">
        <v>80</v>
      </c>
      <c r="FY285">
        <v>55</v>
      </c>
      <c r="GA285" t="s">
        <v>3</v>
      </c>
      <c r="GD285">
        <v>0</v>
      </c>
      <c r="GF285">
        <v>-792469088</v>
      </c>
      <c r="GG285">
        <v>2</v>
      </c>
      <c r="GH285">
        <v>1</v>
      </c>
      <c r="GI285">
        <v>2</v>
      </c>
      <c r="GJ285">
        <v>0</v>
      </c>
      <c r="GK285">
        <f>ROUND(R285*(S12)/100,2)</f>
        <v>0</v>
      </c>
      <c r="GL285">
        <f t="shared" si="350"/>
        <v>0</v>
      </c>
      <c r="GM285">
        <f t="shared" si="351"/>
        <v>565.08000000000004</v>
      </c>
      <c r="GN285">
        <f t="shared" si="352"/>
        <v>565.08000000000004</v>
      </c>
      <c r="GO285">
        <f t="shared" si="353"/>
        <v>0</v>
      </c>
      <c r="GP285">
        <f t="shared" si="354"/>
        <v>0</v>
      </c>
      <c r="GR285">
        <v>0</v>
      </c>
      <c r="GS285">
        <v>0</v>
      </c>
      <c r="GT285">
        <v>0</v>
      </c>
      <c r="GU285" t="s">
        <v>3</v>
      </c>
      <c r="GV285">
        <f t="shared" si="355"/>
        <v>0</v>
      </c>
      <c r="GW285">
        <v>1</v>
      </c>
      <c r="GX285">
        <f t="shared" si="356"/>
        <v>0</v>
      </c>
      <c r="HA285">
        <v>0</v>
      </c>
      <c r="HB285">
        <v>0</v>
      </c>
      <c r="IK285">
        <v>0</v>
      </c>
    </row>
    <row r="286" spans="1:255" x14ac:dyDescent="0.2">
      <c r="A286" s="2">
        <v>17</v>
      </c>
      <c r="B286" s="2">
        <v>1</v>
      </c>
      <c r="C286" s="2">
        <f>ROW(SmtRes!A390)</f>
        <v>390</v>
      </c>
      <c r="D286" s="2">
        <f>ROW(EtalonRes!A384)</f>
        <v>384</v>
      </c>
      <c r="E286" s="2" t="s">
        <v>58</v>
      </c>
      <c r="F286" s="2" t="s">
        <v>507</v>
      </c>
      <c r="G286" s="2" t="s">
        <v>508</v>
      </c>
      <c r="H286" s="2" t="s">
        <v>26</v>
      </c>
      <c r="I286" s="2">
        <f>ROUND(2.5/100,6)</f>
        <v>2.5000000000000001E-2</v>
      </c>
      <c r="J286" s="2">
        <v>0</v>
      </c>
      <c r="K286" s="2"/>
      <c r="L286" s="2"/>
      <c r="M286" s="2"/>
      <c r="N286" s="2"/>
      <c r="O286" s="2">
        <f t="shared" si="318"/>
        <v>23.8</v>
      </c>
      <c r="P286" s="2">
        <f t="shared" si="319"/>
        <v>0</v>
      </c>
      <c r="Q286" s="2">
        <f t="shared" si="320"/>
        <v>0</v>
      </c>
      <c r="R286" s="2">
        <f t="shared" si="321"/>
        <v>0</v>
      </c>
      <c r="S286" s="2">
        <f t="shared" si="322"/>
        <v>23.8</v>
      </c>
      <c r="T286" s="2">
        <f t="shared" si="323"/>
        <v>0</v>
      </c>
      <c r="U286" s="2">
        <f t="shared" si="324"/>
        <v>1.9779999999999998</v>
      </c>
      <c r="V286" s="2">
        <f t="shared" si="325"/>
        <v>0</v>
      </c>
      <c r="W286" s="2">
        <f t="shared" si="326"/>
        <v>0</v>
      </c>
      <c r="X286" s="2">
        <f t="shared" si="327"/>
        <v>0</v>
      </c>
      <c r="Y286" s="2">
        <f t="shared" si="328"/>
        <v>0</v>
      </c>
      <c r="Z286" s="2"/>
      <c r="AA286" s="2">
        <v>21012691</v>
      </c>
      <c r="AB286" s="2">
        <f t="shared" si="329"/>
        <v>951.80899999999997</v>
      </c>
      <c r="AC286" s="2">
        <f t="shared" si="330"/>
        <v>0</v>
      </c>
      <c r="AD286" s="2">
        <f t="shared" si="331"/>
        <v>0</v>
      </c>
      <c r="AE286" s="2">
        <f t="shared" si="332"/>
        <v>0</v>
      </c>
      <c r="AF286" s="2">
        <f t="shared" si="333"/>
        <v>951.80899999999997</v>
      </c>
      <c r="AG286" s="2">
        <f t="shared" si="334"/>
        <v>0</v>
      </c>
      <c r="AH286" s="2">
        <f t="shared" si="335"/>
        <v>79.11999999999999</v>
      </c>
      <c r="AI286" s="2">
        <f t="shared" si="336"/>
        <v>0</v>
      </c>
      <c r="AJ286" s="2">
        <f t="shared" si="337"/>
        <v>0</v>
      </c>
      <c r="AK286" s="2">
        <v>827.66</v>
      </c>
      <c r="AL286" s="2">
        <v>0</v>
      </c>
      <c r="AM286" s="2">
        <v>0</v>
      </c>
      <c r="AN286" s="2">
        <v>0</v>
      </c>
      <c r="AO286" s="2">
        <v>827.66</v>
      </c>
      <c r="AP286" s="2">
        <v>0</v>
      </c>
      <c r="AQ286" s="2">
        <v>68.8</v>
      </c>
      <c r="AR286" s="2">
        <v>0</v>
      </c>
      <c r="AS286" s="2">
        <v>0</v>
      </c>
      <c r="AT286" s="2">
        <v>0</v>
      </c>
      <c r="AU286" s="2">
        <v>0</v>
      </c>
      <c r="AV286" s="2">
        <v>1</v>
      </c>
      <c r="AW286" s="2">
        <v>1</v>
      </c>
      <c r="AX286" s="2"/>
      <c r="AY286" s="2"/>
      <c r="AZ286" s="2">
        <v>1</v>
      </c>
      <c r="BA286" s="2">
        <v>1</v>
      </c>
      <c r="BB286" s="2">
        <v>1</v>
      </c>
      <c r="BC286" s="2">
        <v>1</v>
      </c>
      <c r="BD286" s="2" t="s">
        <v>3</v>
      </c>
      <c r="BE286" s="2" t="s">
        <v>3</v>
      </c>
      <c r="BF286" s="2" t="s">
        <v>3</v>
      </c>
      <c r="BG286" s="2" t="s">
        <v>3</v>
      </c>
      <c r="BH286" s="2">
        <v>0</v>
      </c>
      <c r="BI286" s="2">
        <v>1</v>
      </c>
      <c r="BJ286" s="2" t="s">
        <v>509</v>
      </c>
      <c r="BK286" s="2"/>
      <c r="BL286" s="2"/>
      <c r="BM286" s="2">
        <v>616</v>
      </c>
      <c r="BN286" s="2">
        <v>0</v>
      </c>
      <c r="BO286" s="2" t="s">
        <v>3</v>
      </c>
      <c r="BP286" s="2">
        <v>0</v>
      </c>
      <c r="BQ286" s="2">
        <v>60</v>
      </c>
      <c r="BR286" s="2">
        <v>0</v>
      </c>
      <c r="BS286" s="2">
        <v>1</v>
      </c>
      <c r="BT286" s="2">
        <v>1</v>
      </c>
      <c r="BU286" s="2">
        <v>1</v>
      </c>
      <c r="BV286" s="2">
        <v>1</v>
      </c>
      <c r="BW286" s="2">
        <v>1</v>
      </c>
      <c r="BX286" s="2">
        <v>1</v>
      </c>
      <c r="BY286" s="2" t="s">
        <v>3</v>
      </c>
      <c r="BZ286" s="2">
        <v>0</v>
      </c>
      <c r="CA286" s="2">
        <v>0</v>
      </c>
      <c r="CB286" s="2"/>
      <c r="CC286" s="2"/>
      <c r="CD286" s="2"/>
      <c r="CE286" s="2"/>
      <c r="CF286" s="2">
        <v>0</v>
      </c>
      <c r="CG286" s="2">
        <v>0</v>
      </c>
      <c r="CH286" s="2"/>
      <c r="CI286" s="2"/>
      <c r="CJ286" s="2"/>
      <c r="CK286" s="2"/>
      <c r="CL286" s="2"/>
      <c r="CM286" s="2">
        <v>0</v>
      </c>
      <c r="CN286" s="2" t="s">
        <v>936</v>
      </c>
      <c r="CO286" s="2">
        <v>0</v>
      </c>
      <c r="CP286" s="2">
        <f t="shared" si="338"/>
        <v>23.8</v>
      </c>
      <c r="CQ286" s="2">
        <f t="shared" si="339"/>
        <v>0</v>
      </c>
      <c r="CR286" s="2">
        <f t="shared" si="340"/>
        <v>0</v>
      </c>
      <c r="CS286" s="2">
        <f t="shared" si="341"/>
        <v>0</v>
      </c>
      <c r="CT286" s="2">
        <f t="shared" si="342"/>
        <v>951.80899999999997</v>
      </c>
      <c r="CU286" s="2">
        <f t="shared" si="343"/>
        <v>0</v>
      </c>
      <c r="CV286" s="2">
        <f t="shared" si="344"/>
        <v>79.11999999999999</v>
      </c>
      <c r="CW286" s="2">
        <f t="shared" si="345"/>
        <v>0</v>
      </c>
      <c r="CX286" s="2">
        <f t="shared" si="346"/>
        <v>0</v>
      </c>
      <c r="CY286" s="2">
        <f t="shared" si="347"/>
        <v>0</v>
      </c>
      <c r="CZ286" s="2">
        <f t="shared" si="348"/>
        <v>0</v>
      </c>
      <c r="DA286" s="2"/>
      <c r="DB286" s="2"/>
      <c r="DC286" s="2" t="s">
        <v>3</v>
      </c>
      <c r="DD286" s="2" t="s">
        <v>3</v>
      </c>
      <c r="DE286" s="2" t="s">
        <v>28</v>
      </c>
      <c r="DF286" s="2" t="s">
        <v>28</v>
      </c>
      <c r="DG286" s="2" t="s">
        <v>28</v>
      </c>
      <c r="DH286" s="2" t="s">
        <v>3</v>
      </c>
      <c r="DI286" s="2" t="s">
        <v>28</v>
      </c>
      <c r="DJ286" s="2" t="s">
        <v>28</v>
      </c>
      <c r="DK286" s="2" t="s">
        <v>3</v>
      </c>
      <c r="DL286" s="2" t="s">
        <v>3</v>
      </c>
      <c r="DM286" s="2" t="s">
        <v>3</v>
      </c>
      <c r="DN286" s="2">
        <v>80</v>
      </c>
      <c r="DO286" s="2">
        <v>55</v>
      </c>
      <c r="DP286" s="2">
        <v>1.0469999999999999</v>
      </c>
      <c r="DQ286" s="2">
        <v>1</v>
      </c>
      <c r="DR286" s="2"/>
      <c r="DS286" s="2"/>
      <c r="DT286" s="2"/>
      <c r="DU286" s="2">
        <v>1003</v>
      </c>
      <c r="DV286" s="2" t="s">
        <v>26</v>
      </c>
      <c r="DW286" s="2" t="s">
        <v>26</v>
      </c>
      <c r="DX286" s="2">
        <v>100</v>
      </c>
      <c r="DY286" s="2"/>
      <c r="DZ286" s="2"/>
      <c r="EA286" s="2"/>
      <c r="EB286" s="2"/>
      <c r="EC286" s="2"/>
      <c r="ED286" s="2"/>
      <c r="EE286" s="2">
        <v>20613508</v>
      </c>
      <c r="EF286" s="2">
        <v>60</v>
      </c>
      <c r="EG286" s="2" t="s">
        <v>29</v>
      </c>
      <c r="EH286" s="2">
        <v>0</v>
      </c>
      <c r="EI286" s="2" t="s">
        <v>3</v>
      </c>
      <c r="EJ286" s="2">
        <v>1</v>
      </c>
      <c r="EK286" s="2">
        <v>616</v>
      </c>
      <c r="EL286" s="2" t="s">
        <v>499</v>
      </c>
      <c r="EM286" s="2" t="s">
        <v>500</v>
      </c>
      <c r="EN286" s="2"/>
      <c r="EO286" s="2" t="s">
        <v>102</v>
      </c>
      <c r="EP286" s="2"/>
      <c r="EQ286" s="2">
        <v>0</v>
      </c>
      <c r="ER286" s="2">
        <v>827.66</v>
      </c>
      <c r="ES286" s="2">
        <v>0</v>
      </c>
      <c r="ET286" s="2">
        <v>0</v>
      </c>
      <c r="EU286" s="2">
        <v>0</v>
      </c>
      <c r="EV286" s="2">
        <v>827.66</v>
      </c>
      <c r="EW286" s="2">
        <v>68.8</v>
      </c>
      <c r="EX286" s="2">
        <v>0</v>
      </c>
      <c r="EY286" s="2">
        <v>0</v>
      </c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>
        <v>0</v>
      </c>
      <c r="FR286" s="2">
        <f t="shared" si="349"/>
        <v>0</v>
      </c>
      <c r="FS286" s="2">
        <v>0</v>
      </c>
      <c r="FT286" s="2"/>
      <c r="FU286" s="2"/>
      <c r="FV286" s="2"/>
      <c r="FW286" s="2"/>
      <c r="FX286" s="2">
        <v>80</v>
      </c>
      <c r="FY286" s="2">
        <v>55</v>
      </c>
      <c r="FZ286" s="2"/>
      <c r="GA286" s="2" t="s">
        <v>3</v>
      </c>
      <c r="GB286" s="2"/>
      <c r="GC286" s="2"/>
      <c r="GD286" s="2">
        <v>0</v>
      </c>
      <c r="GE286" s="2"/>
      <c r="GF286" s="2">
        <v>-624714919</v>
      </c>
      <c r="GG286" s="2">
        <v>2</v>
      </c>
      <c r="GH286" s="2">
        <v>-2</v>
      </c>
      <c r="GI286" s="2">
        <v>-2</v>
      </c>
      <c r="GJ286" s="2">
        <v>0</v>
      </c>
      <c r="GK286" s="2">
        <f>ROUND(R286*(R12)/100,2)</f>
        <v>0</v>
      </c>
      <c r="GL286" s="2">
        <f t="shared" si="350"/>
        <v>0</v>
      </c>
      <c r="GM286" s="2">
        <f t="shared" si="351"/>
        <v>23.8</v>
      </c>
      <c r="GN286" s="2">
        <f t="shared" si="352"/>
        <v>23.8</v>
      </c>
      <c r="GO286" s="2">
        <f t="shared" si="353"/>
        <v>0</v>
      </c>
      <c r="GP286" s="2">
        <f t="shared" si="354"/>
        <v>0</v>
      </c>
      <c r="GQ286" s="2"/>
      <c r="GR286" s="2">
        <v>0</v>
      </c>
      <c r="GS286" s="2">
        <v>0</v>
      </c>
      <c r="GT286" s="2">
        <v>0</v>
      </c>
      <c r="GU286" s="2" t="s">
        <v>3</v>
      </c>
      <c r="GV286" s="2">
        <f t="shared" si="355"/>
        <v>0</v>
      </c>
      <c r="GW286" s="2">
        <v>1</v>
      </c>
      <c r="GX286" s="2">
        <f t="shared" si="356"/>
        <v>0</v>
      </c>
      <c r="GY286" s="2"/>
      <c r="GZ286" s="2"/>
      <c r="HA286" s="2">
        <v>0</v>
      </c>
      <c r="HB286" s="2">
        <v>0</v>
      </c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>
        <v>0</v>
      </c>
      <c r="IL286" s="2"/>
      <c r="IM286" s="2"/>
      <c r="IN286" s="2"/>
      <c r="IO286" s="2"/>
      <c r="IP286" s="2"/>
      <c r="IQ286" s="2"/>
      <c r="IR286" s="2"/>
      <c r="IS286" s="2"/>
      <c r="IT286" s="2"/>
      <c r="IU286" s="2"/>
    </row>
    <row r="287" spans="1:255" x14ac:dyDescent="0.2">
      <c r="A287">
        <v>17</v>
      </c>
      <c r="B287">
        <v>1</v>
      </c>
      <c r="C287">
        <f>ROW(SmtRes!A392)</f>
        <v>392</v>
      </c>
      <c r="D287">
        <f>ROW(EtalonRes!A386)</f>
        <v>386</v>
      </c>
      <c r="E287" t="s">
        <v>58</v>
      </c>
      <c r="F287" t="s">
        <v>507</v>
      </c>
      <c r="G287" t="s">
        <v>508</v>
      </c>
      <c r="H287" t="s">
        <v>26</v>
      </c>
      <c r="I287">
        <f>ROUND(2.5/100,6)</f>
        <v>2.5000000000000001E-2</v>
      </c>
      <c r="J287">
        <v>0</v>
      </c>
      <c r="O287">
        <f t="shared" si="318"/>
        <v>462.15</v>
      </c>
      <c r="P287">
        <f t="shared" si="319"/>
        <v>0</v>
      </c>
      <c r="Q287">
        <f t="shared" si="320"/>
        <v>0</v>
      </c>
      <c r="R287">
        <f t="shared" si="321"/>
        <v>0</v>
      </c>
      <c r="S287">
        <f t="shared" si="322"/>
        <v>462.15</v>
      </c>
      <c r="T287">
        <f t="shared" si="323"/>
        <v>0</v>
      </c>
      <c r="U287">
        <f t="shared" si="324"/>
        <v>2.0709659999999999</v>
      </c>
      <c r="V287">
        <f t="shared" si="325"/>
        <v>0</v>
      </c>
      <c r="W287">
        <f t="shared" si="326"/>
        <v>0</v>
      </c>
      <c r="X287">
        <f t="shared" si="327"/>
        <v>332.75</v>
      </c>
      <c r="Y287">
        <f t="shared" si="328"/>
        <v>203.35</v>
      </c>
      <c r="AA287">
        <v>21012693</v>
      </c>
      <c r="AB287">
        <f t="shared" si="329"/>
        <v>951.80899999999997</v>
      </c>
      <c r="AC287">
        <f t="shared" si="330"/>
        <v>0</v>
      </c>
      <c r="AD287">
        <f t="shared" si="331"/>
        <v>0</v>
      </c>
      <c r="AE287">
        <f t="shared" si="332"/>
        <v>0</v>
      </c>
      <c r="AF287">
        <f t="shared" si="333"/>
        <v>951.80899999999997</v>
      </c>
      <c r="AG287">
        <f t="shared" si="334"/>
        <v>0</v>
      </c>
      <c r="AH287">
        <f t="shared" si="335"/>
        <v>79.11999999999999</v>
      </c>
      <c r="AI287">
        <f t="shared" si="336"/>
        <v>0</v>
      </c>
      <c r="AJ287">
        <f t="shared" si="337"/>
        <v>0</v>
      </c>
      <c r="AK287">
        <v>827.66</v>
      </c>
      <c r="AL287">
        <v>0</v>
      </c>
      <c r="AM287">
        <v>0</v>
      </c>
      <c r="AN287">
        <v>0</v>
      </c>
      <c r="AO287">
        <v>827.66</v>
      </c>
      <c r="AP287">
        <v>0</v>
      </c>
      <c r="AQ287">
        <v>68.8</v>
      </c>
      <c r="AR287">
        <v>0</v>
      </c>
      <c r="AS287">
        <v>0</v>
      </c>
      <c r="AT287">
        <v>72</v>
      </c>
      <c r="AU287">
        <v>44</v>
      </c>
      <c r="AV287">
        <v>1.0469999999999999</v>
      </c>
      <c r="AW287">
        <v>1</v>
      </c>
      <c r="AZ287">
        <v>1</v>
      </c>
      <c r="BA287">
        <v>18.55</v>
      </c>
      <c r="BB287">
        <v>1</v>
      </c>
      <c r="BC287">
        <v>1</v>
      </c>
      <c r="BD287" t="s">
        <v>3</v>
      </c>
      <c r="BE287" t="s">
        <v>3</v>
      </c>
      <c r="BF287" t="s">
        <v>3</v>
      </c>
      <c r="BG287" t="s">
        <v>3</v>
      </c>
      <c r="BH287">
        <v>0</v>
      </c>
      <c r="BI287">
        <v>1</v>
      </c>
      <c r="BJ287" t="s">
        <v>509</v>
      </c>
      <c r="BM287">
        <v>616</v>
      </c>
      <c r="BN287">
        <v>0</v>
      </c>
      <c r="BO287" t="s">
        <v>507</v>
      </c>
      <c r="BP287">
        <v>1</v>
      </c>
      <c r="BQ287">
        <v>60</v>
      </c>
      <c r="BR287">
        <v>0</v>
      </c>
      <c r="BS287">
        <v>1</v>
      </c>
      <c r="BT287">
        <v>1</v>
      </c>
      <c r="BU287">
        <v>1</v>
      </c>
      <c r="BV287">
        <v>1</v>
      </c>
      <c r="BW287">
        <v>1</v>
      </c>
      <c r="BX287">
        <v>1</v>
      </c>
      <c r="BY287" t="s">
        <v>3</v>
      </c>
      <c r="BZ287">
        <v>72</v>
      </c>
      <c r="CA287">
        <v>44</v>
      </c>
      <c r="CF287">
        <v>0</v>
      </c>
      <c r="CG287">
        <v>0</v>
      </c>
      <c r="CM287">
        <v>0</v>
      </c>
      <c r="CN287" t="s">
        <v>936</v>
      </c>
      <c r="CO287">
        <v>0</v>
      </c>
      <c r="CP287">
        <f t="shared" si="338"/>
        <v>462.15</v>
      </c>
      <c r="CQ287">
        <f t="shared" si="339"/>
        <v>0</v>
      </c>
      <c r="CR287">
        <f t="shared" si="340"/>
        <v>0</v>
      </c>
      <c r="CS287">
        <f t="shared" si="341"/>
        <v>0</v>
      </c>
      <c r="CT287">
        <f t="shared" si="342"/>
        <v>18485.891626649998</v>
      </c>
      <c r="CU287">
        <f t="shared" si="343"/>
        <v>0</v>
      </c>
      <c r="CV287">
        <f t="shared" si="344"/>
        <v>82.838639999999984</v>
      </c>
      <c r="CW287">
        <f t="shared" si="345"/>
        <v>0</v>
      </c>
      <c r="CX287">
        <f t="shared" si="346"/>
        <v>0</v>
      </c>
      <c r="CY287">
        <f t="shared" si="347"/>
        <v>332.74799999999999</v>
      </c>
      <c r="CZ287">
        <f t="shared" si="348"/>
        <v>203.346</v>
      </c>
      <c r="DC287" t="s">
        <v>3</v>
      </c>
      <c r="DD287" t="s">
        <v>3</v>
      </c>
      <c r="DE287" t="s">
        <v>28</v>
      </c>
      <c r="DF287" t="s">
        <v>28</v>
      </c>
      <c r="DG287" t="s">
        <v>28</v>
      </c>
      <c r="DH287" t="s">
        <v>3</v>
      </c>
      <c r="DI287" t="s">
        <v>28</v>
      </c>
      <c r="DJ287" t="s">
        <v>28</v>
      </c>
      <c r="DK287" t="s">
        <v>3</v>
      </c>
      <c r="DL287" t="s">
        <v>3</v>
      </c>
      <c r="DM287" t="s">
        <v>3</v>
      </c>
      <c r="DN287">
        <v>80</v>
      </c>
      <c r="DO287">
        <v>55</v>
      </c>
      <c r="DP287">
        <v>1.0469999999999999</v>
      </c>
      <c r="DQ287">
        <v>1</v>
      </c>
      <c r="DU287">
        <v>1003</v>
      </c>
      <c r="DV287" t="s">
        <v>26</v>
      </c>
      <c r="DW287" t="s">
        <v>26</v>
      </c>
      <c r="DX287">
        <v>100</v>
      </c>
      <c r="EE287">
        <v>20613508</v>
      </c>
      <c r="EF287">
        <v>60</v>
      </c>
      <c r="EG287" t="s">
        <v>29</v>
      </c>
      <c r="EH287">
        <v>0</v>
      </c>
      <c r="EI287" t="s">
        <v>3</v>
      </c>
      <c r="EJ287">
        <v>1</v>
      </c>
      <c r="EK287">
        <v>616</v>
      </c>
      <c r="EL287" t="s">
        <v>499</v>
      </c>
      <c r="EM287" t="s">
        <v>500</v>
      </c>
      <c r="EO287" t="s">
        <v>102</v>
      </c>
      <c r="EQ287">
        <v>0</v>
      </c>
      <c r="ER287">
        <v>827.66</v>
      </c>
      <c r="ES287">
        <v>0</v>
      </c>
      <c r="ET287">
        <v>0</v>
      </c>
      <c r="EU287">
        <v>0</v>
      </c>
      <c r="EV287">
        <v>827.66</v>
      </c>
      <c r="EW287">
        <v>68.8</v>
      </c>
      <c r="EX287">
        <v>0</v>
      </c>
      <c r="EY287">
        <v>0</v>
      </c>
      <c r="FQ287">
        <v>0</v>
      </c>
      <c r="FR287">
        <f t="shared" si="349"/>
        <v>0</v>
      </c>
      <c r="FS287">
        <v>0</v>
      </c>
      <c r="FX287">
        <v>80</v>
      </c>
      <c r="FY287">
        <v>55</v>
      </c>
      <c r="GA287" t="s">
        <v>3</v>
      </c>
      <c r="GD287">
        <v>0</v>
      </c>
      <c r="GF287">
        <v>-624714919</v>
      </c>
      <c r="GG287">
        <v>2</v>
      </c>
      <c r="GH287">
        <v>1</v>
      </c>
      <c r="GI287">
        <v>2</v>
      </c>
      <c r="GJ287">
        <v>0</v>
      </c>
      <c r="GK287">
        <f>ROUND(R287*(S12)/100,2)</f>
        <v>0</v>
      </c>
      <c r="GL287">
        <f t="shared" si="350"/>
        <v>0</v>
      </c>
      <c r="GM287">
        <f t="shared" si="351"/>
        <v>998.25</v>
      </c>
      <c r="GN287">
        <f t="shared" si="352"/>
        <v>998.25</v>
      </c>
      <c r="GO287">
        <f t="shared" si="353"/>
        <v>0</v>
      </c>
      <c r="GP287">
        <f t="shared" si="354"/>
        <v>0</v>
      </c>
      <c r="GR287">
        <v>0</v>
      </c>
      <c r="GS287">
        <v>0</v>
      </c>
      <c r="GT287">
        <v>0</v>
      </c>
      <c r="GU287" t="s">
        <v>3</v>
      </c>
      <c r="GV287">
        <f t="shared" si="355"/>
        <v>0</v>
      </c>
      <c r="GW287">
        <v>1</v>
      </c>
      <c r="GX287">
        <f t="shared" si="356"/>
        <v>0</v>
      </c>
      <c r="HA287">
        <v>0</v>
      </c>
      <c r="HB287">
        <v>0</v>
      </c>
      <c r="IK287">
        <v>0</v>
      </c>
    </row>
    <row r="288" spans="1:255" x14ac:dyDescent="0.2">
      <c r="A288" s="2">
        <v>17</v>
      </c>
      <c r="B288" s="2">
        <v>1</v>
      </c>
      <c r="C288" s="2">
        <f>ROW(SmtRes!A395)</f>
        <v>395</v>
      </c>
      <c r="D288" s="2">
        <f>ROW(EtalonRes!A389)</f>
        <v>389</v>
      </c>
      <c r="E288" s="2" t="s">
        <v>71</v>
      </c>
      <c r="F288" s="2" t="s">
        <v>510</v>
      </c>
      <c r="G288" s="2" t="s">
        <v>511</v>
      </c>
      <c r="H288" s="2" t="s">
        <v>26</v>
      </c>
      <c r="I288" s="2">
        <f>ROUND(3/100,6)</f>
        <v>0.03</v>
      </c>
      <c r="J288" s="2">
        <v>0</v>
      </c>
      <c r="K288" s="2"/>
      <c r="L288" s="2"/>
      <c r="M288" s="2"/>
      <c r="N288" s="2"/>
      <c r="O288" s="2">
        <f t="shared" si="318"/>
        <v>41.32</v>
      </c>
      <c r="P288" s="2">
        <f t="shared" si="319"/>
        <v>0</v>
      </c>
      <c r="Q288" s="2">
        <f t="shared" si="320"/>
        <v>23.89</v>
      </c>
      <c r="R288" s="2">
        <f t="shared" si="321"/>
        <v>6.92</v>
      </c>
      <c r="S288" s="2">
        <f t="shared" si="322"/>
        <v>17.43</v>
      </c>
      <c r="T288" s="2">
        <f t="shared" si="323"/>
        <v>0</v>
      </c>
      <c r="U288" s="2">
        <f t="shared" si="324"/>
        <v>1.4489999999999998</v>
      </c>
      <c r="V288" s="2">
        <f t="shared" si="325"/>
        <v>0</v>
      </c>
      <c r="W288" s="2">
        <f t="shared" si="326"/>
        <v>0</v>
      </c>
      <c r="X288" s="2">
        <f t="shared" si="327"/>
        <v>0</v>
      </c>
      <c r="Y288" s="2">
        <f t="shared" si="328"/>
        <v>0</v>
      </c>
      <c r="Z288" s="2"/>
      <c r="AA288" s="2">
        <v>21012691</v>
      </c>
      <c r="AB288" s="2">
        <f t="shared" si="329"/>
        <v>1377.2629999999999</v>
      </c>
      <c r="AC288" s="2">
        <f t="shared" si="330"/>
        <v>0</v>
      </c>
      <c r="AD288" s="2">
        <f t="shared" si="331"/>
        <v>796.21400000000006</v>
      </c>
      <c r="AE288" s="2">
        <f t="shared" si="332"/>
        <v>230.65549999999999</v>
      </c>
      <c r="AF288" s="2">
        <f t="shared" si="333"/>
        <v>581.04899999999998</v>
      </c>
      <c r="AG288" s="2">
        <f t="shared" si="334"/>
        <v>0</v>
      </c>
      <c r="AH288" s="2">
        <f t="shared" si="335"/>
        <v>48.3</v>
      </c>
      <c r="AI288" s="2">
        <f t="shared" si="336"/>
        <v>0</v>
      </c>
      <c r="AJ288" s="2">
        <f t="shared" si="337"/>
        <v>0</v>
      </c>
      <c r="AK288" s="2">
        <v>1197.6199999999999</v>
      </c>
      <c r="AL288" s="2">
        <v>0</v>
      </c>
      <c r="AM288" s="2">
        <v>692.36</v>
      </c>
      <c r="AN288" s="2">
        <v>200.57</v>
      </c>
      <c r="AO288" s="2">
        <v>505.26</v>
      </c>
      <c r="AP288" s="2">
        <v>0</v>
      </c>
      <c r="AQ288" s="2">
        <v>42</v>
      </c>
      <c r="AR288" s="2">
        <v>0</v>
      </c>
      <c r="AS288" s="2">
        <v>0</v>
      </c>
      <c r="AT288" s="2">
        <v>0</v>
      </c>
      <c r="AU288" s="2">
        <v>0</v>
      </c>
      <c r="AV288" s="2">
        <v>1</v>
      </c>
      <c r="AW288" s="2">
        <v>1</v>
      </c>
      <c r="AX288" s="2"/>
      <c r="AY288" s="2"/>
      <c r="AZ288" s="2">
        <v>1</v>
      </c>
      <c r="BA288" s="2">
        <v>1</v>
      </c>
      <c r="BB288" s="2">
        <v>1</v>
      </c>
      <c r="BC288" s="2">
        <v>1</v>
      </c>
      <c r="BD288" s="2" t="s">
        <v>3</v>
      </c>
      <c r="BE288" s="2" t="s">
        <v>3</v>
      </c>
      <c r="BF288" s="2" t="s">
        <v>3</v>
      </c>
      <c r="BG288" s="2" t="s">
        <v>3</v>
      </c>
      <c r="BH288" s="2">
        <v>0</v>
      </c>
      <c r="BI288" s="2">
        <v>1</v>
      </c>
      <c r="BJ288" s="2" t="s">
        <v>512</v>
      </c>
      <c r="BK288" s="2"/>
      <c r="BL288" s="2"/>
      <c r="BM288" s="2">
        <v>682</v>
      </c>
      <c r="BN288" s="2">
        <v>0</v>
      </c>
      <c r="BO288" s="2" t="s">
        <v>3</v>
      </c>
      <c r="BP288" s="2">
        <v>0</v>
      </c>
      <c r="BQ288" s="2">
        <v>60</v>
      </c>
      <c r="BR288" s="2">
        <v>0</v>
      </c>
      <c r="BS288" s="2">
        <v>1</v>
      </c>
      <c r="BT288" s="2">
        <v>1</v>
      </c>
      <c r="BU288" s="2">
        <v>1</v>
      </c>
      <c r="BV288" s="2">
        <v>1</v>
      </c>
      <c r="BW288" s="2">
        <v>1</v>
      </c>
      <c r="BX288" s="2">
        <v>1</v>
      </c>
      <c r="BY288" s="2" t="s">
        <v>3</v>
      </c>
      <c r="BZ288" s="2">
        <v>0</v>
      </c>
      <c r="CA288" s="2">
        <v>0</v>
      </c>
      <c r="CB288" s="2"/>
      <c r="CC288" s="2"/>
      <c r="CD288" s="2"/>
      <c r="CE288" s="2"/>
      <c r="CF288" s="2">
        <v>0</v>
      </c>
      <c r="CG288" s="2">
        <v>0</v>
      </c>
      <c r="CH288" s="2"/>
      <c r="CI288" s="2"/>
      <c r="CJ288" s="2"/>
      <c r="CK288" s="2"/>
      <c r="CL288" s="2"/>
      <c r="CM288" s="2">
        <v>0</v>
      </c>
      <c r="CN288" s="2" t="s">
        <v>936</v>
      </c>
      <c r="CO288" s="2">
        <v>0</v>
      </c>
      <c r="CP288" s="2">
        <f t="shared" si="338"/>
        <v>41.32</v>
      </c>
      <c r="CQ288" s="2">
        <f t="shared" si="339"/>
        <v>0</v>
      </c>
      <c r="CR288" s="2">
        <f t="shared" si="340"/>
        <v>796.21400000000006</v>
      </c>
      <c r="CS288" s="2">
        <f t="shared" si="341"/>
        <v>230.65549999999999</v>
      </c>
      <c r="CT288" s="2">
        <f t="shared" si="342"/>
        <v>581.04899999999998</v>
      </c>
      <c r="CU288" s="2">
        <f t="shared" si="343"/>
        <v>0</v>
      </c>
      <c r="CV288" s="2">
        <f t="shared" si="344"/>
        <v>48.3</v>
      </c>
      <c r="CW288" s="2">
        <f t="shared" si="345"/>
        <v>0</v>
      </c>
      <c r="CX288" s="2">
        <f t="shared" si="346"/>
        <v>0</v>
      </c>
      <c r="CY288" s="2">
        <f t="shared" si="347"/>
        <v>0</v>
      </c>
      <c r="CZ288" s="2">
        <f t="shared" si="348"/>
        <v>0</v>
      </c>
      <c r="DA288" s="2"/>
      <c r="DB288" s="2"/>
      <c r="DC288" s="2" t="s">
        <v>3</v>
      </c>
      <c r="DD288" s="2" t="s">
        <v>3</v>
      </c>
      <c r="DE288" s="2" t="s">
        <v>28</v>
      </c>
      <c r="DF288" s="2" t="s">
        <v>28</v>
      </c>
      <c r="DG288" s="2" t="s">
        <v>28</v>
      </c>
      <c r="DH288" s="2" t="s">
        <v>3</v>
      </c>
      <c r="DI288" s="2" t="s">
        <v>28</v>
      </c>
      <c r="DJ288" s="2" t="s">
        <v>28</v>
      </c>
      <c r="DK288" s="2" t="s">
        <v>3</v>
      </c>
      <c r="DL288" s="2" t="s">
        <v>3</v>
      </c>
      <c r="DM288" s="2" t="s">
        <v>3</v>
      </c>
      <c r="DN288" s="2">
        <v>91</v>
      </c>
      <c r="DO288" s="2">
        <v>70</v>
      </c>
      <c r="DP288" s="2">
        <v>1.0469999999999999</v>
      </c>
      <c r="DQ288" s="2">
        <v>1.002</v>
      </c>
      <c r="DR288" s="2"/>
      <c r="DS288" s="2"/>
      <c r="DT288" s="2"/>
      <c r="DU288" s="2">
        <v>1003</v>
      </c>
      <c r="DV288" s="2" t="s">
        <v>26</v>
      </c>
      <c r="DW288" s="2" t="s">
        <v>26</v>
      </c>
      <c r="DX288" s="2">
        <v>100</v>
      </c>
      <c r="DY288" s="2"/>
      <c r="DZ288" s="2"/>
      <c r="EA288" s="2"/>
      <c r="EB288" s="2"/>
      <c r="EC288" s="2"/>
      <c r="ED288" s="2"/>
      <c r="EE288" s="2">
        <v>20613574</v>
      </c>
      <c r="EF288" s="2">
        <v>60</v>
      </c>
      <c r="EG288" s="2" t="s">
        <v>29</v>
      </c>
      <c r="EH288" s="2">
        <v>0</v>
      </c>
      <c r="EI288" s="2" t="s">
        <v>3</v>
      </c>
      <c r="EJ288" s="2">
        <v>1</v>
      </c>
      <c r="EK288" s="2">
        <v>682</v>
      </c>
      <c r="EL288" s="2" t="s">
        <v>100</v>
      </c>
      <c r="EM288" s="2" t="s">
        <v>101</v>
      </c>
      <c r="EN288" s="2"/>
      <c r="EO288" s="2" t="s">
        <v>102</v>
      </c>
      <c r="EP288" s="2"/>
      <c r="EQ288" s="2">
        <v>0</v>
      </c>
      <c r="ER288" s="2">
        <v>1197.6199999999999</v>
      </c>
      <c r="ES288" s="2">
        <v>0</v>
      </c>
      <c r="ET288" s="2">
        <v>692.36</v>
      </c>
      <c r="EU288" s="2">
        <v>200.57</v>
      </c>
      <c r="EV288" s="2">
        <v>505.26</v>
      </c>
      <c r="EW288" s="2">
        <v>42</v>
      </c>
      <c r="EX288" s="2">
        <v>0</v>
      </c>
      <c r="EY288" s="2">
        <v>0</v>
      </c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>
        <v>0</v>
      </c>
      <c r="FR288" s="2">
        <f t="shared" si="349"/>
        <v>0</v>
      </c>
      <c r="FS288" s="2">
        <v>0</v>
      </c>
      <c r="FT288" s="2"/>
      <c r="FU288" s="2"/>
      <c r="FV288" s="2"/>
      <c r="FW288" s="2"/>
      <c r="FX288" s="2">
        <v>91</v>
      </c>
      <c r="FY288" s="2">
        <v>70</v>
      </c>
      <c r="FZ288" s="2"/>
      <c r="GA288" s="2" t="s">
        <v>3</v>
      </c>
      <c r="GB288" s="2"/>
      <c r="GC288" s="2"/>
      <c r="GD288" s="2">
        <v>0</v>
      </c>
      <c r="GE288" s="2"/>
      <c r="GF288" s="2">
        <v>-1481349343</v>
      </c>
      <c r="GG288" s="2">
        <v>2</v>
      </c>
      <c r="GH288" s="2">
        <v>1</v>
      </c>
      <c r="GI288" s="2">
        <v>-2</v>
      </c>
      <c r="GJ288" s="2">
        <v>0</v>
      </c>
      <c r="GK288" s="2">
        <f>ROUND(R288*(R12)/100,2)</f>
        <v>11.56</v>
      </c>
      <c r="GL288" s="2">
        <f t="shared" si="350"/>
        <v>0</v>
      </c>
      <c r="GM288" s="2">
        <f t="shared" si="351"/>
        <v>52.88</v>
      </c>
      <c r="GN288" s="2">
        <f t="shared" si="352"/>
        <v>52.88</v>
      </c>
      <c r="GO288" s="2">
        <f t="shared" si="353"/>
        <v>0</v>
      </c>
      <c r="GP288" s="2">
        <f t="shared" si="354"/>
        <v>0</v>
      </c>
      <c r="GQ288" s="2"/>
      <c r="GR288" s="2">
        <v>0</v>
      </c>
      <c r="GS288" s="2">
        <v>3</v>
      </c>
      <c r="GT288" s="2">
        <v>0</v>
      </c>
      <c r="GU288" s="2" t="s">
        <v>3</v>
      </c>
      <c r="GV288" s="2">
        <f t="shared" si="355"/>
        <v>0</v>
      </c>
      <c r="GW288" s="2">
        <v>1</v>
      </c>
      <c r="GX288" s="2">
        <f t="shared" si="356"/>
        <v>0</v>
      </c>
      <c r="GY288" s="2"/>
      <c r="GZ288" s="2"/>
      <c r="HA288" s="2">
        <v>0</v>
      </c>
      <c r="HB288" s="2">
        <v>0</v>
      </c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>
        <v>0</v>
      </c>
      <c r="IL288" s="2"/>
      <c r="IM288" s="2"/>
      <c r="IN288" s="2"/>
      <c r="IO288" s="2"/>
      <c r="IP288" s="2"/>
      <c r="IQ288" s="2"/>
      <c r="IR288" s="2"/>
      <c r="IS288" s="2"/>
      <c r="IT288" s="2"/>
      <c r="IU288" s="2"/>
    </row>
    <row r="289" spans="1:255" x14ac:dyDescent="0.2">
      <c r="A289">
        <v>17</v>
      </c>
      <c r="B289">
        <v>1</v>
      </c>
      <c r="C289">
        <f>ROW(SmtRes!A398)</f>
        <v>398</v>
      </c>
      <c r="D289">
        <f>ROW(EtalonRes!A392)</f>
        <v>392</v>
      </c>
      <c r="E289" t="s">
        <v>71</v>
      </c>
      <c r="F289" t="s">
        <v>510</v>
      </c>
      <c r="G289" t="s">
        <v>511</v>
      </c>
      <c r="H289" t="s">
        <v>26</v>
      </c>
      <c r="I289">
        <f>ROUND(3/100,6)</f>
        <v>0.03</v>
      </c>
      <c r="J289">
        <v>0</v>
      </c>
      <c r="O289">
        <f t="shared" si="318"/>
        <v>569.13</v>
      </c>
      <c r="P289">
        <f t="shared" si="319"/>
        <v>0</v>
      </c>
      <c r="Q289">
        <f t="shared" si="320"/>
        <v>230.58</v>
      </c>
      <c r="R289">
        <f t="shared" si="321"/>
        <v>7.24</v>
      </c>
      <c r="S289">
        <f t="shared" si="322"/>
        <v>338.55</v>
      </c>
      <c r="T289">
        <f t="shared" si="323"/>
        <v>0</v>
      </c>
      <c r="U289">
        <f t="shared" si="324"/>
        <v>1.5171029999999999</v>
      </c>
      <c r="V289">
        <f t="shared" si="325"/>
        <v>0</v>
      </c>
      <c r="W289">
        <f t="shared" si="326"/>
        <v>0</v>
      </c>
      <c r="X289">
        <f t="shared" si="327"/>
        <v>260.68</v>
      </c>
      <c r="Y289">
        <f t="shared" si="328"/>
        <v>148.96</v>
      </c>
      <c r="AA289">
        <v>21012693</v>
      </c>
      <c r="AB289">
        <f t="shared" si="329"/>
        <v>1377.2629999999999</v>
      </c>
      <c r="AC289">
        <f t="shared" si="330"/>
        <v>0</v>
      </c>
      <c r="AD289">
        <f t="shared" si="331"/>
        <v>796.21400000000006</v>
      </c>
      <c r="AE289">
        <f t="shared" si="332"/>
        <v>230.65549999999999</v>
      </c>
      <c r="AF289">
        <f t="shared" si="333"/>
        <v>581.04899999999998</v>
      </c>
      <c r="AG289">
        <f t="shared" si="334"/>
        <v>0</v>
      </c>
      <c r="AH289">
        <f t="shared" si="335"/>
        <v>48.3</v>
      </c>
      <c r="AI289">
        <f t="shared" si="336"/>
        <v>0</v>
      </c>
      <c r="AJ289">
        <f t="shared" si="337"/>
        <v>0</v>
      </c>
      <c r="AK289">
        <v>1197.6199999999999</v>
      </c>
      <c r="AL289">
        <v>0</v>
      </c>
      <c r="AM289">
        <v>692.36</v>
      </c>
      <c r="AN289">
        <v>200.57</v>
      </c>
      <c r="AO289">
        <v>505.26</v>
      </c>
      <c r="AP289">
        <v>0</v>
      </c>
      <c r="AQ289">
        <v>42</v>
      </c>
      <c r="AR289">
        <v>0</v>
      </c>
      <c r="AS289">
        <v>0</v>
      </c>
      <c r="AT289">
        <v>77</v>
      </c>
      <c r="AU289">
        <v>44</v>
      </c>
      <c r="AV289">
        <v>1.0469999999999999</v>
      </c>
      <c r="AW289">
        <v>1.002</v>
      </c>
      <c r="AZ289">
        <v>1</v>
      </c>
      <c r="BA289">
        <v>18.55</v>
      </c>
      <c r="BB289">
        <v>9.2200000000000006</v>
      </c>
      <c r="BC289">
        <v>1</v>
      </c>
      <c r="BD289" t="s">
        <v>3</v>
      </c>
      <c r="BE289" t="s">
        <v>3</v>
      </c>
      <c r="BF289" t="s">
        <v>3</v>
      </c>
      <c r="BG289" t="s">
        <v>3</v>
      </c>
      <c r="BH289">
        <v>0</v>
      </c>
      <c r="BI289">
        <v>1</v>
      </c>
      <c r="BJ289" t="s">
        <v>512</v>
      </c>
      <c r="BM289">
        <v>682</v>
      </c>
      <c r="BN289">
        <v>0</v>
      </c>
      <c r="BO289" t="s">
        <v>510</v>
      </c>
      <c r="BP289">
        <v>1</v>
      </c>
      <c r="BQ289">
        <v>60</v>
      </c>
      <c r="BR289">
        <v>0</v>
      </c>
      <c r="BS289">
        <v>1</v>
      </c>
      <c r="BT289">
        <v>1</v>
      </c>
      <c r="BU289">
        <v>1</v>
      </c>
      <c r="BV289">
        <v>1</v>
      </c>
      <c r="BW289">
        <v>1</v>
      </c>
      <c r="BX289">
        <v>1</v>
      </c>
      <c r="BY289" t="s">
        <v>3</v>
      </c>
      <c r="BZ289">
        <v>77</v>
      </c>
      <c r="CA289">
        <v>44</v>
      </c>
      <c r="CF289">
        <v>0</v>
      </c>
      <c r="CG289">
        <v>0</v>
      </c>
      <c r="CM289">
        <v>0</v>
      </c>
      <c r="CN289" t="s">
        <v>936</v>
      </c>
      <c r="CO289">
        <v>0</v>
      </c>
      <c r="CP289">
        <f t="shared" si="338"/>
        <v>569.13</v>
      </c>
      <c r="CQ289">
        <f t="shared" si="339"/>
        <v>0</v>
      </c>
      <c r="CR289">
        <f t="shared" si="340"/>
        <v>7686.1244547600008</v>
      </c>
      <c r="CS289">
        <f t="shared" si="341"/>
        <v>241.49630849999997</v>
      </c>
      <c r="CT289">
        <f t="shared" si="342"/>
        <v>11285.046520649999</v>
      </c>
      <c r="CU289">
        <f t="shared" si="343"/>
        <v>0</v>
      </c>
      <c r="CV289">
        <f t="shared" si="344"/>
        <v>50.570099999999996</v>
      </c>
      <c r="CW289">
        <f t="shared" si="345"/>
        <v>0</v>
      </c>
      <c r="CX289">
        <f t="shared" si="346"/>
        <v>0</v>
      </c>
      <c r="CY289">
        <f t="shared" si="347"/>
        <v>260.68350000000004</v>
      </c>
      <c r="CZ289">
        <f t="shared" si="348"/>
        <v>148.96200000000002</v>
      </c>
      <c r="DC289" t="s">
        <v>3</v>
      </c>
      <c r="DD289" t="s">
        <v>3</v>
      </c>
      <c r="DE289" t="s">
        <v>28</v>
      </c>
      <c r="DF289" t="s">
        <v>28</v>
      </c>
      <c r="DG289" t="s">
        <v>28</v>
      </c>
      <c r="DH289" t="s">
        <v>3</v>
      </c>
      <c r="DI289" t="s">
        <v>28</v>
      </c>
      <c r="DJ289" t="s">
        <v>28</v>
      </c>
      <c r="DK289" t="s">
        <v>3</v>
      </c>
      <c r="DL289" t="s">
        <v>3</v>
      </c>
      <c r="DM289" t="s">
        <v>3</v>
      </c>
      <c r="DN289">
        <v>91</v>
      </c>
      <c r="DO289">
        <v>70</v>
      </c>
      <c r="DP289">
        <v>1.0469999999999999</v>
      </c>
      <c r="DQ289">
        <v>1.002</v>
      </c>
      <c r="DU289">
        <v>1003</v>
      </c>
      <c r="DV289" t="s">
        <v>26</v>
      </c>
      <c r="DW289" t="s">
        <v>26</v>
      </c>
      <c r="DX289">
        <v>100</v>
      </c>
      <c r="EE289">
        <v>20613574</v>
      </c>
      <c r="EF289">
        <v>60</v>
      </c>
      <c r="EG289" t="s">
        <v>29</v>
      </c>
      <c r="EH289">
        <v>0</v>
      </c>
      <c r="EI289" t="s">
        <v>3</v>
      </c>
      <c r="EJ289">
        <v>1</v>
      </c>
      <c r="EK289">
        <v>682</v>
      </c>
      <c r="EL289" t="s">
        <v>100</v>
      </c>
      <c r="EM289" t="s">
        <v>101</v>
      </c>
      <c r="EO289" t="s">
        <v>102</v>
      </c>
      <c r="EQ289">
        <v>0</v>
      </c>
      <c r="ER289">
        <v>1197.6199999999999</v>
      </c>
      <c r="ES289">
        <v>0</v>
      </c>
      <c r="ET289">
        <v>692.36</v>
      </c>
      <c r="EU289">
        <v>200.57</v>
      </c>
      <c r="EV289">
        <v>505.26</v>
      </c>
      <c r="EW289">
        <v>42</v>
      </c>
      <c r="EX289">
        <v>0</v>
      </c>
      <c r="EY289">
        <v>0</v>
      </c>
      <c r="FQ289">
        <v>0</v>
      </c>
      <c r="FR289">
        <f t="shared" si="349"/>
        <v>0</v>
      </c>
      <c r="FS289">
        <v>0</v>
      </c>
      <c r="FX289">
        <v>91</v>
      </c>
      <c r="FY289">
        <v>70</v>
      </c>
      <c r="GA289" t="s">
        <v>3</v>
      </c>
      <c r="GD289">
        <v>0</v>
      </c>
      <c r="GF289">
        <v>-1481349343</v>
      </c>
      <c r="GG289">
        <v>2</v>
      </c>
      <c r="GH289">
        <v>1</v>
      </c>
      <c r="GI289">
        <v>2</v>
      </c>
      <c r="GJ289">
        <v>0</v>
      </c>
      <c r="GK289">
        <f>ROUND(R289*(S12)/100,2)</f>
        <v>12.16</v>
      </c>
      <c r="GL289">
        <f t="shared" si="350"/>
        <v>0</v>
      </c>
      <c r="GM289">
        <f t="shared" si="351"/>
        <v>990.93</v>
      </c>
      <c r="GN289">
        <f t="shared" si="352"/>
        <v>990.93</v>
      </c>
      <c r="GO289">
        <f t="shared" si="353"/>
        <v>0</v>
      </c>
      <c r="GP289">
        <f t="shared" si="354"/>
        <v>0</v>
      </c>
      <c r="GR289">
        <v>0</v>
      </c>
      <c r="GS289">
        <v>3</v>
      </c>
      <c r="GT289">
        <v>0</v>
      </c>
      <c r="GU289" t="s">
        <v>3</v>
      </c>
      <c r="GV289">
        <f t="shared" si="355"/>
        <v>0</v>
      </c>
      <c r="GW289">
        <v>1</v>
      </c>
      <c r="GX289">
        <f t="shared" si="356"/>
        <v>0</v>
      </c>
      <c r="HA289">
        <v>0</v>
      </c>
      <c r="HB289">
        <v>0</v>
      </c>
      <c r="IK289">
        <v>0</v>
      </c>
    </row>
    <row r="290" spans="1:255" x14ac:dyDescent="0.2">
      <c r="A290" s="2">
        <v>17</v>
      </c>
      <c r="B290" s="2">
        <v>1</v>
      </c>
      <c r="C290" s="2">
        <f>ROW(SmtRes!A400)</f>
        <v>400</v>
      </c>
      <c r="D290" s="2">
        <f>ROW(EtalonRes!A395)</f>
        <v>395</v>
      </c>
      <c r="E290" s="2" t="s">
        <v>96</v>
      </c>
      <c r="F290" s="2" t="s">
        <v>513</v>
      </c>
      <c r="G290" s="2" t="s">
        <v>514</v>
      </c>
      <c r="H290" s="2" t="s">
        <v>26</v>
      </c>
      <c r="I290" s="2">
        <f>ROUND(3/100,6)</f>
        <v>0.03</v>
      </c>
      <c r="J290" s="2">
        <v>0</v>
      </c>
      <c r="K290" s="2"/>
      <c r="L290" s="2"/>
      <c r="M290" s="2"/>
      <c r="N290" s="2"/>
      <c r="O290" s="2">
        <f t="shared" si="318"/>
        <v>37.64</v>
      </c>
      <c r="P290" s="2">
        <f t="shared" si="319"/>
        <v>0</v>
      </c>
      <c r="Q290" s="2">
        <f t="shared" si="320"/>
        <v>0</v>
      </c>
      <c r="R290" s="2">
        <f t="shared" si="321"/>
        <v>0</v>
      </c>
      <c r="S290" s="2">
        <f t="shared" si="322"/>
        <v>37.64</v>
      </c>
      <c r="T290" s="2">
        <f t="shared" si="323"/>
        <v>0</v>
      </c>
      <c r="U290" s="2">
        <f t="shared" si="324"/>
        <v>3.6155999999999993</v>
      </c>
      <c r="V290" s="2">
        <f t="shared" si="325"/>
        <v>0</v>
      </c>
      <c r="W290" s="2">
        <f t="shared" si="326"/>
        <v>0</v>
      </c>
      <c r="X290" s="2">
        <f t="shared" si="327"/>
        <v>0</v>
      </c>
      <c r="Y290" s="2">
        <f t="shared" si="328"/>
        <v>0</v>
      </c>
      <c r="Z290" s="2"/>
      <c r="AA290" s="2">
        <v>21012691</v>
      </c>
      <c r="AB290" s="2">
        <f t="shared" si="329"/>
        <v>1254.6155000000001</v>
      </c>
      <c r="AC290" s="2">
        <f t="shared" si="330"/>
        <v>0</v>
      </c>
      <c r="AD290" s="2">
        <f t="shared" si="331"/>
        <v>0</v>
      </c>
      <c r="AE290" s="2">
        <f t="shared" si="332"/>
        <v>0</v>
      </c>
      <c r="AF290" s="2">
        <f t="shared" si="333"/>
        <v>1254.6155000000001</v>
      </c>
      <c r="AG290" s="2">
        <f t="shared" si="334"/>
        <v>0</v>
      </c>
      <c r="AH290" s="2">
        <f t="shared" si="335"/>
        <v>120.51999999999998</v>
      </c>
      <c r="AI290" s="2">
        <f t="shared" si="336"/>
        <v>0</v>
      </c>
      <c r="AJ290" s="2">
        <f t="shared" si="337"/>
        <v>0</v>
      </c>
      <c r="AK290" s="2">
        <v>1090.97</v>
      </c>
      <c r="AL290" s="2">
        <v>0</v>
      </c>
      <c r="AM290" s="2">
        <v>0</v>
      </c>
      <c r="AN290" s="2">
        <v>0</v>
      </c>
      <c r="AO290" s="2">
        <v>1090.97</v>
      </c>
      <c r="AP290" s="2">
        <v>0</v>
      </c>
      <c r="AQ290" s="2">
        <v>104.8</v>
      </c>
      <c r="AR290" s="2">
        <v>0</v>
      </c>
      <c r="AS290" s="2">
        <v>0</v>
      </c>
      <c r="AT290" s="2">
        <v>0</v>
      </c>
      <c r="AU290" s="2">
        <v>0</v>
      </c>
      <c r="AV290" s="2">
        <v>1</v>
      </c>
      <c r="AW290" s="2">
        <v>1</v>
      </c>
      <c r="AX290" s="2"/>
      <c r="AY290" s="2"/>
      <c r="AZ290" s="2">
        <v>1</v>
      </c>
      <c r="BA290" s="2">
        <v>1</v>
      </c>
      <c r="BB290" s="2">
        <v>1</v>
      </c>
      <c r="BC290" s="2">
        <v>1</v>
      </c>
      <c r="BD290" s="2" t="s">
        <v>3</v>
      </c>
      <c r="BE290" s="2" t="s">
        <v>3</v>
      </c>
      <c r="BF290" s="2" t="s">
        <v>3</v>
      </c>
      <c r="BG290" s="2" t="s">
        <v>3</v>
      </c>
      <c r="BH290" s="2">
        <v>0</v>
      </c>
      <c r="BI290" s="2">
        <v>1</v>
      </c>
      <c r="BJ290" s="2" t="s">
        <v>515</v>
      </c>
      <c r="BK290" s="2"/>
      <c r="BL290" s="2"/>
      <c r="BM290" s="2">
        <v>682</v>
      </c>
      <c r="BN290" s="2">
        <v>0</v>
      </c>
      <c r="BO290" s="2" t="s">
        <v>3</v>
      </c>
      <c r="BP290" s="2">
        <v>0</v>
      </c>
      <c r="BQ290" s="2">
        <v>60</v>
      </c>
      <c r="BR290" s="2">
        <v>0</v>
      </c>
      <c r="BS290" s="2">
        <v>1</v>
      </c>
      <c r="BT290" s="2">
        <v>1</v>
      </c>
      <c r="BU290" s="2">
        <v>1</v>
      </c>
      <c r="BV290" s="2">
        <v>1</v>
      </c>
      <c r="BW290" s="2">
        <v>1</v>
      </c>
      <c r="BX290" s="2">
        <v>1</v>
      </c>
      <c r="BY290" s="2" t="s">
        <v>3</v>
      </c>
      <c r="BZ290" s="2">
        <v>0</v>
      </c>
      <c r="CA290" s="2">
        <v>0</v>
      </c>
      <c r="CB290" s="2"/>
      <c r="CC290" s="2"/>
      <c r="CD290" s="2"/>
      <c r="CE290" s="2"/>
      <c r="CF290" s="2">
        <v>0</v>
      </c>
      <c r="CG290" s="2">
        <v>0</v>
      </c>
      <c r="CH290" s="2"/>
      <c r="CI290" s="2"/>
      <c r="CJ290" s="2"/>
      <c r="CK290" s="2"/>
      <c r="CL290" s="2"/>
      <c r="CM290" s="2">
        <v>0</v>
      </c>
      <c r="CN290" s="2" t="s">
        <v>936</v>
      </c>
      <c r="CO290" s="2">
        <v>0</v>
      </c>
      <c r="CP290" s="2">
        <f t="shared" si="338"/>
        <v>37.64</v>
      </c>
      <c r="CQ290" s="2">
        <f t="shared" si="339"/>
        <v>0</v>
      </c>
      <c r="CR290" s="2">
        <f t="shared" si="340"/>
        <v>0</v>
      </c>
      <c r="CS290" s="2">
        <f t="shared" si="341"/>
        <v>0</v>
      </c>
      <c r="CT290" s="2">
        <f t="shared" si="342"/>
        <v>1254.6155000000001</v>
      </c>
      <c r="CU290" s="2">
        <f t="shared" si="343"/>
        <v>0</v>
      </c>
      <c r="CV290" s="2">
        <f t="shared" si="344"/>
        <v>120.51999999999998</v>
      </c>
      <c r="CW290" s="2">
        <f t="shared" si="345"/>
        <v>0</v>
      </c>
      <c r="CX290" s="2">
        <f t="shared" si="346"/>
        <v>0</v>
      </c>
      <c r="CY290" s="2">
        <f t="shared" si="347"/>
        <v>0</v>
      </c>
      <c r="CZ290" s="2">
        <f t="shared" si="348"/>
        <v>0</v>
      </c>
      <c r="DA290" s="2"/>
      <c r="DB290" s="2"/>
      <c r="DC290" s="2" t="s">
        <v>3</v>
      </c>
      <c r="DD290" s="2" t="s">
        <v>3</v>
      </c>
      <c r="DE290" s="2" t="s">
        <v>28</v>
      </c>
      <c r="DF290" s="2" t="s">
        <v>28</v>
      </c>
      <c r="DG290" s="2" t="s">
        <v>28</v>
      </c>
      <c r="DH290" s="2" t="s">
        <v>3</v>
      </c>
      <c r="DI290" s="2" t="s">
        <v>28</v>
      </c>
      <c r="DJ290" s="2" t="s">
        <v>28</v>
      </c>
      <c r="DK290" s="2" t="s">
        <v>3</v>
      </c>
      <c r="DL290" s="2" t="s">
        <v>3</v>
      </c>
      <c r="DM290" s="2" t="s">
        <v>3</v>
      </c>
      <c r="DN290" s="2">
        <v>91</v>
      </c>
      <c r="DO290" s="2">
        <v>70</v>
      </c>
      <c r="DP290" s="2">
        <v>1.0469999999999999</v>
      </c>
      <c r="DQ290" s="2">
        <v>1.002</v>
      </c>
      <c r="DR290" s="2"/>
      <c r="DS290" s="2"/>
      <c r="DT290" s="2"/>
      <c r="DU290" s="2">
        <v>1003</v>
      </c>
      <c r="DV290" s="2" t="s">
        <v>26</v>
      </c>
      <c r="DW290" s="2" t="s">
        <v>26</v>
      </c>
      <c r="DX290" s="2">
        <v>100</v>
      </c>
      <c r="DY290" s="2"/>
      <c r="DZ290" s="2"/>
      <c r="EA290" s="2"/>
      <c r="EB290" s="2"/>
      <c r="EC290" s="2"/>
      <c r="ED290" s="2"/>
      <c r="EE290" s="2">
        <v>20613574</v>
      </c>
      <c r="EF290" s="2">
        <v>60</v>
      </c>
      <c r="EG290" s="2" t="s">
        <v>29</v>
      </c>
      <c r="EH290" s="2">
        <v>0</v>
      </c>
      <c r="EI290" s="2" t="s">
        <v>3</v>
      </c>
      <c r="EJ290" s="2">
        <v>1</v>
      </c>
      <c r="EK290" s="2">
        <v>682</v>
      </c>
      <c r="EL290" s="2" t="s">
        <v>100</v>
      </c>
      <c r="EM290" s="2" t="s">
        <v>101</v>
      </c>
      <c r="EN290" s="2"/>
      <c r="EO290" s="2" t="s">
        <v>102</v>
      </c>
      <c r="EP290" s="2"/>
      <c r="EQ290" s="2">
        <v>0</v>
      </c>
      <c r="ER290" s="2">
        <v>1090.97</v>
      </c>
      <c r="ES290" s="2">
        <v>0</v>
      </c>
      <c r="ET290" s="2">
        <v>0</v>
      </c>
      <c r="EU290" s="2">
        <v>0</v>
      </c>
      <c r="EV290" s="2">
        <v>1090.97</v>
      </c>
      <c r="EW290" s="2">
        <v>104.8</v>
      </c>
      <c r="EX290" s="2">
        <v>0</v>
      </c>
      <c r="EY290" s="2">
        <v>0</v>
      </c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>
        <v>0</v>
      </c>
      <c r="FR290" s="2">
        <f t="shared" si="349"/>
        <v>0</v>
      </c>
      <c r="FS290" s="2">
        <v>0</v>
      </c>
      <c r="FT290" s="2"/>
      <c r="FU290" s="2"/>
      <c r="FV290" s="2"/>
      <c r="FW290" s="2"/>
      <c r="FX290" s="2">
        <v>91</v>
      </c>
      <c r="FY290" s="2">
        <v>70</v>
      </c>
      <c r="FZ290" s="2"/>
      <c r="GA290" s="2" t="s">
        <v>3</v>
      </c>
      <c r="GB290" s="2"/>
      <c r="GC290" s="2"/>
      <c r="GD290" s="2">
        <v>0</v>
      </c>
      <c r="GE290" s="2"/>
      <c r="GF290" s="2">
        <v>1091826570</v>
      </c>
      <c r="GG290" s="2">
        <v>2</v>
      </c>
      <c r="GH290" s="2">
        <v>1</v>
      </c>
      <c r="GI290" s="2">
        <v>-2</v>
      </c>
      <c r="GJ290" s="2">
        <v>0</v>
      </c>
      <c r="GK290" s="2">
        <f>ROUND(R290*(R12)/100,2)</f>
        <v>0</v>
      </c>
      <c r="GL290" s="2">
        <f t="shared" si="350"/>
        <v>0</v>
      </c>
      <c r="GM290" s="2">
        <f t="shared" si="351"/>
        <v>37.64</v>
      </c>
      <c r="GN290" s="2">
        <f t="shared" si="352"/>
        <v>37.64</v>
      </c>
      <c r="GO290" s="2">
        <f t="shared" si="353"/>
        <v>0</v>
      </c>
      <c r="GP290" s="2">
        <f t="shared" si="354"/>
        <v>0</v>
      </c>
      <c r="GQ290" s="2"/>
      <c r="GR290" s="2">
        <v>0</v>
      </c>
      <c r="GS290" s="2">
        <v>3</v>
      </c>
      <c r="GT290" s="2">
        <v>0</v>
      </c>
      <c r="GU290" s="2" t="s">
        <v>3</v>
      </c>
      <c r="GV290" s="2">
        <f t="shared" si="355"/>
        <v>0</v>
      </c>
      <c r="GW290" s="2">
        <v>1</v>
      </c>
      <c r="GX290" s="2">
        <f t="shared" si="356"/>
        <v>0</v>
      </c>
      <c r="GY290" s="2"/>
      <c r="GZ290" s="2"/>
      <c r="HA290" s="2">
        <v>0</v>
      </c>
      <c r="HB290" s="2">
        <v>0</v>
      </c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>
        <v>0</v>
      </c>
      <c r="IL290" s="2"/>
      <c r="IM290" s="2"/>
      <c r="IN290" s="2"/>
      <c r="IO290" s="2"/>
      <c r="IP290" s="2"/>
      <c r="IQ290" s="2"/>
      <c r="IR290" s="2"/>
      <c r="IS290" s="2"/>
      <c r="IT290" s="2"/>
      <c r="IU290" s="2"/>
    </row>
    <row r="291" spans="1:255" x14ac:dyDescent="0.2">
      <c r="A291">
        <v>17</v>
      </c>
      <c r="B291">
        <v>1</v>
      </c>
      <c r="C291">
        <f>ROW(SmtRes!A402)</f>
        <v>402</v>
      </c>
      <c r="D291">
        <f>ROW(EtalonRes!A398)</f>
        <v>398</v>
      </c>
      <c r="E291" t="s">
        <v>96</v>
      </c>
      <c r="F291" t="s">
        <v>513</v>
      </c>
      <c r="G291" t="s">
        <v>514</v>
      </c>
      <c r="H291" t="s">
        <v>26</v>
      </c>
      <c r="I291">
        <f>ROUND(3/100,6)</f>
        <v>0.03</v>
      </c>
      <c r="J291">
        <v>0</v>
      </c>
      <c r="O291">
        <f t="shared" si="318"/>
        <v>731.01</v>
      </c>
      <c r="P291">
        <f t="shared" si="319"/>
        <v>0</v>
      </c>
      <c r="Q291">
        <f t="shared" si="320"/>
        <v>0</v>
      </c>
      <c r="R291">
        <f t="shared" si="321"/>
        <v>0</v>
      </c>
      <c r="S291">
        <f t="shared" si="322"/>
        <v>731.01</v>
      </c>
      <c r="T291">
        <f t="shared" si="323"/>
        <v>0</v>
      </c>
      <c r="U291">
        <f t="shared" si="324"/>
        <v>3.7855331999999988</v>
      </c>
      <c r="V291">
        <f t="shared" si="325"/>
        <v>0</v>
      </c>
      <c r="W291">
        <f t="shared" si="326"/>
        <v>0</v>
      </c>
      <c r="X291">
        <f t="shared" si="327"/>
        <v>562.88</v>
      </c>
      <c r="Y291">
        <f t="shared" si="328"/>
        <v>321.64</v>
      </c>
      <c r="AA291">
        <v>21012693</v>
      </c>
      <c r="AB291">
        <f t="shared" si="329"/>
        <v>1254.6155000000001</v>
      </c>
      <c r="AC291">
        <f t="shared" si="330"/>
        <v>0</v>
      </c>
      <c r="AD291">
        <f t="shared" si="331"/>
        <v>0</v>
      </c>
      <c r="AE291">
        <f t="shared" si="332"/>
        <v>0</v>
      </c>
      <c r="AF291">
        <f t="shared" si="333"/>
        <v>1254.6155000000001</v>
      </c>
      <c r="AG291">
        <f t="shared" si="334"/>
        <v>0</v>
      </c>
      <c r="AH291">
        <f t="shared" si="335"/>
        <v>120.51999999999998</v>
      </c>
      <c r="AI291">
        <f t="shared" si="336"/>
        <v>0</v>
      </c>
      <c r="AJ291">
        <f t="shared" si="337"/>
        <v>0</v>
      </c>
      <c r="AK291">
        <v>1090.97</v>
      </c>
      <c r="AL291">
        <v>0</v>
      </c>
      <c r="AM291">
        <v>0</v>
      </c>
      <c r="AN291">
        <v>0</v>
      </c>
      <c r="AO291">
        <v>1090.97</v>
      </c>
      <c r="AP291">
        <v>0</v>
      </c>
      <c r="AQ291">
        <v>104.8</v>
      </c>
      <c r="AR291">
        <v>0</v>
      </c>
      <c r="AS291">
        <v>0</v>
      </c>
      <c r="AT291">
        <v>77</v>
      </c>
      <c r="AU291">
        <v>44</v>
      </c>
      <c r="AV291">
        <v>1.0469999999999999</v>
      </c>
      <c r="AW291">
        <v>1.002</v>
      </c>
      <c r="AZ291">
        <v>1</v>
      </c>
      <c r="BA291">
        <v>18.55</v>
      </c>
      <c r="BB291">
        <v>1</v>
      </c>
      <c r="BC291">
        <v>1</v>
      </c>
      <c r="BD291" t="s">
        <v>3</v>
      </c>
      <c r="BE291" t="s">
        <v>3</v>
      </c>
      <c r="BF291" t="s">
        <v>3</v>
      </c>
      <c r="BG291" t="s">
        <v>3</v>
      </c>
      <c r="BH291">
        <v>0</v>
      </c>
      <c r="BI291">
        <v>1</v>
      </c>
      <c r="BJ291" t="s">
        <v>515</v>
      </c>
      <c r="BM291">
        <v>682</v>
      </c>
      <c r="BN291">
        <v>0</v>
      </c>
      <c r="BO291" t="s">
        <v>513</v>
      </c>
      <c r="BP291">
        <v>1</v>
      </c>
      <c r="BQ291">
        <v>60</v>
      </c>
      <c r="BR291">
        <v>0</v>
      </c>
      <c r="BS291">
        <v>1</v>
      </c>
      <c r="BT291">
        <v>1</v>
      </c>
      <c r="BU291">
        <v>1</v>
      </c>
      <c r="BV291">
        <v>1</v>
      </c>
      <c r="BW291">
        <v>1</v>
      </c>
      <c r="BX291">
        <v>1</v>
      </c>
      <c r="BY291" t="s">
        <v>3</v>
      </c>
      <c r="BZ291">
        <v>77</v>
      </c>
      <c r="CA291">
        <v>44</v>
      </c>
      <c r="CF291">
        <v>0</v>
      </c>
      <c r="CG291">
        <v>0</v>
      </c>
      <c r="CM291">
        <v>0</v>
      </c>
      <c r="CN291" t="s">
        <v>936</v>
      </c>
      <c r="CO291">
        <v>0</v>
      </c>
      <c r="CP291">
        <f t="shared" si="338"/>
        <v>731.01</v>
      </c>
      <c r="CQ291">
        <f t="shared" si="339"/>
        <v>0</v>
      </c>
      <c r="CR291">
        <f t="shared" si="340"/>
        <v>0</v>
      </c>
      <c r="CS291">
        <f t="shared" si="341"/>
        <v>0</v>
      </c>
      <c r="CT291">
        <f t="shared" si="342"/>
        <v>24366.954048675001</v>
      </c>
      <c r="CU291">
        <f t="shared" si="343"/>
        <v>0</v>
      </c>
      <c r="CV291">
        <f t="shared" si="344"/>
        <v>126.18443999999997</v>
      </c>
      <c r="CW291">
        <f t="shared" si="345"/>
        <v>0</v>
      </c>
      <c r="CX291">
        <f t="shared" si="346"/>
        <v>0</v>
      </c>
      <c r="CY291">
        <f t="shared" si="347"/>
        <v>562.8777</v>
      </c>
      <c r="CZ291">
        <f t="shared" si="348"/>
        <v>321.64440000000002</v>
      </c>
      <c r="DC291" t="s">
        <v>3</v>
      </c>
      <c r="DD291" t="s">
        <v>3</v>
      </c>
      <c r="DE291" t="s">
        <v>28</v>
      </c>
      <c r="DF291" t="s">
        <v>28</v>
      </c>
      <c r="DG291" t="s">
        <v>28</v>
      </c>
      <c r="DH291" t="s">
        <v>3</v>
      </c>
      <c r="DI291" t="s">
        <v>28</v>
      </c>
      <c r="DJ291" t="s">
        <v>28</v>
      </c>
      <c r="DK291" t="s">
        <v>3</v>
      </c>
      <c r="DL291" t="s">
        <v>3</v>
      </c>
      <c r="DM291" t="s">
        <v>3</v>
      </c>
      <c r="DN291">
        <v>91</v>
      </c>
      <c r="DO291">
        <v>70</v>
      </c>
      <c r="DP291">
        <v>1.0469999999999999</v>
      </c>
      <c r="DQ291">
        <v>1.002</v>
      </c>
      <c r="DU291">
        <v>1003</v>
      </c>
      <c r="DV291" t="s">
        <v>26</v>
      </c>
      <c r="DW291" t="s">
        <v>26</v>
      </c>
      <c r="DX291">
        <v>100</v>
      </c>
      <c r="EE291">
        <v>20613574</v>
      </c>
      <c r="EF291">
        <v>60</v>
      </c>
      <c r="EG291" t="s">
        <v>29</v>
      </c>
      <c r="EH291">
        <v>0</v>
      </c>
      <c r="EI291" t="s">
        <v>3</v>
      </c>
      <c r="EJ291">
        <v>1</v>
      </c>
      <c r="EK291">
        <v>682</v>
      </c>
      <c r="EL291" t="s">
        <v>100</v>
      </c>
      <c r="EM291" t="s">
        <v>101</v>
      </c>
      <c r="EO291" t="s">
        <v>102</v>
      </c>
      <c r="EQ291">
        <v>0</v>
      </c>
      <c r="ER291">
        <v>1090.97</v>
      </c>
      <c r="ES291">
        <v>0</v>
      </c>
      <c r="ET291">
        <v>0</v>
      </c>
      <c r="EU291">
        <v>0</v>
      </c>
      <c r="EV291">
        <v>1090.97</v>
      </c>
      <c r="EW291">
        <v>104.8</v>
      </c>
      <c r="EX291">
        <v>0</v>
      </c>
      <c r="EY291">
        <v>0</v>
      </c>
      <c r="FQ291">
        <v>0</v>
      </c>
      <c r="FR291">
        <f t="shared" si="349"/>
        <v>0</v>
      </c>
      <c r="FS291">
        <v>0</v>
      </c>
      <c r="FX291">
        <v>91</v>
      </c>
      <c r="FY291">
        <v>70</v>
      </c>
      <c r="GA291" t="s">
        <v>3</v>
      </c>
      <c r="GD291">
        <v>0</v>
      </c>
      <c r="GF291">
        <v>1091826570</v>
      </c>
      <c r="GG291">
        <v>2</v>
      </c>
      <c r="GH291">
        <v>1</v>
      </c>
      <c r="GI291">
        <v>2</v>
      </c>
      <c r="GJ291">
        <v>0</v>
      </c>
      <c r="GK291">
        <f>ROUND(R291*(S12)/100,2)</f>
        <v>0</v>
      </c>
      <c r="GL291">
        <f t="shared" si="350"/>
        <v>0</v>
      </c>
      <c r="GM291">
        <f t="shared" si="351"/>
        <v>1615.53</v>
      </c>
      <c r="GN291">
        <f t="shared" si="352"/>
        <v>1615.53</v>
      </c>
      <c r="GO291">
        <f t="shared" si="353"/>
        <v>0</v>
      </c>
      <c r="GP291">
        <f t="shared" si="354"/>
        <v>0</v>
      </c>
      <c r="GR291">
        <v>0</v>
      </c>
      <c r="GS291">
        <v>3</v>
      </c>
      <c r="GT291">
        <v>0</v>
      </c>
      <c r="GU291" t="s">
        <v>3</v>
      </c>
      <c r="GV291">
        <f t="shared" si="355"/>
        <v>0</v>
      </c>
      <c r="GW291">
        <v>1</v>
      </c>
      <c r="GX291">
        <f t="shared" si="356"/>
        <v>0</v>
      </c>
      <c r="HA291">
        <v>0</v>
      </c>
      <c r="HB291">
        <v>0</v>
      </c>
      <c r="IK291">
        <v>0</v>
      </c>
    </row>
    <row r="292" spans="1:255" x14ac:dyDescent="0.2">
      <c r="A292" s="2">
        <v>18</v>
      </c>
      <c r="B292" s="2">
        <v>1</v>
      </c>
      <c r="C292" s="2">
        <v>400</v>
      </c>
      <c r="D292" s="2"/>
      <c r="E292" s="2" t="s">
        <v>516</v>
      </c>
      <c r="F292" s="2" t="s">
        <v>182</v>
      </c>
      <c r="G292" s="2" t="s">
        <v>183</v>
      </c>
      <c r="H292" s="2" t="s">
        <v>123</v>
      </c>
      <c r="I292" s="2">
        <f>I290*J292</f>
        <v>3.3000000000000002E-2</v>
      </c>
      <c r="J292" s="2">
        <v>1.1000000000000001</v>
      </c>
      <c r="K292" s="2"/>
      <c r="L292" s="2"/>
      <c r="M292" s="2"/>
      <c r="N292" s="2"/>
      <c r="O292" s="2">
        <f t="shared" si="318"/>
        <v>15.9</v>
      </c>
      <c r="P292" s="2">
        <f t="shared" si="319"/>
        <v>15.9</v>
      </c>
      <c r="Q292" s="2">
        <f t="shared" si="320"/>
        <v>0</v>
      </c>
      <c r="R292" s="2">
        <f t="shared" si="321"/>
        <v>0</v>
      </c>
      <c r="S292" s="2">
        <f t="shared" si="322"/>
        <v>0</v>
      </c>
      <c r="T292" s="2">
        <f t="shared" si="323"/>
        <v>0</v>
      </c>
      <c r="U292" s="2">
        <f t="shared" si="324"/>
        <v>0</v>
      </c>
      <c r="V292" s="2">
        <f t="shared" si="325"/>
        <v>0</v>
      </c>
      <c r="W292" s="2">
        <f t="shared" si="326"/>
        <v>0</v>
      </c>
      <c r="X292" s="2">
        <f t="shared" si="327"/>
        <v>0</v>
      </c>
      <c r="Y292" s="2">
        <f t="shared" si="328"/>
        <v>0</v>
      </c>
      <c r="Z292" s="2"/>
      <c r="AA292" s="2">
        <v>21012691</v>
      </c>
      <c r="AB292" s="2">
        <f t="shared" si="329"/>
        <v>481.69</v>
      </c>
      <c r="AC292" s="2">
        <f t="shared" si="330"/>
        <v>481.69</v>
      </c>
      <c r="AD292" s="2">
        <f t="shared" ref="AD292:AF293" si="357">ROUND((ET292),6)</f>
        <v>0</v>
      </c>
      <c r="AE292" s="2">
        <f t="shared" si="357"/>
        <v>0</v>
      </c>
      <c r="AF292" s="2">
        <f t="shared" si="357"/>
        <v>0</v>
      </c>
      <c r="AG292" s="2">
        <f t="shared" si="334"/>
        <v>0</v>
      </c>
      <c r="AH292" s="2">
        <f>(EW292)</f>
        <v>0</v>
      </c>
      <c r="AI292" s="2">
        <f>(EX292)</f>
        <v>0</v>
      </c>
      <c r="AJ292" s="2">
        <f t="shared" si="337"/>
        <v>0</v>
      </c>
      <c r="AK292" s="2">
        <v>481.69</v>
      </c>
      <c r="AL292" s="2">
        <v>481.69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1</v>
      </c>
      <c r="AW292" s="2">
        <v>1</v>
      </c>
      <c r="AX292" s="2"/>
      <c r="AY292" s="2"/>
      <c r="AZ292" s="2">
        <v>1</v>
      </c>
      <c r="BA292" s="2">
        <v>1</v>
      </c>
      <c r="BB292" s="2">
        <v>1</v>
      </c>
      <c r="BC292" s="2">
        <v>1</v>
      </c>
      <c r="BD292" s="2" t="s">
        <v>3</v>
      </c>
      <c r="BE292" s="2" t="s">
        <v>3</v>
      </c>
      <c r="BF292" s="2" t="s">
        <v>3</v>
      </c>
      <c r="BG292" s="2" t="s">
        <v>3</v>
      </c>
      <c r="BH292" s="2">
        <v>3</v>
      </c>
      <c r="BI292" s="2">
        <v>1</v>
      </c>
      <c r="BJ292" s="2" t="s">
        <v>184</v>
      </c>
      <c r="BK292" s="2"/>
      <c r="BL292" s="2"/>
      <c r="BM292" s="2">
        <v>682</v>
      </c>
      <c r="BN292" s="2">
        <v>0</v>
      </c>
      <c r="BO292" s="2" t="s">
        <v>3</v>
      </c>
      <c r="BP292" s="2">
        <v>0</v>
      </c>
      <c r="BQ292" s="2">
        <v>60</v>
      </c>
      <c r="BR292" s="2">
        <v>0</v>
      </c>
      <c r="BS292" s="2">
        <v>1</v>
      </c>
      <c r="BT292" s="2">
        <v>1</v>
      </c>
      <c r="BU292" s="2">
        <v>1</v>
      </c>
      <c r="BV292" s="2">
        <v>1</v>
      </c>
      <c r="BW292" s="2">
        <v>1</v>
      </c>
      <c r="BX292" s="2">
        <v>1</v>
      </c>
      <c r="BY292" s="2" t="s">
        <v>3</v>
      </c>
      <c r="BZ292" s="2">
        <v>0</v>
      </c>
      <c r="CA292" s="2">
        <v>0</v>
      </c>
      <c r="CB292" s="2"/>
      <c r="CC292" s="2"/>
      <c r="CD292" s="2"/>
      <c r="CE292" s="2"/>
      <c r="CF292" s="2">
        <v>0</v>
      </c>
      <c r="CG292" s="2">
        <v>0</v>
      </c>
      <c r="CH292" s="2"/>
      <c r="CI292" s="2"/>
      <c r="CJ292" s="2"/>
      <c r="CK292" s="2"/>
      <c r="CL292" s="2"/>
      <c r="CM292" s="2">
        <v>0</v>
      </c>
      <c r="CN292" s="2" t="s">
        <v>3</v>
      </c>
      <c r="CO292" s="2">
        <v>0</v>
      </c>
      <c r="CP292" s="2">
        <f t="shared" si="338"/>
        <v>15.9</v>
      </c>
      <c r="CQ292" s="2">
        <f t="shared" si="339"/>
        <v>481.69</v>
      </c>
      <c r="CR292" s="2">
        <f t="shared" si="340"/>
        <v>0</v>
      </c>
      <c r="CS292" s="2">
        <f t="shared" si="341"/>
        <v>0</v>
      </c>
      <c r="CT292" s="2">
        <f t="shared" si="342"/>
        <v>0</v>
      </c>
      <c r="CU292" s="2">
        <f t="shared" si="343"/>
        <v>0</v>
      </c>
      <c r="CV292" s="2">
        <f t="shared" si="344"/>
        <v>0</v>
      </c>
      <c r="CW292" s="2">
        <f t="shared" si="345"/>
        <v>0</v>
      </c>
      <c r="CX292" s="2">
        <f t="shared" si="346"/>
        <v>0</v>
      </c>
      <c r="CY292" s="2">
        <f t="shared" si="347"/>
        <v>0</v>
      </c>
      <c r="CZ292" s="2">
        <f t="shared" si="348"/>
        <v>0</v>
      </c>
      <c r="DA292" s="2"/>
      <c r="DB292" s="2"/>
      <c r="DC292" s="2" t="s">
        <v>3</v>
      </c>
      <c r="DD292" s="2" t="s">
        <v>3</v>
      </c>
      <c r="DE292" s="2" t="s">
        <v>3</v>
      </c>
      <c r="DF292" s="2" t="s">
        <v>3</v>
      </c>
      <c r="DG292" s="2" t="s">
        <v>3</v>
      </c>
      <c r="DH292" s="2" t="s">
        <v>3</v>
      </c>
      <c r="DI292" s="2" t="s">
        <v>3</v>
      </c>
      <c r="DJ292" s="2" t="s">
        <v>3</v>
      </c>
      <c r="DK292" s="2" t="s">
        <v>3</v>
      </c>
      <c r="DL292" s="2" t="s">
        <v>3</v>
      </c>
      <c r="DM292" s="2" t="s">
        <v>3</v>
      </c>
      <c r="DN292" s="2">
        <v>91</v>
      </c>
      <c r="DO292" s="2">
        <v>70</v>
      </c>
      <c r="DP292" s="2">
        <v>1.0469999999999999</v>
      </c>
      <c r="DQ292" s="2">
        <v>1.002</v>
      </c>
      <c r="DR292" s="2"/>
      <c r="DS292" s="2"/>
      <c r="DT292" s="2"/>
      <c r="DU292" s="2">
        <v>1007</v>
      </c>
      <c r="DV292" s="2" t="s">
        <v>123</v>
      </c>
      <c r="DW292" s="2" t="s">
        <v>123</v>
      </c>
      <c r="DX292" s="2">
        <v>1</v>
      </c>
      <c r="DY292" s="2"/>
      <c r="DZ292" s="2"/>
      <c r="EA292" s="2"/>
      <c r="EB292" s="2"/>
      <c r="EC292" s="2"/>
      <c r="ED292" s="2"/>
      <c r="EE292" s="2">
        <v>20613574</v>
      </c>
      <c r="EF292" s="2">
        <v>60</v>
      </c>
      <c r="EG292" s="2" t="s">
        <v>29</v>
      </c>
      <c r="EH292" s="2">
        <v>0</v>
      </c>
      <c r="EI292" s="2" t="s">
        <v>3</v>
      </c>
      <c r="EJ292" s="2">
        <v>1</v>
      </c>
      <c r="EK292" s="2">
        <v>682</v>
      </c>
      <c r="EL292" s="2" t="s">
        <v>100</v>
      </c>
      <c r="EM292" s="2" t="s">
        <v>101</v>
      </c>
      <c r="EN292" s="2"/>
      <c r="EO292" s="2" t="s">
        <v>3</v>
      </c>
      <c r="EP292" s="2"/>
      <c r="EQ292" s="2">
        <v>0</v>
      </c>
      <c r="ER292" s="2">
        <v>481.69</v>
      </c>
      <c r="ES292" s="2">
        <v>481.69</v>
      </c>
      <c r="ET292" s="2">
        <v>0</v>
      </c>
      <c r="EU292" s="2">
        <v>0</v>
      </c>
      <c r="EV292" s="2">
        <v>0</v>
      </c>
      <c r="EW292" s="2">
        <v>0</v>
      </c>
      <c r="EX292" s="2">
        <v>0</v>
      </c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>
        <v>0</v>
      </c>
      <c r="FR292" s="2">
        <f t="shared" si="349"/>
        <v>0</v>
      </c>
      <c r="FS292" s="2">
        <v>0</v>
      </c>
      <c r="FT292" s="2"/>
      <c r="FU292" s="2"/>
      <c r="FV292" s="2"/>
      <c r="FW292" s="2"/>
      <c r="FX292" s="2">
        <v>91</v>
      </c>
      <c r="FY292" s="2">
        <v>70</v>
      </c>
      <c r="FZ292" s="2"/>
      <c r="GA292" s="2" t="s">
        <v>3</v>
      </c>
      <c r="GB292" s="2"/>
      <c r="GC292" s="2"/>
      <c r="GD292" s="2">
        <v>0</v>
      </c>
      <c r="GE292" s="2"/>
      <c r="GF292" s="2">
        <v>-2108328104</v>
      </c>
      <c r="GG292" s="2">
        <v>2</v>
      </c>
      <c r="GH292" s="2">
        <v>1</v>
      </c>
      <c r="GI292" s="2">
        <v>-2</v>
      </c>
      <c r="GJ292" s="2">
        <v>0</v>
      </c>
      <c r="GK292" s="2">
        <f>ROUND(R292*(R12)/100,2)</f>
        <v>0</v>
      </c>
      <c r="GL292" s="2">
        <f t="shared" si="350"/>
        <v>0</v>
      </c>
      <c r="GM292" s="2">
        <f t="shared" si="351"/>
        <v>15.9</v>
      </c>
      <c r="GN292" s="2">
        <f t="shared" si="352"/>
        <v>15.9</v>
      </c>
      <c r="GO292" s="2">
        <f t="shared" si="353"/>
        <v>0</v>
      </c>
      <c r="GP292" s="2">
        <f t="shared" si="354"/>
        <v>0</v>
      </c>
      <c r="GQ292" s="2"/>
      <c r="GR292" s="2">
        <v>0</v>
      </c>
      <c r="GS292" s="2">
        <v>3</v>
      </c>
      <c r="GT292" s="2">
        <v>0</v>
      </c>
      <c r="GU292" s="2" t="s">
        <v>3</v>
      </c>
      <c r="GV292" s="2">
        <f t="shared" si="355"/>
        <v>0</v>
      </c>
      <c r="GW292" s="2">
        <v>1</v>
      </c>
      <c r="GX292" s="2">
        <f t="shared" si="356"/>
        <v>0</v>
      </c>
      <c r="GY292" s="2"/>
      <c r="GZ292" s="2"/>
      <c r="HA292" s="2">
        <v>0</v>
      </c>
      <c r="HB292" s="2">
        <v>0</v>
      </c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>
        <v>0</v>
      </c>
      <c r="IL292" s="2"/>
      <c r="IM292" s="2"/>
      <c r="IN292" s="2"/>
      <c r="IO292" s="2"/>
      <c r="IP292" s="2"/>
      <c r="IQ292" s="2"/>
      <c r="IR292" s="2"/>
      <c r="IS292" s="2"/>
      <c r="IT292" s="2"/>
      <c r="IU292" s="2"/>
    </row>
    <row r="293" spans="1:255" x14ac:dyDescent="0.2">
      <c r="A293">
        <v>18</v>
      </c>
      <c r="B293">
        <v>1</v>
      </c>
      <c r="C293">
        <v>402</v>
      </c>
      <c r="E293" t="s">
        <v>516</v>
      </c>
      <c r="F293" t="s">
        <v>182</v>
      </c>
      <c r="G293" t="s">
        <v>183</v>
      </c>
      <c r="H293" t="s">
        <v>123</v>
      </c>
      <c r="I293">
        <f>I291*J293</f>
        <v>3.3000000000000002E-2</v>
      </c>
      <c r="J293">
        <v>1.1000000000000001</v>
      </c>
      <c r="O293">
        <f t="shared" si="318"/>
        <v>103.37</v>
      </c>
      <c r="P293">
        <f t="shared" si="319"/>
        <v>103.37</v>
      </c>
      <c r="Q293">
        <f t="shared" si="320"/>
        <v>0</v>
      </c>
      <c r="R293">
        <f t="shared" si="321"/>
        <v>0</v>
      </c>
      <c r="S293">
        <f t="shared" si="322"/>
        <v>0</v>
      </c>
      <c r="T293">
        <f t="shared" si="323"/>
        <v>0</v>
      </c>
      <c r="U293">
        <f t="shared" si="324"/>
        <v>0</v>
      </c>
      <c r="V293">
        <f t="shared" si="325"/>
        <v>0</v>
      </c>
      <c r="W293">
        <f t="shared" si="326"/>
        <v>0</v>
      </c>
      <c r="X293">
        <f t="shared" si="327"/>
        <v>0</v>
      </c>
      <c r="Y293">
        <f t="shared" si="328"/>
        <v>0</v>
      </c>
      <c r="AA293">
        <v>21012693</v>
      </c>
      <c r="AB293">
        <f t="shared" si="329"/>
        <v>481.69</v>
      </c>
      <c r="AC293">
        <f t="shared" si="330"/>
        <v>481.69</v>
      </c>
      <c r="AD293">
        <f t="shared" si="357"/>
        <v>0</v>
      </c>
      <c r="AE293">
        <f t="shared" si="357"/>
        <v>0</v>
      </c>
      <c r="AF293">
        <f t="shared" si="357"/>
        <v>0</v>
      </c>
      <c r="AG293">
        <f t="shared" si="334"/>
        <v>0</v>
      </c>
      <c r="AH293">
        <f>(EW293)</f>
        <v>0</v>
      </c>
      <c r="AI293">
        <f>(EX293)</f>
        <v>0</v>
      </c>
      <c r="AJ293">
        <f t="shared" si="337"/>
        <v>0</v>
      </c>
      <c r="AK293">
        <v>481.69</v>
      </c>
      <c r="AL293">
        <v>481.69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1</v>
      </c>
      <c r="AW293">
        <v>1.002</v>
      </c>
      <c r="AZ293">
        <v>1</v>
      </c>
      <c r="BA293">
        <v>1</v>
      </c>
      <c r="BB293">
        <v>1</v>
      </c>
      <c r="BC293">
        <v>6.49</v>
      </c>
      <c r="BD293" t="s">
        <v>3</v>
      </c>
      <c r="BE293" t="s">
        <v>3</v>
      </c>
      <c r="BF293" t="s">
        <v>3</v>
      </c>
      <c r="BG293" t="s">
        <v>3</v>
      </c>
      <c r="BH293">
        <v>3</v>
      </c>
      <c r="BI293">
        <v>1</v>
      </c>
      <c r="BJ293" t="s">
        <v>184</v>
      </c>
      <c r="BM293">
        <v>682</v>
      </c>
      <c r="BN293">
        <v>0</v>
      </c>
      <c r="BO293" t="s">
        <v>182</v>
      </c>
      <c r="BP293">
        <v>1</v>
      </c>
      <c r="BQ293">
        <v>60</v>
      </c>
      <c r="BR293">
        <v>0</v>
      </c>
      <c r="BS293">
        <v>1</v>
      </c>
      <c r="BT293">
        <v>1</v>
      </c>
      <c r="BU293">
        <v>1</v>
      </c>
      <c r="BV293">
        <v>1</v>
      </c>
      <c r="BW293">
        <v>1</v>
      </c>
      <c r="BX293">
        <v>1</v>
      </c>
      <c r="BY293" t="s">
        <v>3</v>
      </c>
      <c r="BZ293">
        <v>0</v>
      </c>
      <c r="CA293">
        <v>0</v>
      </c>
      <c r="CF293">
        <v>0</v>
      </c>
      <c r="CG293">
        <v>0</v>
      </c>
      <c r="CM293">
        <v>0</v>
      </c>
      <c r="CN293" t="s">
        <v>3</v>
      </c>
      <c r="CO293">
        <v>0</v>
      </c>
      <c r="CP293">
        <f t="shared" si="338"/>
        <v>103.37</v>
      </c>
      <c r="CQ293">
        <f t="shared" si="339"/>
        <v>3132.4204362</v>
      </c>
      <c r="CR293">
        <f t="shared" si="340"/>
        <v>0</v>
      </c>
      <c r="CS293">
        <f t="shared" si="341"/>
        <v>0</v>
      </c>
      <c r="CT293">
        <f t="shared" si="342"/>
        <v>0</v>
      </c>
      <c r="CU293">
        <f t="shared" si="343"/>
        <v>0</v>
      </c>
      <c r="CV293">
        <f t="shared" si="344"/>
        <v>0</v>
      </c>
      <c r="CW293">
        <f t="shared" si="345"/>
        <v>0</v>
      </c>
      <c r="CX293">
        <f t="shared" si="346"/>
        <v>0</v>
      </c>
      <c r="CY293">
        <f t="shared" si="347"/>
        <v>0</v>
      </c>
      <c r="CZ293">
        <f t="shared" si="348"/>
        <v>0</v>
      </c>
      <c r="DC293" t="s">
        <v>3</v>
      </c>
      <c r="DD293" t="s">
        <v>3</v>
      </c>
      <c r="DE293" t="s">
        <v>3</v>
      </c>
      <c r="DF293" t="s">
        <v>3</v>
      </c>
      <c r="DG293" t="s">
        <v>3</v>
      </c>
      <c r="DH293" t="s">
        <v>3</v>
      </c>
      <c r="DI293" t="s">
        <v>3</v>
      </c>
      <c r="DJ293" t="s">
        <v>3</v>
      </c>
      <c r="DK293" t="s">
        <v>3</v>
      </c>
      <c r="DL293" t="s">
        <v>3</v>
      </c>
      <c r="DM293" t="s">
        <v>3</v>
      </c>
      <c r="DN293">
        <v>91</v>
      </c>
      <c r="DO293">
        <v>70</v>
      </c>
      <c r="DP293">
        <v>1.0469999999999999</v>
      </c>
      <c r="DQ293">
        <v>1.002</v>
      </c>
      <c r="DU293">
        <v>1007</v>
      </c>
      <c r="DV293" t="s">
        <v>123</v>
      </c>
      <c r="DW293" t="s">
        <v>123</v>
      </c>
      <c r="DX293">
        <v>1</v>
      </c>
      <c r="EE293">
        <v>20613574</v>
      </c>
      <c r="EF293">
        <v>60</v>
      </c>
      <c r="EG293" t="s">
        <v>29</v>
      </c>
      <c r="EH293">
        <v>0</v>
      </c>
      <c r="EI293" t="s">
        <v>3</v>
      </c>
      <c r="EJ293">
        <v>1</v>
      </c>
      <c r="EK293">
        <v>682</v>
      </c>
      <c r="EL293" t="s">
        <v>100</v>
      </c>
      <c r="EM293" t="s">
        <v>101</v>
      </c>
      <c r="EO293" t="s">
        <v>3</v>
      </c>
      <c r="EQ293">
        <v>0</v>
      </c>
      <c r="ER293">
        <v>481.69</v>
      </c>
      <c r="ES293">
        <v>481.69</v>
      </c>
      <c r="ET293">
        <v>0</v>
      </c>
      <c r="EU293">
        <v>0</v>
      </c>
      <c r="EV293">
        <v>0</v>
      </c>
      <c r="EW293">
        <v>0</v>
      </c>
      <c r="EX293">
        <v>0</v>
      </c>
      <c r="FQ293">
        <v>0</v>
      </c>
      <c r="FR293">
        <f t="shared" si="349"/>
        <v>0</v>
      </c>
      <c r="FS293">
        <v>0</v>
      </c>
      <c r="FX293">
        <v>91</v>
      </c>
      <c r="FY293">
        <v>70</v>
      </c>
      <c r="GA293" t="s">
        <v>3</v>
      </c>
      <c r="GD293">
        <v>0</v>
      </c>
      <c r="GF293">
        <v>-2108328104</v>
      </c>
      <c r="GG293">
        <v>2</v>
      </c>
      <c r="GH293">
        <v>1</v>
      </c>
      <c r="GI293">
        <v>2</v>
      </c>
      <c r="GJ293">
        <v>0</v>
      </c>
      <c r="GK293">
        <f>ROUND(R293*(S12)/100,2)</f>
        <v>0</v>
      </c>
      <c r="GL293">
        <f t="shared" si="350"/>
        <v>0</v>
      </c>
      <c r="GM293">
        <f t="shared" si="351"/>
        <v>103.37</v>
      </c>
      <c r="GN293">
        <f t="shared" si="352"/>
        <v>103.37</v>
      </c>
      <c r="GO293">
        <f t="shared" si="353"/>
        <v>0</v>
      </c>
      <c r="GP293">
        <f t="shared" si="354"/>
        <v>0</v>
      </c>
      <c r="GR293">
        <v>0</v>
      </c>
      <c r="GS293">
        <v>3</v>
      </c>
      <c r="GT293">
        <v>0</v>
      </c>
      <c r="GU293" t="s">
        <v>3</v>
      </c>
      <c r="GV293">
        <f t="shared" si="355"/>
        <v>0</v>
      </c>
      <c r="GW293">
        <v>1</v>
      </c>
      <c r="GX293">
        <f t="shared" si="356"/>
        <v>0</v>
      </c>
      <c r="HA293">
        <v>0</v>
      </c>
      <c r="HB293">
        <v>0</v>
      </c>
      <c r="IK293">
        <v>0</v>
      </c>
    </row>
    <row r="294" spans="1:255" x14ac:dyDescent="0.2">
      <c r="A294" s="2">
        <v>17</v>
      </c>
      <c r="B294" s="2">
        <v>1</v>
      </c>
      <c r="C294" s="2">
        <f>ROW(SmtRes!A412)</f>
        <v>412</v>
      </c>
      <c r="D294" s="2">
        <f>ROW(EtalonRes!A404)</f>
        <v>404</v>
      </c>
      <c r="E294" s="2" t="s">
        <v>103</v>
      </c>
      <c r="F294" s="2" t="s">
        <v>517</v>
      </c>
      <c r="G294" s="2" t="s">
        <v>518</v>
      </c>
      <c r="H294" s="2" t="s">
        <v>26</v>
      </c>
      <c r="I294" s="2">
        <f>ROUND(2.5/100,6)</f>
        <v>2.5000000000000001E-2</v>
      </c>
      <c r="J294" s="2">
        <v>0</v>
      </c>
      <c r="K294" s="2"/>
      <c r="L294" s="2"/>
      <c r="M294" s="2"/>
      <c r="N294" s="2"/>
      <c r="O294" s="2">
        <f t="shared" si="318"/>
        <v>29.74</v>
      </c>
      <c r="P294" s="2">
        <f t="shared" si="319"/>
        <v>4.7300000000000004</v>
      </c>
      <c r="Q294" s="2">
        <f t="shared" si="320"/>
        <v>0.3</v>
      </c>
      <c r="R294" s="2">
        <f t="shared" si="321"/>
        <v>7.0000000000000007E-2</v>
      </c>
      <c r="S294" s="2">
        <f t="shared" si="322"/>
        <v>24.71</v>
      </c>
      <c r="T294" s="2">
        <f t="shared" si="323"/>
        <v>0</v>
      </c>
      <c r="U294" s="2">
        <f t="shared" si="324"/>
        <v>1.93085</v>
      </c>
      <c r="V294" s="2">
        <f t="shared" si="325"/>
        <v>0</v>
      </c>
      <c r="W294" s="2">
        <f t="shared" si="326"/>
        <v>0</v>
      </c>
      <c r="X294" s="2">
        <f t="shared" si="327"/>
        <v>0</v>
      </c>
      <c r="Y294" s="2">
        <f t="shared" si="328"/>
        <v>0</v>
      </c>
      <c r="Z294" s="2"/>
      <c r="AA294" s="2">
        <v>21012691</v>
      </c>
      <c r="AB294" s="2">
        <f t="shared" si="329"/>
        <v>1189.9808250000001</v>
      </c>
      <c r="AC294" s="2">
        <f t="shared" si="330"/>
        <v>189.21</v>
      </c>
      <c r="AD294" s="2">
        <f>ROUND((((ET294*1.15)*1.25)),6)</f>
        <v>12.175625</v>
      </c>
      <c r="AE294" s="2">
        <f>ROUND((((EU294*1.15)*1.25)),6)</f>
        <v>2.9612500000000002</v>
      </c>
      <c r="AF294" s="2">
        <f>ROUND((((EV294*1.15)*1.15)),6)</f>
        <v>988.59519999999998</v>
      </c>
      <c r="AG294" s="2">
        <f t="shared" si="334"/>
        <v>0</v>
      </c>
      <c r="AH294" s="2">
        <f>(((EW294*1.15)*1.15))</f>
        <v>77.233999999999995</v>
      </c>
      <c r="AI294" s="2">
        <f>(((EX294*1.15)*1.25))</f>
        <v>0</v>
      </c>
      <c r="AJ294" s="2">
        <f t="shared" si="337"/>
        <v>0</v>
      </c>
      <c r="AK294" s="2">
        <v>945.2</v>
      </c>
      <c r="AL294" s="2">
        <v>189.21</v>
      </c>
      <c r="AM294" s="2">
        <v>8.4700000000000006</v>
      </c>
      <c r="AN294" s="2">
        <v>2.06</v>
      </c>
      <c r="AO294" s="2">
        <v>747.52</v>
      </c>
      <c r="AP294" s="2">
        <v>0</v>
      </c>
      <c r="AQ294" s="2">
        <v>58.4</v>
      </c>
      <c r="AR294" s="2">
        <v>0</v>
      </c>
      <c r="AS294" s="2">
        <v>0</v>
      </c>
      <c r="AT294" s="2">
        <v>0</v>
      </c>
      <c r="AU294" s="2">
        <v>0</v>
      </c>
      <c r="AV294" s="2">
        <v>1</v>
      </c>
      <c r="AW294" s="2">
        <v>1</v>
      </c>
      <c r="AX294" s="2"/>
      <c r="AY294" s="2"/>
      <c r="AZ294" s="2">
        <v>1</v>
      </c>
      <c r="BA294" s="2">
        <v>1</v>
      </c>
      <c r="BB294" s="2">
        <v>1</v>
      </c>
      <c r="BC294" s="2">
        <v>1</v>
      </c>
      <c r="BD294" s="2" t="s">
        <v>3</v>
      </c>
      <c r="BE294" s="2" t="s">
        <v>3</v>
      </c>
      <c r="BF294" s="2" t="s">
        <v>3</v>
      </c>
      <c r="BG294" s="2" t="s">
        <v>3</v>
      </c>
      <c r="BH294" s="2">
        <v>0</v>
      </c>
      <c r="BI294" s="2">
        <v>1</v>
      </c>
      <c r="BJ294" s="2" t="s">
        <v>519</v>
      </c>
      <c r="BK294" s="2"/>
      <c r="BL294" s="2"/>
      <c r="BM294" s="2">
        <v>1623</v>
      </c>
      <c r="BN294" s="2">
        <v>0</v>
      </c>
      <c r="BO294" s="2" t="s">
        <v>3</v>
      </c>
      <c r="BP294" s="2">
        <v>0</v>
      </c>
      <c r="BQ294" s="2">
        <v>30</v>
      </c>
      <c r="BR294" s="2">
        <v>0</v>
      </c>
      <c r="BS294" s="2">
        <v>1</v>
      </c>
      <c r="BT294" s="2">
        <v>1</v>
      </c>
      <c r="BU294" s="2">
        <v>1</v>
      </c>
      <c r="BV294" s="2">
        <v>1</v>
      </c>
      <c r="BW294" s="2">
        <v>1</v>
      </c>
      <c r="BX294" s="2">
        <v>1</v>
      </c>
      <c r="BY294" s="2" t="s">
        <v>3</v>
      </c>
      <c r="BZ294" s="2">
        <v>0</v>
      </c>
      <c r="CA294" s="2">
        <v>0</v>
      </c>
      <c r="CB294" s="2"/>
      <c r="CC294" s="2"/>
      <c r="CD294" s="2"/>
      <c r="CE294" s="2"/>
      <c r="CF294" s="2">
        <v>0</v>
      </c>
      <c r="CG294" s="2">
        <v>0</v>
      </c>
      <c r="CH294" s="2"/>
      <c r="CI294" s="2"/>
      <c r="CJ294" s="2"/>
      <c r="CK294" s="2"/>
      <c r="CL294" s="2"/>
      <c r="CM294" s="2">
        <v>0</v>
      </c>
      <c r="CN294" s="2" t="s">
        <v>3</v>
      </c>
      <c r="CO294" s="2">
        <v>0</v>
      </c>
      <c r="CP294" s="2">
        <f t="shared" si="338"/>
        <v>29.740000000000002</v>
      </c>
      <c r="CQ294" s="2">
        <f t="shared" si="339"/>
        <v>189.21</v>
      </c>
      <c r="CR294" s="2">
        <f t="shared" si="340"/>
        <v>12.175625</v>
      </c>
      <c r="CS294" s="2">
        <f t="shared" si="341"/>
        <v>2.9612500000000002</v>
      </c>
      <c r="CT294" s="2">
        <f t="shared" si="342"/>
        <v>988.59519999999998</v>
      </c>
      <c r="CU294" s="2">
        <f t="shared" si="343"/>
        <v>0</v>
      </c>
      <c r="CV294" s="2">
        <f t="shared" si="344"/>
        <v>77.233999999999995</v>
      </c>
      <c r="CW294" s="2">
        <f t="shared" si="345"/>
        <v>0</v>
      </c>
      <c r="CX294" s="2">
        <f t="shared" si="346"/>
        <v>0</v>
      </c>
      <c r="CY294" s="2">
        <f t="shared" si="347"/>
        <v>0</v>
      </c>
      <c r="CZ294" s="2">
        <f t="shared" si="348"/>
        <v>0</v>
      </c>
      <c r="DA294" s="2"/>
      <c r="DB294" s="2"/>
      <c r="DC294" s="2" t="s">
        <v>3</v>
      </c>
      <c r="DD294" s="2" t="s">
        <v>3</v>
      </c>
      <c r="DE294" s="2" t="s">
        <v>62</v>
      </c>
      <c r="DF294" s="2" t="s">
        <v>62</v>
      </c>
      <c r="DG294" s="2" t="s">
        <v>63</v>
      </c>
      <c r="DH294" s="2" t="s">
        <v>3</v>
      </c>
      <c r="DI294" s="2" t="s">
        <v>63</v>
      </c>
      <c r="DJ294" s="2" t="s">
        <v>62</v>
      </c>
      <c r="DK294" s="2" t="s">
        <v>3</v>
      </c>
      <c r="DL294" s="2" t="s">
        <v>3</v>
      </c>
      <c r="DM294" s="2" t="s">
        <v>3</v>
      </c>
      <c r="DN294" s="2">
        <v>110</v>
      </c>
      <c r="DO294" s="2">
        <v>74</v>
      </c>
      <c r="DP294" s="2">
        <v>1.0669999999999999</v>
      </c>
      <c r="DQ294" s="2">
        <v>1</v>
      </c>
      <c r="DR294" s="2"/>
      <c r="DS294" s="2"/>
      <c r="DT294" s="2"/>
      <c r="DU294" s="2">
        <v>1003</v>
      </c>
      <c r="DV294" s="2" t="s">
        <v>26</v>
      </c>
      <c r="DW294" s="2" t="s">
        <v>26</v>
      </c>
      <c r="DX294" s="2">
        <v>100</v>
      </c>
      <c r="DY294" s="2"/>
      <c r="DZ294" s="2"/>
      <c r="EA294" s="2"/>
      <c r="EB294" s="2"/>
      <c r="EC294" s="2"/>
      <c r="ED294" s="2"/>
      <c r="EE294" s="2">
        <v>20614515</v>
      </c>
      <c r="EF294" s="2">
        <v>30</v>
      </c>
      <c r="EG294" s="2" t="s">
        <v>54</v>
      </c>
      <c r="EH294" s="2">
        <v>0</v>
      </c>
      <c r="EI294" s="2" t="s">
        <v>3</v>
      </c>
      <c r="EJ294" s="2">
        <v>1</v>
      </c>
      <c r="EK294" s="2">
        <v>1623</v>
      </c>
      <c r="EL294" s="2" t="s">
        <v>520</v>
      </c>
      <c r="EM294" s="2" t="s">
        <v>521</v>
      </c>
      <c r="EN294" s="2"/>
      <c r="EO294" s="2" t="s">
        <v>3</v>
      </c>
      <c r="EP294" s="2"/>
      <c r="EQ294" s="2">
        <v>0</v>
      </c>
      <c r="ER294" s="2">
        <v>945.2</v>
      </c>
      <c r="ES294" s="2">
        <v>189.21</v>
      </c>
      <c r="ET294" s="2">
        <v>8.4700000000000006</v>
      </c>
      <c r="EU294" s="2">
        <v>2.06</v>
      </c>
      <c r="EV294" s="2">
        <v>747.52</v>
      </c>
      <c r="EW294" s="2">
        <v>58.4</v>
      </c>
      <c r="EX294" s="2">
        <v>0</v>
      </c>
      <c r="EY294" s="2">
        <v>0</v>
      </c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>
        <v>0</v>
      </c>
      <c r="FR294" s="2">
        <f t="shared" si="349"/>
        <v>0</v>
      </c>
      <c r="FS294" s="2">
        <v>0</v>
      </c>
      <c r="FT294" s="2"/>
      <c r="FU294" s="2"/>
      <c r="FV294" s="2"/>
      <c r="FW294" s="2"/>
      <c r="FX294" s="2">
        <v>110</v>
      </c>
      <c r="FY294" s="2">
        <v>74</v>
      </c>
      <c r="FZ294" s="2"/>
      <c r="GA294" s="2" t="s">
        <v>3</v>
      </c>
      <c r="GB294" s="2"/>
      <c r="GC294" s="2"/>
      <c r="GD294" s="2">
        <v>0</v>
      </c>
      <c r="GE294" s="2"/>
      <c r="GF294" s="2">
        <v>-643026210</v>
      </c>
      <c r="GG294" s="2">
        <v>2</v>
      </c>
      <c r="GH294" s="2">
        <v>-2</v>
      </c>
      <c r="GI294" s="2">
        <v>-2</v>
      </c>
      <c r="GJ294" s="2">
        <v>0</v>
      </c>
      <c r="GK294" s="2">
        <f>ROUND(R294*(R12)/100,2)</f>
        <v>0.12</v>
      </c>
      <c r="GL294" s="2">
        <f t="shared" si="350"/>
        <v>0</v>
      </c>
      <c r="GM294" s="2">
        <f t="shared" si="351"/>
        <v>29.86</v>
      </c>
      <c r="GN294" s="2">
        <f t="shared" si="352"/>
        <v>29.86</v>
      </c>
      <c r="GO294" s="2">
        <f t="shared" si="353"/>
        <v>0</v>
      </c>
      <c r="GP294" s="2">
        <f t="shared" si="354"/>
        <v>0</v>
      </c>
      <c r="GQ294" s="2"/>
      <c r="GR294" s="2">
        <v>0</v>
      </c>
      <c r="GS294" s="2">
        <v>3</v>
      </c>
      <c r="GT294" s="2">
        <v>0</v>
      </c>
      <c r="GU294" s="2" t="s">
        <v>3</v>
      </c>
      <c r="GV294" s="2">
        <f t="shared" si="355"/>
        <v>0</v>
      </c>
      <c r="GW294" s="2">
        <v>1</v>
      </c>
      <c r="GX294" s="2">
        <f t="shared" si="356"/>
        <v>0</v>
      </c>
      <c r="GY294" s="2"/>
      <c r="GZ294" s="2"/>
      <c r="HA294" s="2">
        <v>0</v>
      </c>
      <c r="HB294" s="2">
        <v>0</v>
      </c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>
        <v>0</v>
      </c>
      <c r="IL294" s="2"/>
      <c r="IM294" s="2"/>
      <c r="IN294" s="2"/>
      <c r="IO294" s="2"/>
      <c r="IP294" s="2"/>
      <c r="IQ294" s="2"/>
      <c r="IR294" s="2"/>
      <c r="IS294" s="2"/>
      <c r="IT294" s="2"/>
      <c r="IU294" s="2"/>
    </row>
    <row r="295" spans="1:255" x14ac:dyDescent="0.2">
      <c r="A295">
        <v>17</v>
      </c>
      <c r="B295">
        <v>1</v>
      </c>
      <c r="C295">
        <f>ROW(SmtRes!A422)</f>
        <v>422</v>
      </c>
      <c r="D295">
        <f>ROW(EtalonRes!A410)</f>
        <v>410</v>
      </c>
      <c r="E295" t="s">
        <v>103</v>
      </c>
      <c r="F295" t="s">
        <v>517</v>
      </c>
      <c r="G295" t="s">
        <v>518</v>
      </c>
      <c r="H295" t="s">
        <v>26</v>
      </c>
      <c r="I295">
        <f>ROUND(2.5/100,6)</f>
        <v>2.5000000000000001E-2</v>
      </c>
      <c r="J295">
        <v>0</v>
      </c>
      <c r="O295">
        <f t="shared" si="318"/>
        <v>516.72</v>
      </c>
      <c r="P295">
        <f t="shared" si="319"/>
        <v>24.74</v>
      </c>
      <c r="Q295">
        <f t="shared" si="320"/>
        <v>2.8</v>
      </c>
      <c r="R295">
        <f t="shared" si="321"/>
        <v>0.08</v>
      </c>
      <c r="S295">
        <f t="shared" si="322"/>
        <v>489.18</v>
      </c>
      <c r="T295">
        <f t="shared" si="323"/>
        <v>0</v>
      </c>
      <c r="U295">
        <f t="shared" si="324"/>
        <v>2.06021695</v>
      </c>
      <c r="V295">
        <f t="shared" si="325"/>
        <v>0</v>
      </c>
      <c r="W295">
        <f t="shared" si="326"/>
        <v>0</v>
      </c>
      <c r="X295">
        <f t="shared" si="327"/>
        <v>459.83</v>
      </c>
      <c r="Y295">
        <f t="shared" si="328"/>
        <v>215.24</v>
      </c>
      <c r="AA295">
        <v>21012693</v>
      </c>
      <c r="AB295">
        <f t="shared" si="329"/>
        <v>1189.9808250000001</v>
      </c>
      <c r="AC295">
        <f t="shared" si="330"/>
        <v>189.21</v>
      </c>
      <c r="AD295">
        <f>ROUND((((ET295*1.15)*1.25)),6)</f>
        <v>12.175625</v>
      </c>
      <c r="AE295">
        <f>ROUND((((EU295*1.15)*1.25)),6)</f>
        <v>2.9612500000000002</v>
      </c>
      <c r="AF295">
        <f>ROUND((((EV295*1.15)*1.15)),6)</f>
        <v>988.59519999999998</v>
      </c>
      <c r="AG295">
        <f t="shared" si="334"/>
        <v>0</v>
      </c>
      <c r="AH295">
        <f>(((EW295*1.15)*1.15))</f>
        <v>77.233999999999995</v>
      </c>
      <c r="AI295">
        <f>(((EX295*1.15)*1.25))</f>
        <v>0</v>
      </c>
      <c r="AJ295">
        <f t="shared" si="337"/>
        <v>0</v>
      </c>
      <c r="AK295">
        <v>945.2</v>
      </c>
      <c r="AL295">
        <v>189.21</v>
      </c>
      <c r="AM295">
        <v>8.4700000000000006</v>
      </c>
      <c r="AN295">
        <v>2.06</v>
      </c>
      <c r="AO295">
        <v>747.52</v>
      </c>
      <c r="AP295">
        <v>0</v>
      </c>
      <c r="AQ295">
        <v>58.4</v>
      </c>
      <c r="AR295">
        <v>0</v>
      </c>
      <c r="AS295">
        <v>0</v>
      </c>
      <c r="AT295">
        <v>94</v>
      </c>
      <c r="AU295">
        <v>44</v>
      </c>
      <c r="AV295">
        <v>1.0669999999999999</v>
      </c>
      <c r="AW295">
        <v>1</v>
      </c>
      <c r="AZ295">
        <v>1</v>
      </c>
      <c r="BA295">
        <v>18.55</v>
      </c>
      <c r="BB295">
        <v>8.61</v>
      </c>
      <c r="BC295">
        <v>5.23</v>
      </c>
      <c r="BD295" t="s">
        <v>3</v>
      </c>
      <c r="BE295" t="s">
        <v>3</v>
      </c>
      <c r="BF295" t="s">
        <v>3</v>
      </c>
      <c r="BG295" t="s">
        <v>3</v>
      </c>
      <c r="BH295">
        <v>0</v>
      </c>
      <c r="BI295">
        <v>1</v>
      </c>
      <c r="BJ295" t="s">
        <v>519</v>
      </c>
      <c r="BM295">
        <v>1623</v>
      </c>
      <c r="BN295">
        <v>0</v>
      </c>
      <c r="BO295" t="s">
        <v>517</v>
      </c>
      <c r="BP295">
        <v>1</v>
      </c>
      <c r="BQ295">
        <v>30</v>
      </c>
      <c r="BR295">
        <v>0</v>
      </c>
      <c r="BS295">
        <v>1</v>
      </c>
      <c r="BT295">
        <v>1</v>
      </c>
      <c r="BU295">
        <v>1</v>
      </c>
      <c r="BV295">
        <v>1</v>
      </c>
      <c r="BW295">
        <v>1</v>
      </c>
      <c r="BX295">
        <v>1</v>
      </c>
      <c r="BY295" t="s">
        <v>3</v>
      </c>
      <c r="BZ295">
        <v>94</v>
      </c>
      <c r="CA295">
        <v>44</v>
      </c>
      <c r="CF295">
        <v>0</v>
      </c>
      <c r="CG295">
        <v>0</v>
      </c>
      <c r="CM295">
        <v>0</v>
      </c>
      <c r="CN295" t="s">
        <v>3</v>
      </c>
      <c r="CO295">
        <v>0</v>
      </c>
      <c r="CP295">
        <f t="shared" si="338"/>
        <v>516.72</v>
      </c>
      <c r="CQ295">
        <f t="shared" si="339"/>
        <v>989.56830000000014</v>
      </c>
      <c r="CR295">
        <f t="shared" si="340"/>
        <v>111.85588404374998</v>
      </c>
      <c r="CS295">
        <f t="shared" si="341"/>
        <v>3.1596537499999999</v>
      </c>
      <c r="CT295">
        <f t="shared" si="342"/>
        <v>19567.116504319998</v>
      </c>
      <c r="CU295">
        <f t="shared" si="343"/>
        <v>0</v>
      </c>
      <c r="CV295">
        <f t="shared" si="344"/>
        <v>82.408677999999995</v>
      </c>
      <c r="CW295">
        <f t="shared" si="345"/>
        <v>0</v>
      </c>
      <c r="CX295">
        <f t="shared" si="346"/>
        <v>0</v>
      </c>
      <c r="CY295">
        <f t="shared" si="347"/>
        <v>459.82919999999996</v>
      </c>
      <c r="CZ295">
        <f t="shared" si="348"/>
        <v>215.23920000000001</v>
      </c>
      <c r="DC295" t="s">
        <v>3</v>
      </c>
      <c r="DD295" t="s">
        <v>3</v>
      </c>
      <c r="DE295" t="s">
        <v>62</v>
      </c>
      <c r="DF295" t="s">
        <v>62</v>
      </c>
      <c r="DG295" t="s">
        <v>63</v>
      </c>
      <c r="DH295" t="s">
        <v>3</v>
      </c>
      <c r="DI295" t="s">
        <v>63</v>
      </c>
      <c r="DJ295" t="s">
        <v>62</v>
      </c>
      <c r="DK295" t="s">
        <v>3</v>
      </c>
      <c r="DL295" t="s">
        <v>3</v>
      </c>
      <c r="DM295" t="s">
        <v>3</v>
      </c>
      <c r="DN295">
        <v>110</v>
      </c>
      <c r="DO295">
        <v>74</v>
      </c>
      <c r="DP295">
        <v>1.0669999999999999</v>
      </c>
      <c r="DQ295">
        <v>1</v>
      </c>
      <c r="DU295">
        <v>1003</v>
      </c>
      <c r="DV295" t="s">
        <v>26</v>
      </c>
      <c r="DW295" t="s">
        <v>26</v>
      </c>
      <c r="DX295">
        <v>100</v>
      </c>
      <c r="EE295">
        <v>20614515</v>
      </c>
      <c r="EF295">
        <v>30</v>
      </c>
      <c r="EG295" t="s">
        <v>54</v>
      </c>
      <c r="EH295">
        <v>0</v>
      </c>
      <c r="EI295" t="s">
        <v>3</v>
      </c>
      <c r="EJ295">
        <v>1</v>
      </c>
      <c r="EK295">
        <v>1623</v>
      </c>
      <c r="EL295" t="s">
        <v>520</v>
      </c>
      <c r="EM295" t="s">
        <v>521</v>
      </c>
      <c r="EO295" t="s">
        <v>3</v>
      </c>
      <c r="EQ295">
        <v>0</v>
      </c>
      <c r="ER295">
        <v>945.2</v>
      </c>
      <c r="ES295">
        <v>189.21</v>
      </c>
      <c r="ET295">
        <v>8.4700000000000006</v>
      </c>
      <c r="EU295">
        <v>2.06</v>
      </c>
      <c r="EV295">
        <v>747.52</v>
      </c>
      <c r="EW295">
        <v>58.4</v>
      </c>
      <c r="EX295">
        <v>0</v>
      </c>
      <c r="EY295">
        <v>0</v>
      </c>
      <c r="FQ295">
        <v>0</v>
      </c>
      <c r="FR295">
        <f t="shared" si="349"/>
        <v>0</v>
      </c>
      <c r="FS295">
        <v>0</v>
      </c>
      <c r="FX295">
        <v>110</v>
      </c>
      <c r="FY295">
        <v>74</v>
      </c>
      <c r="GA295" t="s">
        <v>3</v>
      </c>
      <c r="GD295">
        <v>0</v>
      </c>
      <c r="GF295">
        <v>-643026210</v>
      </c>
      <c r="GG295">
        <v>2</v>
      </c>
      <c r="GH295">
        <v>-2</v>
      </c>
      <c r="GI295">
        <v>2</v>
      </c>
      <c r="GJ295">
        <v>0</v>
      </c>
      <c r="GK295">
        <f>ROUND(R295*(S12)/100,2)</f>
        <v>0.13</v>
      </c>
      <c r="GL295">
        <f t="shared" si="350"/>
        <v>0</v>
      </c>
      <c r="GM295">
        <f t="shared" si="351"/>
        <v>1191.92</v>
      </c>
      <c r="GN295">
        <f t="shared" si="352"/>
        <v>1191.92</v>
      </c>
      <c r="GO295">
        <f t="shared" si="353"/>
        <v>0</v>
      </c>
      <c r="GP295">
        <f t="shared" si="354"/>
        <v>0</v>
      </c>
      <c r="GR295">
        <v>0</v>
      </c>
      <c r="GS295">
        <v>3</v>
      </c>
      <c r="GT295">
        <v>0</v>
      </c>
      <c r="GU295" t="s">
        <v>3</v>
      </c>
      <c r="GV295">
        <f t="shared" si="355"/>
        <v>0</v>
      </c>
      <c r="GW295">
        <v>1</v>
      </c>
      <c r="GX295">
        <f t="shared" si="356"/>
        <v>0</v>
      </c>
      <c r="HA295">
        <v>0</v>
      </c>
      <c r="HB295">
        <v>0</v>
      </c>
      <c r="IK295">
        <v>0</v>
      </c>
    </row>
    <row r="296" spans="1:255" x14ac:dyDescent="0.2">
      <c r="A296" s="2">
        <v>18</v>
      </c>
      <c r="B296" s="2">
        <v>1</v>
      </c>
      <c r="C296" s="2">
        <v>406</v>
      </c>
      <c r="D296" s="2"/>
      <c r="E296" s="2" t="s">
        <v>110</v>
      </c>
      <c r="F296" s="2" t="s">
        <v>522</v>
      </c>
      <c r="G296" s="2" t="s">
        <v>523</v>
      </c>
      <c r="H296" s="2" t="s">
        <v>524</v>
      </c>
      <c r="I296" s="2">
        <f>I294*J296</f>
        <v>5.0000000000000001E-3</v>
      </c>
      <c r="J296" s="2">
        <v>0.19999999999999998</v>
      </c>
      <c r="K296" s="2"/>
      <c r="L296" s="2"/>
      <c r="M296" s="2"/>
      <c r="N296" s="2"/>
      <c r="O296" s="2">
        <f t="shared" si="318"/>
        <v>38.659999999999997</v>
      </c>
      <c r="P296" s="2">
        <f t="shared" si="319"/>
        <v>38.659999999999997</v>
      </c>
      <c r="Q296" s="2">
        <f t="shared" si="320"/>
        <v>0</v>
      </c>
      <c r="R296" s="2">
        <f t="shared" si="321"/>
        <v>0</v>
      </c>
      <c r="S296" s="2">
        <f t="shared" si="322"/>
        <v>0</v>
      </c>
      <c r="T296" s="2">
        <f t="shared" si="323"/>
        <v>0</v>
      </c>
      <c r="U296" s="2">
        <f t="shared" si="324"/>
        <v>0</v>
      </c>
      <c r="V296" s="2">
        <f t="shared" si="325"/>
        <v>0</v>
      </c>
      <c r="W296" s="2">
        <f t="shared" si="326"/>
        <v>0</v>
      </c>
      <c r="X296" s="2">
        <f t="shared" si="327"/>
        <v>0</v>
      </c>
      <c r="Y296" s="2">
        <f t="shared" si="328"/>
        <v>0</v>
      </c>
      <c r="Z296" s="2"/>
      <c r="AA296" s="2">
        <v>21012691</v>
      </c>
      <c r="AB296" s="2">
        <f t="shared" si="329"/>
        <v>7732.42</v>
      </c>
      <c r="AC296" s="2">
        <f t="shared" si="330"/>
        <v>7732.42</v>
      </c>
      <c r="AD296" s="2">
        <f t="shared" ref="AD296:AD309" si="358">ROUND((ET296),6)</f>
        <v>0</v>
      </c>
      <c r="AE296" s="2">
        <f t="shared" ref="AE296:AE309" si="359">ROUND((EU296),6)</f>
        <v>0</v>
      </c>
      <c r="AF296" s="2">
        <f t="shared" ref="AF296:AF309" si="360">ROUND((EV296),6)</f>
        <v>0</v>
      </c>
      <c r="AG296" s="2">
        <f t="shared" si="334"/>
        <v>0</v>
      </c>
      <c r="AH296" s="2">
        <f t="shared" ref="AH296:AH309" si="361">(EW296)</f>
        <v>0</v>
      </c>
      <c r="AI296" s="2">
        <f t="shared" ref="AI296:AI309" si="362">(EX296)</f>
        <v>0</v>
      </c>
      <c r="AJ296" s="2">
        <f t="shared" si="337"/>
        <v>0</v>
      </c>
      <c r="AK296" s="2">
        <v>7732.42</v>
      </c>
      <c r="AL296" s="2">
        <v>7732.42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1</v>
      </c>
      <c r="AW296" s="2">
        <v>1</v>
      </c>
      <c r="AX296" s="2"/>
      <c r="AY296" s="2"/>
      <c r="AZ296" s="2">
        <v>1</v>
      </c>
      <c r="BA296" s="2">
        <v>1</v>
      </c>
      <c r="BB296" s="2">
        <v>1</v>
      </c>
      <c r="BC296" s="2">
        <v>1</v>
      </c>
      <c r="BD296" s="2" t="s">
        <v>3</v>
      </c>
      <c r="BE296" s="2" t="s">
        <v>3</v>
      </c>
      <c r="BF296" s="2" t="s">
        <v>3</v>
      </c>
      <c r="BG296" s="2" t="s">
        <v>3</v>
      </c>
      <c r="BH296" s="2">
        <v>3</v>
      </c>
      <c r="BI296" s="2">
        <v>1</v>
      </c>
      <c r="BJ296" s="2" t="s">
        <v>525</v>
      </c>
      <c r="BK296" s="2"/>
      <c r="BL296" s="2"/>
      <c r="BM296" s="2">
        <v>1623</v>
      </c>
      <c r="BN296" s="2">
        <v>0</v>
      </c>
      <c r="BO296" s="2" t="s">
        <v>3</v>
      </c>
      <c r="BP296" s="2">
        <v>0</v>
      </c>
      <c r="BQ296" s="2">
        <v>30</v>
      </c>
      <c r="BR296" s="2">
        <v>0</v>
      </c>
      <c r="BS296" s="2">
        <v>1</v>
      </c>
      <c r="BT296" s="2">
        <v>1</v>
      </c>
      <c r="BU296" s="2">
        <v>1</v>
      </c>
      <c r="BV296" s="2">
        <v>1</v>
      </c>
      <c r="BW296" s="2">
        <v>1</v>
      </c>
      <c r="BX296" s="2">
        <v>1</v>
      </c>
      <c r="BY296" s="2" t="s">
        <v>3</v>
      </c>
      <c r="BZ296" s="2">
        <v>0</v>
      </c>
      <c r="CA296" s="2">
        <v>0</v>
      </c>
      <c r="CB296" s="2"/>
      <c r="CC296" s="2"/>
      <c r="CD296" s="2"/>
      <c r="CE296" s="2"/>
      <c r="CF296" s="2">
        <v>0</v>
      </c>
      <c r="CG296" s="2">
        <v>0</v>
      </c>
      <c r="CH296" s="2"/>
      <c r="CI296" s="2"/>
      <c r="CJ296" s="2"/>
      <c r="CK296" s="2"/>
      <c r="CL296" s="2"/>
      <c r="CM296" s="2">
        <v>0</v>
      </c>
      <c r="CN296" s="2" t="s">
        <v>3</v>
      </c>
      <c r="CO296" s="2">
        <v>0</v>
      </c>
      <c r="CP296" s="2">
        <f t="shared" si="338"/>
        <v>38.659999999999997</v>
      </c>
      <c r="CQ296" s="2">
        <f t="shared" si="339"/>
        <v>7732.42</v>
      </c>
      <c r="CR296" s="2">
        <f t="shared" si="340"/>
        <v>0</v>
      </c>
      <c r="CS296" s="2">
        <f t="shared" si="341"/>
        <v>0</v>
      </c>
      <c r="CT296" s="2">
        <f t="shared" si="342"/>
        <v>0</v>
      </c>
      <c r="CU296" s="2">
        <f t="shared" si="343"/>
        <v>0</v>
      </c>
      <c r="CV296" s="2">
        <f t="shared" si="344"/>
        <v>0</v>
      </c>
      <c r="CW296" s="2">
        <f t="shared" si="345"/>
        <v>0</v>
      </c>
      <c r="CX296" s="2">
        <f t="shared" si="346"/>
        <v>0</v>
      </c>
      <c r="CY296" s="2">
        <f t="shared" si="347"/>
        <v>0</v>
      </c>
      <c r="CZ296" s="2">
        <f t="shared" si="348"/>
        <v>0</v>
      </c>
      <c r="DA296" s="2"/>
      <c r="DB296" s="2"/>
      <c r="DC296" s="2" t="s">
        <v>3</v>
      </c>
      <c r="DD296" s="2" t="s">
        <v>3</v>
      </c>
      <c r="DE296" s="2" t="s">
        <v>3</v>
      </c>
      <c r="DF296" s="2" t="s">
        <v>3</v>
      </c>
      <c r="DG296" s="2" t="s">
        <v>3</v>
      </c>
      <c r="DH296" s="2" t="s">
        <v>3</v>
      </c>
      <c r="DI296" s="2" t="s">
        <v>3</v>
      </c>
      <c r="DJ296" s="2" t="s">
        <v>3</v>
      </c>
      <c r="DK296" s="2" t="s">
        <v>3</v>
      </c>
      <c r="DL296" s="2" t="s">
        <v>3</v>
      </c>
      <c r="DM296" s="2" t="s">
        <v>3</v>
      </c>
      <c r="DN296" s="2">
        <v>110</v>
      </c>
      <c r="DO296" s="2">
        <v>74</v>
      </c>
      <c r="DP296" s="2">
        <v>1.0669999999999999</v>
      </c>
      <c r="DQ296" s="2">
        <v>1</v>
      </c>
      <c r="DR296" s="2"/>
      <c r="DS296" s="2"/>
      <c r="DT296" s="2"/>
      <c r="DU296" s="2">
        <v>1010</v>
      </c>
      <c r="DV296" s="2" t="s">
        <v>524</v>
      </c>
      <c r="DW296" s="2" t="s">
        <v>524</v>
      </c>
      <c r="DX296" s="2">
        <v>1000</v>
      </c>
      <c r="DY296" s="2"/>
      <c r="DZ296" s="2"/>
      <c r="EA296" s="2"/>
      <c r="EB296" s="2"/>
      <c r="EC296" s="2"/>
      <c r="ED296" s="2"/>
      <c r="EE296" s="2">
        <v>20614515</v>
      </c>
      <c r="EF296" s="2">
        <v>30</v>
      </c>
      <c r="EG296" s="2" t="s">
        <v>54</v>
      </c>
      <c r="EH296" s="2">
        <v>0</v>
      </c>
      <c r="EI296" s="2" t="s">
        <v>3</v>
      </c>
      <c r="EJ296" s="2">
        <v>1</v>
      </c>
      <c r="EK296" s="2">
        <v>1623</v>
      </c>
      <c r="EL296" s="2" t="s">
        <v>520</v>
      </c>
      <c r="EM296" s="2" t="s">
        <v>521</v>
      </c>
      <c r="EN296" s="2"/>
      <c r="EO296" s="2" t="s">
        <v>3</v>
      </c>
      <c r="EP296" s="2"/>
      <c r="EQ296" s="2">
        <v>0</v>
      </c>
      <c r="ER296" s="2">
        <v>7732.42</v>
      </c>
      <c r="ES296" s="2">
        <v>7732.42</v>
      </c>
      <c r="ET296" s="2">
        <v>0</v>
      </c>
      <c r="EU296" s="2">
        <v>0</v>
      </c>
      <c r="EV296" s="2">
        <v>0</v>
      </c>
      <c r="EW296" s="2">
        <v>0</v>
      </c>
      <c r="EX296" s="2">
        <v>0</v>
      </c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>
        <v>0</v>
      </c>
      <c r="FR296" s="2">
        <f t="shared" si="349"/>
        <v>0</v>
      </c>
      <c r="FS296" s="2">
        <v>0</v>
      </c>
      <c r="FT296" s="2"/>
      <c r="FU296" s="2"/>
      <c r="FV296" s="2"/>
      <c r="FW296" s="2"/>
      <c r="FX296" s="2">
        <v>110</v>
      </c>
      <c r="FY296" s="2">
        <v>74</v>
      </c>
      <c r="FZ296" s="2"/>
      <c r="GA296" s="2" t="s">
        <v>3</v>
      </c>
      <c r="GB296" s="2"/>
      <c r="GC296" s="2"/>
      <c r="GD296" s="2">
        <v>0</v>
      </c>
      <c r="GE296" s="2"/>
      <c r="GF296" s="2">
        <v>-1818259734</v>
      </c>
      <c r="GG296" s="2">
        <v>2</v>
      </c>
      <c r="GH296" s="2">
        <v>-2</v>
      </c>
      <c r="GI296" s="2">
        <v>-2</v>
      </c>
      <c r="GJ296" s="2">
        <v>0</v>
      </c>
      <c r="GK296" s="2">
        <f>ROUND(R296*(R12)/100,2)</f>
        <v>0</v>
      </c>
      <c r="GL296" s="2">
        <f t="shared" si="350"/>
        <v>0</v>
      </c>
      <c r="GM296" s="2">
        <f t="shared" si="351"/>
        <v>38.659999999999997</v>
      </c>
      <c r="GN296" s="2">
        <f t="shared" si="352"/>
        <v>38.659999999999997</v>
      </c>
      <c r="GO296" s="2">
        <f t="shared" si="353"/>
        <v>0</v>
      </c>
      <c r="GP296" s="2">
        <f t="shared" si="354"/>
        <v>0</v>
      </c>
      <c r="GQ296" s="2"/>
      <c r="GR296" s="2">
        <v>0</v>
      </c>
      <c r="GS296" s="2">
        <v>3</v>
      </c>
      <c r="GT296" s="2">
        <v>0</v>
      </c>
      <c r="GU296" s="2" t="s">
        <v>3</v>
      </c>
      <c r="GV296" s="2">
        <f t="shared" si="355"/>
        <v>0</v>
      </c>
      <c r="GW296" s="2">
        <v>1</v>
      </c>
      <c r="GX296" s="2">
        <f t="shared" si="356"/>
        <v>0</v>
      </c>
      <c r="GY296" s="2"/>
      <c r="GZ296" s="2"/>
      <c r="HA296" s="2">
        <v>0</v>
      </c>
      <c r="HB296" s="2">
        <v>0</v>
      </c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>
        <v>0</v>
      </c>
      <c r="IL296" s="2"/>
      <c r="IM296" s="2"/>
      <c r="IN296" s="2"/>
      <c r="IO296" s="2"/>
      <c r="IP296" s="2"/>
      <c r="IQ296" s="2"/>
      <c r="IR296" s="2"/>
      <c r="IS296" s="2"/>
      <c r="IT296" s="2"/>
      <c r="IU296" s="2"/>
    </row>
    <row r="297" spans="1:255" x14ac:dyDescent="0.2">
      <c r="A297">
        <v>18</v>
      </c>
      <c r="B297">
        <v>1</v>
      </c>
      <c r="C297">
        <v>416</v>
      </c>
      <c r="E297" t="s">
        <v>110</v>
      </c>
      <c r="F297" t="s">
        <v>522</v>
      </c>
      <c r="G297" t="s">
        <v>523</v>
      </c>
      <c r="H297" t="s">
        <v>524</v>
      </c>
      <c r="I297">
        <f>I295*J297</f>
        <v>5.0000000000000001E-3</v>
      </c>
      <c r="J297">
        <v>0.19999999999999998</v>
      </c>
      <c r="O297">
        <f t="shared" si="318"/>
        <v>192.54</v>
      </c>
      <c r="P297">
        <f t="shared" si="319"/>
        <v>192.54</v>
      </c>
      <c r="Q297">
        <f t="shared" si="320"/>
        <v>0</v>
      </c>
      <c r="R297">
        <f t="shared" si="321"/>
        <v>0</v>
      </c>
      <c r="S297">
        <f t="shared" si="322"/>
        <v>0</v>
      </c>
      <c r="T297">
        <f t="shared" si="323"/>
        <v>0</v>
      </c>
      <c r="U297">
        <f t="shared" si="324"/>
        <v>0</v>
      </c>
      <c r="V297">
        <f t="shared" si="325"/>
        <v>0</v>
      </c>
      <c r="W297">
        <f t="shared" si="326"/>
        <v>0</v>
      </c>
      <c r="X297">
        <f t="shared" si="327"/>
        <v>0</v>
      </c>
      <c r="Y297">
        <f t="shared" si="328"/>
        <v>0</v>
      </c>
      <c r="AA297">
        <v>21012693</v>
      </c>
      <c r="AB297">
        <f t="shared" si="329"/>
        <v>7732.42</v>
      </c>
      <c r="AC297">
        <f t="shared" si="330"/>
        <v>7732.42</v>
      </c>
      <c r="AD297">
        <f t="shared" si="358"/>
        <v>0</v>
      </c>
      <c r="AE297">
        <f t="shared" si="359"/>
        <v>0</v>
      </c>
      <c r="AF297">
        <f t="shared" si="360"/>
        <v>0</v>
      </c>
      <c r="AG297">
        <f t="shared" si="334"/>
        <v>0</v>
      </c>
      <c r="AH297">
        <f t="shared" si="361"/>
        <v>0</v>
      </c>
      <c r="AI297">
        <f t="shared" si="362"/>
        <v>0</v>
      </c>
      <c r="AJ297">
        <f t="shared" si="337"/>
        <v>0</v>
      </c>
      <c r="AK297">
        <v>7732.42</v>
      </c>
      <c r="AL297">
        <v>7732.42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1</v>
      </c>
      <c r="AW297">
        <v>1</v>
      </c>
      <c r="AZ297">
        <v>1</v>
      </c>
      <c r="BA297">
        <v>1</v>
      </c>
      <c r="BB297">
        <v>1</v>
      </c>
      <c r="BC297">
        <v>4.9800000000000004</v>
      </c>
      <c r="BD297" t="s">
        <v>3</v>
      </c>
      <c r="BE297" t="s">
        <v>3</v>
      </c>
      <c r="BF297" t="s">
        <v>3</v>
      </c>
      <c r="BG297" t="s">
        <v>3</v>
      </c>
      <c r="BH297">
        <v>3</v>
      </c>
      <c r="BI297">
        <v>1</v>
      </c>
      <c r="BJ297" t="s">
        <v>525</v>
      </c>
      <c r="BM297">
        <v>1623</v>
      </c>
      <c r="BN297">
        <v>0</v>
      </c>
      <c r="BO297" t="s">
        <v>522</v>
      </c>
      <c r="BP297">
        <v>1</v>
      </c>
      <c r="BQ297">
        <v>30</v>
      </c>
      <c r="BR297">
        <v>0</v>
      </c>
      <c r="BS297">
        <v>1</v>
      </c>
      <c r="BT297">
        <v>1</v>
      </c>
      <c r="BU297">
        <v>1</v>
      </c>
      <c r="BV297">
        <v>1</v>
      </c>
      <c r="BW297">
        <v>1</v>
      </c>
      <c r="BX297">
        <v>1</v>
      </c>
      <c r="BY297" t="s">
        <v>3</v>
      </c>
      <c r="BZ297">
        <v>0</v>
      </c>
      <c r="CA297">
        <v>0</v>
      </c>
      <c r="CF297">
        <v>0</v>
      </c>
      <c r="CG297">
        <v>0</v>
      </c>
      <c r="CM297">
        <v>0</v>
      </c>
      <c r="CN297" t="s">
        <v>3</v>
      </c>
      <c r="CO297">
        <v>0</v>
      </c>
      <c r="CP297">
        <f t="shared" si="338"/>
        <v>192.54</v>
      </c>
      <c r="CQ297">
        <f t="shared" si="339"/>
        <v>38507.4516</v>
      </c>
      <c r="CR297">
        <f t="shared" si="340"/>
        <v>0</v>
      </c>
      <c r="CS297">
        <f t="shared" si="341"/>
        <v>0</v>
      </c>
      <c r="CT297">
        <f t="shared" si="342"/>
        <v>0</v>
      </c>
      <c r="CU297">
        <f t="shared" si="343"/>
        <v>0</v>
      </c>
      <c r="CV297">
        <f t="shared" si="344"/>
        <v>0</v>
      </c>
      <c r="CW297">
        <f t="shared" si="345"/>
        <v>0</v>
      </c>
      <c r="CX297">
        <f t="shared" si="346"/>
        <v>0</v>
      </c>
      <c r="CY297">
        <f t="shared" si="347"/>
        <v>0</v>
      </c>
      <c r="CZ297">
        <f t="shared" si="348"/>
        <v>0</v>
      </c>
      <c r="DC297" t="s">
        <v>3</v>
      </c>
      <c r="DD297" t="s">
        <v>3</v>
      </c>
      <c r="DE297" t="s">
        <v>3</v>
      </c>
      <c r="DF297" t="s">
        <v>3</v>
      </c>
      <c r="DG297" t="s">
        <v>3</v>
      </c>
      <c r="DH297" t="s">
        <v>3</v>
      </c>
      <c r="DI297" t="s">
        <v>3</v>
      </c>
      <c r="DJ297" t="s">
        <v>3</v>
      </c>
      <c r="DK297" t="s">
        <v>3</v>
      </c>
      <c r="DL297" t="s">
        <v>3</v>
      </c>
      <c r="DM297" t="s">
        <v>3</v>
      </c>
      <c r="DN297">
        <v>110</v>
      </c>
      <c r="DO297">
        <v>74</v>
      </c>
      <c r="DP297">
        <v>1.0669999999999999</v>
      </c>
      <c r="DQ297">
        <v>1</v>
      </c>
      <c r="DU297">
        <v>1010</v>
      </c>
      <c r="DV297" t="s">
        <v>524</v>
      </c>
      <c r="DW297" t="s">
        <v>524</v>
      </c>
      <c r="DX297">
        <v>1000</v>
      </c>
      <c r="EE297">
        <v>20614515</v>
      </c>
      <c r="EF297">
        <v>30</v>
      </c>
      <c r="EG297" t="s">
        <v>54</v>
      </c>
      <c r="EH297">
        <v>0</v>
      </c>
      <c r="EI297" t="s">
        <v>3</v>
      </c>
      <c r="EJ297">
        <v>1</v>
      </c>
      <c r="EK297">
        <v>1623</v>
      </c>
      <c r="EL297" t="s">
        <v>520</v>
      </c>
      <c r="EM297" t="s">
        <v>521</v>
      </c>
      <c r="EO297" t="s">
        <v>3</v>
      </c>
      <c r="EQ297">
        <v>0</v>
      </c>
      <c r="ER297">
        <v>7732.42</v>
      </c>
      <c r="ES297">
        <v>7732.42</v>
      </c>
      <c r="ET297">
        <v>0</v>
      </c>
      <c r="EU297">
        <v>0</v>
      </c>
      <c r="EV297">
        <v>0</v>
      </c>
      <c r="EW297">
        <v>0</v>
      </c>
      <c r="EX297">
        <v>0</v>
      </c>
      <c r="FQ297">
        <v>0</v>
      </c>
      <c r="FR297">
        <f t="shared" si="349"/>
        <v>0</v>
      </c>
      <c r="FS297">
        <v>0</v>
      </c>
      <c r="FX297">
        <v>110</v>
      </c>
      <c r="FY297">
        <v>74</v>
      </c>
      <c r="GA297" t="s">
        <v>3</v>
      </c>
      <c r="GD297">
        <v>0</v>
      </c>
      <c r="GF297">
        <v>-1818259734</v>
      </c>
      <c r="GG297">
        <v>2</v>
      </c>
      <c r="GH297">
        <v>1</v>
      </c>
      <c r="GI297">
        <v>2</v>
      </c>
      <c r="GJ297">
        <v>0</v>
      </c>
      <c r="GK297">
        <f>ROUND(R297*(S12)/100,2)</f>
        <v>0</v>
      </c>
      <c r="GL297">
        <f t="shared" si="350"/>
        <v>0</v>
      </c>
      <c r="GM297">
        <f t="shared" si="351"/>
        <v>192.54</v>
      </c>
      <c r="GN297">
        <f t="shared" si="352"/>
        <v>192.54</v>
      </c>
      <c r="GO297">
        <f t="shared" si="353"/>
        <v>0</v>
      </c>
      <c r="GP297">
        <f t="shared" si="354"/>
        <v>0</v>
      </c>
      <c r="GR297">
        <v>0</v>
      </c>
      <c r="GS297">
        <v>0</v>
      </c>
      <c r="GT297">
        <v>0</v>
      </c>
      <c r="GU297" t="s">
        <v>3</v>
      </c>
      <c r="GV297">
        <f t="shared" si="355"/>
        <v>0</v>
      </c>
      <c r="GW297">
        <v>1</v>
      </c>
      <c r="GX297">
        <f t="shared" si="356"/>
        <v>0</v>
      </c>
      <c r="HA297">
        <v>0</v>
      </c>
      <c r="HB297">
        <v>0</v>
      </c>
      <c r="IK297">
        <v>0</v>
      </c>
    </row>
    <row r="298" spans="1:255" x14ac:dyDescent="0.2">
      <c r="A298" s="2">
        <v>18</v>
      </c>
      <c r="B298" s="2">
        <v>1</v>
      </c>
      <c r="C298" s="2">
        <v>407</v>
      </c>
      <c r="D298" s="2"/>
      <c r="E298" s="2" t="s">
        <v>526</v>
      </c>
      <c r="F298" s="2" t="s">
        <v>527</v>
      </c>
      <c r="G298" s="2" t="s">
        <v>528</v>
      </c>
      <c r="H298" s="2" t="s">
        <v>69</v>
      </c>
      <c r="I298" s="2">
        <f>I294*J298</f>
        <v>2.4975000000000001</v>
      </c>
      <c r="J298" s="2">
        <v>99.899999999999991</v>
      </c>
      <c r="K298" s="2"/>
      <c r="L298" s="2"/>
      <c r="M298" s="2"/>
      <c r="N298" s="2"/>
      <c r="O298" s="2">
        <f t="shared" si="318"/>
        <v>62.94</v>
      </c>
      <c r="P298" s="2">
        <f t="shared" si="319"/>
        <v>62.94</v>
      </c>
      <c r="Q298" s="2">
        <f t="shared" si="320"/>
        <v>0</v>
      </c>
      <c r="R298" s="2">
        <f t="shared" si="321"/>
        <v>0</v>
      </c>
      <c r="S298" s="2">
        <f t="shared" si="322"/>
        <v>0</v>
      </c>
      <c r="T298" s="2">
        <f t="shared" si="323"/>
        <v>0</v>
      </c>
      <c r="U298" s="2">
        <f t="shared" si="324"/>
        <v>0</v>
      </c>
      <c r="V298" s="2">
        <f t="shared" si="325"/>
        <v>0</v>
      </c>
      <c r="W298" s="2">
        <f t="shared" si="326"/>
        <v>0</v>
      </c>
      <c r="X298" s="2">
        <f t="shared" si="327"/>
        <v>0</v>
      </c>
      <c r="Y298" s="2">
        <f t="shared" si="328"/>
        <v>0</v>
      </c>
      <c r="Z298" s="2"/>
      <c r="AA298" s="2">
        <v>21012691</v>
      </c>
      <c r="AB298" s="2">
        <f t="shared" si="329"/>
        <v>25.2</v>
      </c>
      <c r="AC298" s="2">
        <f t="shared" si="330"/>
        <v>25.2</v>
      </c>
      <c r="AD298" s="2">
        <f t="shared" si="358"/>
        <v>0</v>
      </c>
      <c r="AE298" s="2">
        <f t="shared" si="359"/>
        <v>0</v>
      </c>
      <c r="AF298" s="2">
        <f t="shared" si="360"/>
        <v>0</v>
      </c>
      <c r="AG298" s="2">
        <f t="shared" si="334"/>
        <v>0</v>
      </c>
      <c r="AH298" s="2">
        <f t="shared" si="361"/>
        <v>0</v>
      </c>
      <c r="AI298" s="2">
        <f t="shared" si="362"/>
        <v>0</v>
      </c>
      <c r="AJ298" s="2">
        <f t="shared" si="337"/>
        <v>0</v>
      </c>
      <c r="AK298" s="2">
        <v>25.2</v>
      </c>
      <c r="AL298" s="2">
        <v>25.2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1</v>
      </c>
      <c r="AW298" s="2">
        <v>1</v>
      </c>
      <c r="AX298" s="2"/>
      <c r="AY298" s="2"/>
      <c r="AZ298" s="2">
        <v>1</v>
      </c>
      <c r="BA298" s="2">
        <v>1</v>
      </c>
      <c r="BB298" s="2">
        <v>1</v>
      </c>
      <c r="BC298" s="2">
        <v>1</v>
      </c>
      <c r="BD298" s="2" t="s">
        <v>3</v>
      </c>
      <c r="BE298" s="2" t="s">
        <v>3</v>
      </c>
      <c r="BF298" s="2" t="s">
        <v>3</v>
      </c>
      <c r="BG298" s="2" t="s">
        <v>3</v>
      </c>
      <c r="BH298" s="2">
        <v>3</v>
      </c>
      <c r="BI298" s="2">
        <v>1</v>
      </c>
      <c r="BJ298" s="2" t="s">
        <v>529</v>
      </c>
      <c r="BK298" s="2"/>
      <c r="BL298" s="2"/>
      <c r="BM298" s="2">
        <v>617</v>
      </c>
      <c r="BN298" s="2">
        <v>0</v>
      </c>
      <c r="BO298" s="2" t="s">
        <v>3</v>
      </c>
      <c r="BP298" s="2">
        <v>0</v>
      </c>
      <c r="BQ298" s="2">
        <v>60</v>
      </c>
      <c r="BR298" s="2">
        <v>0</v>
      </c>
      <c r="BS298" s="2">
        <v>1</v>
      </c>
      <c r="BT298" s="2">
        <v>1</v>
      </c>
      <c r="BU298" s="2">
        <v>1</v>
      </c>
      <c r="BV298" s="2">
        <v>1</v>
      </c>
      <c r="BW298" s="2">
        <v>1</v>
      </c>
      <c r="BX298" s="2">
        <v>1</v>
      </c>
      <c r="BY298" s="2" t="s">
        <v>3</v>
      </c>
      <c r="BZ298" s="2">
        <v>0</v>
      </c>
      <c r="CA298" s="2">
        <v>0</v>
      </c>
      <c r="CB298" s="2"/>
      <c r="CC298" s="2"/>
      <c r="CD298" s="2"/>
      <c r="CE298" s="2"/>
      <c r="CF298" s="2">
        <v>0</v>
      </c>
      <c r="CG298" s="2">
        <v>0</v>
      </c>
      <c r="CH298" s="2"/>
      <c r="CI298" s="2"/>
      <c r="CJ298" s="2"/>
      <c r="CK298" s="2"/>
      <c r="CL298" s="2"/>
      <c r="CM298" s="2">
        <v>0</v>
      </c>
      <c r="CN298" s="2" t="s">
        <v>3</v>
      </c>
      <c r="CO298" s="2">
        <v>0</v>
      </c>
      <c r="CP298" s="2">
        <f t="shared" si="338"/>
        <v>62.94</v>
      </c>
      <c r="CQ298" s="2">
        <f t="shared" si="339"/>
        <v>25.2</v>
      </c>
      <c r="CR298" s="2">
        <f t="shared" si="340"/>
        <v>0</v>
      </c>
      <c r="CS298" s="2">
        <f t="shared" si="341"/>
        <v>0</v>
      </c>
      <c r="CT298" s="2">
        <f t="shared" si="342"/>
        <v>0</v>
      </c>
      <c r="CU298" s="2">
        <f t="shared" si="343"/>
        <v>0</v>
      </c>
      <c r="CV298" s="2">
        <f t="shared" si="344"/>
        <v>0</v>
      </c>
      <c r="CW298" s="2">
        <f t="shared" si="345"/>
        <v>0</v>
      </c>
      <c r="CX298" s="2">
        <f t="shared" si="346"/>
        <v>0</v>
      </c>
      <c r="CY298" s="2">
        <f t="shared" si="347"/>
        <v>0</v>
      </c>
      <c r="CZ298" s="2">
        <f t="shared" si="348"/>
        <v>0</v>
      </c>
      <c r="DA298" s="2"/>
      <c r="DB298" s="2"/>
      <c r="DC298" s="2" t="s">
        <v>3</v>
      </c>
      <c r="DD298" s="2" t="s">
        <v>3</v>
      </c>
      <c r="DE298" s="2" t="s">
        <v>3</v>
      </c>
      <c r="DF298" s="2" t="s">
        <v>3</v>
      </c>
      <c r="DG298" s="2" t="s">
        <v>3</v>
      </c>
      <c r="DH298" s="2" t="s">
        <v>3</v>
      </c>
      <c r="DI298" s="2" t="s">
        <v>3</v>
      </c>
      <c r="DJ298" s="2" t="s">
        <v>3</v>
      </c>
      <c r="DK298" s="2" t="s">
        <v>3</v>
      </c>
      <c r="DL298" s="2" t="s">
        <v>3</v>
      </c>
      <c r="DM298" s="2" t="s">
        <v>3</v>
      </c>
      <c r="DN298" s="2">
        <v>110</v>
      </c>
      <c r="DO298" s="2">
        <v>74</v>
      </c>
      <c r="DP298" s="2">
        <v>1.0669999999999999</v>
      </c>
      <c r="DQ298" s="2">
        <v>1</v>
      </c>
      <c r="DR298" s="2"/>
      <c r="DS298" s="2"/>
      <c r="DT298" s="2"/>
      <c r="DU298" s="2">
        <v>1003</v>
      </c>
      <c r="DV298" s="2" t="s">
        <v>69</v>
      </c>
      <c r="DW298" s="2" t="s">
        <v>69</v>
      </c>
      <c r="DX298" s="2">
        <v>1</v>
      </c>
      <c r="DY298" s="2"/>
      <c r="DZ298" s="2"/>
      <c r="EA298" s="2"/>
      <c r="EB298" s="2"/>
      <c r="EC298" s="2"/>
      <c r="ED298" s="2"/>
      <c r="EE298" s="2">
        <v>20613509</v>
      </c>
      <c r="EF298" s="2">
        <v>60</v>
      </c>
      <c r="EG298" s="2" t="s">
        <v>29</v>
      </c>
      <c r="EH298" s="2">
        <v>0</v>
      </c>
      <c r="EI298" s="2" t="s">
        <v>3</v>
      </c>
      <c r="EJ298" s="2">
        <v>1</v>
      </c>
      <c r="EK298" s="2">
        <v>617</v>
      </c>
      <c r="EL298" s="2" t="s">
        <v>530</v>
      </c>
      <c r="EM298" s="2" t="s">
        <v>531</v>
      </c>
      <c r="EN298" s="2"/>
      <c r="EO298" s="2" t="s">
        <v>3</v>
      </c>
      <c r="EP298" s="2"/>
      <c r="EQ298" s="2">
        <v>0</v>
      </c>
      <c r="ER298" s="2">
        <v>0</v>
      </c>
      <c r="ES298" s="2">
        <v>25.2</v>
      </c>
      <c r="ET298" s="2">
        <v>0</v>
      </c>
      <c r="EU298" s="2">
        <v>0</v>
      </c>
      <c r="EV298" s="2">
        <v>0</v>
      </c>
      <c r="EW298" s="2">
        <v>0</v>
      </c>
      <c r="EX298" s="2">
        <v>0</v>
      </c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>
        <v>0</v>
      </c>
      <c r="FR298" s="2">
        <f t="shared" si="349"/>
        <v>0</v>
      </c>
      <c r="FS298" s="2">
        <v>0</v>
      </c>
      <c r="FT298" s="2"/>
      <c r="FU298" s="2"/>
      <c r="FV298" s="2"/>
      <c r="FW298" s="2"/>
      <c r="FX298" s="2">
        <v>110</v>
      </c>
      <c r="FY298" s="2">
        <v>74</v>
      </c>
      <c r="FZ298" s="2"/>
      <c r="GA298" s="2" t="s">
        <v>3</v>
      </c>
      <c r="GB298" s="2"/>
      <c r="GC298" s="2"/>
      <c r="GD298" s="2">
        <v>0</v>
      </c>
      <c r="GE298" s="2"/>
      <c r="GF298" s="2">
        <v>1792973505</v>
      </c>
      <c r="GG298" s="2">
        <v>2</v>
      </c>
      <c r="GH298" s="2">
        <v>-2</v>
      </c>
      <c r="GI298" s="2">
        <v>-2</v>
      </c>
      <c r="GJ298" s="2">
        <v>0</v>
      </c>
      <c r="GK298" s="2">
        <f>ROUND(R298*(R12)/100,2)</f>
        <v>0</v>
      </c>
      <c r="GL298" s="2">
        <f t="shared" si="350"/>
        <v>0</v>
      </c>
      <c r="GM298" s="2">
        <f t="shared" si="351"/>
        <v>62.94</v>
      </c>
      <c r="GN298" s="2">
        <f t="shared" si="352"/>
        <v>62.94</v>
      </c>
      <c r="GO298" s="2">
        <f t="shared" si="353"/>
        <v>0</v>
      </c>
      <c r="GP298" s="2">
        <f t="shared" si="354"/>
        <v>0</v>
      </c>
      <c r="GQ298" s="2"/>
      <c r="GR298" s="2">
        <v>0</v>
      </c>
      <c r="GS298" s="2">
        <v>3</v>
      </c>
      <c r="GT298" s="2">
        <v>0</v>
      </c>
      <c r="GU298" s="2" t="s">
        <v>3</v>
      </c>
      <c r="GV298" s="2">
        <f t="shared" si="355"/>
        <v>0</v>
      </c>
      <c r="GW298" s="2">
        <v>1</v>
      </c>
      <c r="GX298" s="2">
        <f t="shared" si="356"/>
        <v>0</v>
      </c>
      <c r="GY298" s="2"/>
      <c r="GZ298" s="2"/>
      <c r="HA298" s="2">
        <v>0</v>
      </c>
      <c r="HB298" s="2">
        <v>0</v>
      </c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>
        <v>0</v>
      </c>
      <c r="IL298" s="2"/>
      <c r="IM298" s="2"/>
      <c r="IN298" s="2"/>
      <c r="IO298" s="2"/>
      <c r="IP298" s="2"/>
      <c r="IQ298" s="2"/>
      <c r="IR298" s="2"/>
      <c r="IS298" s="2"/>
      <c r="IT298" s="2"/>
      <c r="IU298" s="2"/>
    </row>
    <row r="299" spans="1:255" x14ac:dyDescent="0.2">
      <c r="A299">
        <v>18</v>
      </c>
      <c r="B299">
        <v>1</v>
      </c>
      <c r="C299">
        <v>417</v>
      </c>
      <c r="E299" t="s">
        <v>526</v>
      </c>
      <c r="F299" t="s">
        <v>527</v>
      </c>
      <c r="G299" t="s">
        <v>528</v>
      </c>
      <c r="H299" t="s">
        <v>69</v>
      </c>
      <c r="I299">
        <f>I295*J299</f>
        <v>2.4975000000000001</v>
      </c>
      <c r="J299">
        <v>99.899999999999991</v>
      </c>
      <c r="O299">
        <f t="shared" si="318"/>
        <v>202.03</v>
      </c>
      <c r="P299">
        <f t="shared" si="319"/>
        <v>202.03</v>
      </c>
      <c r="Q299">
        <f t="shared" si="320"/>
        <v>0</v>
      </c>
      <c r="R299">
        <f t="shared" si="321"/>
        <v>0</v>
      </c>
      <c r="S299">
        <f t="shared" si="322"/>
        <v>0</v>
      </c>
      <c r="T299">
        <f t="shared" si="323"/>
        <v>0</v>
      </c>
      <c r="U299">
        <f t="shared" si="324"/>
        <v>0</v>
      </c>
      <c r="V299">
        <f t="shared" si="325"/>
        <v>0</v>
      </c>
      <c r="W299">
        <f t="shared" si="326"/>
        <v>0</v>
      </c>
      <c r="X299">
        <f t="shared" si="327"/>
        <v>0</v>
      </c>
      <c r="Y299">
        <f t="shared" si="328"/>
        <v>0</v>
      </c>
      <c r="AA299">
        <v>21012693</v>
      </c>
      <c r="AB299">
        <f t="shared" si="329"/>
        <v>25.2</v>
      </c>
      <c r="AC299">
        <f t="shared" si="330"/>
        <v>25.2</v>
      </c>
      <c r="AD299">
        <f t="shared" si="358"/>
        <v>0</v>
      </c>
      <c r="AE299">
        <f t="shared" si="359"/>
        <v>0</v>
      </c>
      <c r="AF299">
        <f t="shared" si="360"/>
        <v>0</v>
      </c>
      <c r="AG299">
        <f t="shared" si="334"/>
        <v>0</v>
      </c>
      <c r="AH299">
        <f t="shared" si="361"/>
        <v>0</v>
      </c>
      <c r="AI299">
        <f t="shared" si="362"/>
        <v>0</v>
      </c>
      <c r="AJ299">
        <f t="shared" si="337"/>
        <v>0</v>
      </c>
      <c r="AK299">
        <v>25.2</v>
      </c>
      <c r="AL299">
        <v>25.2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1</v>
      </c>
      <c r="AW299">
        <v>1</v>
      </c>
      <c r="AZ299">
        <v>1</v>
      </c>
      <c r="BA299">
        <v>1</v>
      </c>
      <c r="BB299">
        <v>1</v>
      </c>
      <c r="BC299">
        <v>3.21</v>
      </c>
      <c r="BD299" t="s">
        <v>3</v>
      </c>
      <c r="BE299" t="s">
        <v>3</v>
      </c>
      <c r="BF299" t="s">
        <v>3</v>
      </c>
      <c r="BG299" t="s">
        <v>3</v>
      </c>
      <c r="BH299">
        <v>3</v>
      </c>
      <c r="BI299">
        <v>1</v>
      </c>
      <c r="BJ299" t="s">
        <v>529</v>
      </c>
      <c r="BM299">
        <v>617</v>
      </c>
      <c r="BN299">
        <v>0</v>
      </c>
      <c r="BO299" t="s">
        <v>527</v>
      </c>
      <c r="BP299">
        <v>1</v>
      </c>
      <c r="BQ299">
        <v>60</v>
      </c>
      <c r="BR299">
        <v>0</v>
      </c>
      <c r="BS299">
        <v>1</v>
      </c>
      <c r="BT299">
        <v>1</v>
      </c>
      <c r="BU299">
        <v>1</v>
      </c>
      <c r="BV299">
        <v>1</v>
      </c>
      <c r="BW299">
        <v>1</v>
      </c>
      <c r="BX299">
        <v>1</v>
      </c>
      <c r="BY299" t="s">
        <v>3</v>
      </c>
      <c r="BZ299">
        <v>0</v>
      </c>
      <c r="CA299">
        <v>0</v>
      </c>
      <c r="CF299">
        <v>0</v>
      </c>
      <c r="CG299">
        <v>0</v>
      </c>
      <c r="CM299">
        <v>0</v>
      </c>
      <c r="CN299" t="s">
        <v>3</v>
      </c>
      <c r="CO299">
        <v>0</v>
      </c>
      <c r="CP299">
        <f t="shared" si="338"/>
        <v>202.03</v>
      </c>
      <c r="CQ299">
        <f t="shared" si="339"/>
        <v>80.891999999999996</v>
      </c>
      <c r="CR299">
        <f t="shared" si="340"/>
        <v>0</v>
      </c>
      <c r="CS299">
        <f t="shared" si="341"/>
        <v>0</v>
      </c>
      <c r="CT299">
        <f t="shared" si="342"/>
        <v>0</v>
      </c>
      <c r="CU299">
        <f t="shared" si="343"/>
        <v>0</v>
      </c>
      <c r="CV299">
        <f t="shared" si="344"/>
        <v>0</v>
      </c>
      <c r="CW299">
        <f t="shared" si="345"/>
        <v>0</v>
      </c>
      <c r="CX299">
        <f t="shared" si="346"/>
        <v>0</v>
      </c>
      <c r="CY299">
        <f t="shared" si="347"/>
        <v>0</v>
      </c>
      <c r="CZ299">
        <f t="shared" si="348"/>
        <v>0</v>
      </c>
      <c r="DC299" t="s">
        <v>3</v>
      </c>
      <c r="DD299" t="s">
        <v>3</v>
      </c>
      <c r="DE299" t="s">
        <v>3</v>
      </c>
      <c r="DF299" t="s">
        <v>3</v>
      </c>
      <c r="DG299" t="s">
        <v>3</v>
      </c>
      <c r="DH299" t="s">
        <v>3</v>
      </c>
      <c r="DI299" t="s">
        <v>3</v>
      </c>
      <c r="DJ299" t="s">
        <v>3</v>
      </c>
      <c r="DK299" t="s">
        <v>3</v>
      </c>
      <c r="DL299" t="s">
        <v>3</v>
      </c>
      <c r="DM299" t="s">
        <v>3</v>
      </c>
      <c r="DN299">
        <v>110</v>
      </c>
      <c r="DO299">
        <v>74</v>
      </c>
      <c r="DP299">
        <v>1.0669999999999999</v>
      </c>
      <c r="DQ299">
        <v>1</v>
      </c>
      <c r="DU299">
        <v>1003</v>
      </c>
      <c r="DV299" t="s">
        <v>69</v>
      </c>
      <c r="DW299" t="s">
        <v>69</v>
      </c>
      <c r="DX299">
        <v>1</v>
      </c>
      <c r="EE299">
        <v>20613509</v>
      </c>
      <c r="EF299">
        <v>60</v>
      </c>
      <c r="EG299" t="s">
        <v>29</v>
      </c>
      <c r="EH299">
        <v>0</v>
      </c>
      <c r="EI299" t="s">
        <v>3</v>
      </c>
      <c r="EJ299">
        <v>1</v>
      </c>
      <c r="EK299">
        <v>617</v>
      </c>
      <c r="EL299" t="s">
        <v>530</v>
      </c>
      <c r="EM299" t="s">
        <v>531</v>
      </c>
      <c r="EO299" t="s">
        <v>3</v>
      </c>
      <c r="EQ299">
        <v>0</v>
      </c>
      <c r="ER299">
        <v>0</v>
      </c>
      <c r="ES299">
        <v>25.2</v>
      </c>
      <c r="ET299">
        <v>0</v>
      </c>
      <c r="EU299">
        <v>0</v>
      </c>
      <c r="EV299">
        <v>0</v>
      </c>
      <c r="EW299">
        <v>0</v>
      </c>
      <c r="EX299">
        <v>0</v>
      </c>
      <c r="FQ299">
        <v>0</v>
      </c>
      <c r="FR299">
        <f t="shared" si="349"/>
        <v>0</v>
      </c>
      <c r="FS299">
        <v>0</v>
      </c>
      <c r="FX299">
        <v>110</v>
      </c>
      <c r="FY299">
        <v>74</v>
      </c>
      <c r="GA299" t="s">
        <v>3</v>
      </c>
      <c r="GD299">
        <v>0</v>
      </c>
      <c r="GF299">
        <v>1792973505</v>
      </c>
      <c r="GG299">
        <v>2</v>
      </c>
      <c r="GH299">
        <v>-2</v>
      </c>
      <c r="GI299">
        <v>2</v>
      </c>
      <c r="GJ299">
        <v>0</v>
      </c>
      <c r="GK299">
        <f>ROUND(R299*(S12)/100,2)</f>
        <v>0</v>
      </c>
      <c r="GL299">
        <f t="shared" si="350"/>
        <v>0</v>
      </c>
      <c r="GM299">
        <f t="shared" si="351"/>
        <v>202.03</v>
      </c>
      <c r="GN299">
        <f t="shared" si="352"/>
        <v>202.03</v>
      </c>
      <c r="GO299">
        <f t="shared" si="353"/>
        <v>0</v>
      </c>
      <c r="GP299">
        <f t="shared" si="354"/>
        <v>0</v>
      </c>
      <c r="GR299">
        <v>0</v>
      </c>
      <c r="GS299">
        <v>3</v>
      </c>
      <c r="GT299">
        <v>0</v>
      </c>
      <c r="GU299" t="s">
        <v>3</v>
      </c>
      <c r="GV299">
        <f t="shared" si="355"/>
        <v>0</v>
      </c>
      <c r="GW299">
        <v>1</v>
      </c>
      <c r="GX299">
        <f t="shared" si="356"/>
        <v>0</v>
      </c>
      <c r="HA299">
        <v>0</v>
      </c>
      <c r="HB299">
        <v>0</v>
      </c>
      <c r="IK299">
        <v>0</v>
      </c>
    </row>
    <row r="300" spans="1:255" x14ac:dyDescent="0.2">
      <c r="A300" s="2">
        <v>18</v>
      </c>
      <c r="B300" s="2">
        <v>1</v>
      </c>
      <c r="C300" s="2">
        <v>412</v>
      </c>
      <c r="D300" s="2"/>
      <c r="E300" s="2" t="s">
        <v>532</v>
      </c>
      <c r="F300" s="2" t="s">
        <v>533</v>
      </c>
      <c r="G300" s="2" t="s">
        <v>534</v>
      </c>
      <c r="H300" s="2" t="s">
        <v>51</v>
      </c>
      <c r="I300" s="2">
        <f>I294*J300</f>
        <v>5</v>
      </c>
      <c r="J300" s="2">
        <v>200</v>
      </c>
      <c r="K300" s="2"/>
      <c r="L300" s="2"/>
      <c r="M300" s="2"/>
      <c r="N300" s="2"/>
      <c r="O300" s="2">
        <f t="shared" si="318"/>
        <v>42.1</v>
      </c>
      <c r="P300" s="2">
        <f t="shared" si="319"/>
        <v>42.1</v>
      </c>
      <c r="Q300" s="2">
        <f t="shared" si="320"/>
        <v>0</v>
      </c>
      <c r="R300" s="2">
        <f t="shared" si="321"/>
        <v>0</v>
      </c>
      <c r="S300" s="2">
        <f t="shared" si="322"/>
        <v>0</v>
      </c>
      <c r="T300" s="2">
        <f t="shared" si="323"/>
        <v>0</v>
      </c>
      <c r="U300" s="2">
        <f t="shared" si="324"/>
        <v>0</v>
      </c>
      <c r="V300" s="2">
        <f t="shared" si="325"/>
        <v>0</v>
      </c>
      <c r="W300" s="2">
        <f t="shared" si="326"/>
        <v>0</v>
      </c>
      <c r="X300" s="2">
        <f t="shared" si="327"/>
        <v>0</v>
      </c>
      <c r="Y300" s="2">
        <f t="shared" si="328"/>
        <v>0</v>
      </c>
      <c r="Z300" s="2"/>
      <c r="AA300" s="2">
        <v>21012691</v>
      </c>
      <c r="AB300" s="2">
        <f t="shared" si="329"/>
        <v>8.42</v>
      </c>
      <c r="AC300" s="2">
        <f t="shared" si="330"/>
        <v>8.42</v>
      </c>
      <c r="AD300" s="2">
        <f t="shared" si="358"/>
        <v>0</v>
      </c>
      <c r="AE300" s="2">
        <f t="shared" si="359"/>
        <v>0</v>
      </c>
      <c r="AF300" s="2">
        <f t="shared" si="360"/>
        <v>0</v>
      </c>
      <c r="AG300" s="2">
        <f t="shared" si="334"/>
        <v>0</v>
      </c>
      <c r="AH300" s="2">
        <f t="shared" si="361"/>
        <v>0</v>
      </c>
      <c r="AI300" s="2">
        <f t="shared" si="362"/>
        <v>0</v>
      </c>
      <c r="AJ300" s="2">
        <f t="shared" si="337"/>
        <v>0</v>
      </c>
      <c r="AK300" s="2">
        <v>8.42</v>
      </c>
      <c r="AL300" s="2">
        <v>8.42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1</v>
      </c>
      <c r="AW300" s="2">
        <v>1</v>
      </c>
      <c r="AX300" s="2"/>
      <c r="AY300" s="2"/>
      <c r="AZ300" s="2">
        <v>1</v>
      </c>
      <c r="BA300" s="2">
        <v>1</v>
      </c>
      <c r="BB300" s="2">
        <v>1</v>
      </c>
      <c r="BC300" s="2">
        <v>1</v>
      </c>
      <c r="BD300" s="2" t="s">
        <v>3</v>
      </c>
      <c r="BE300" s="2" t="s">
        <v>3</v>
      </c>
      <c r="BF300" s="2" t="s">
        <v>3</v>
      </c>
      <c r="BG300" s="2" t="s">
        <v>3</v>
      </c>
      <c r="BH300" s="2">
        <v>3</v>
      </c>
      <c r="BI300" s="2">
        <v>1</v>
      </c>
      <c r="BJ300" s="2" t="s">
        <v>535</v>
      </c>
      <c r="BK300" s="2"/>
      <c r="BL300" s="2"/>
      <c r="BM300" s="2">
        <v>617</v>
      </c>
      <c r="BN300" s="2">
        <v>0</v>
      </c>
      <c r="BO300" s="2" t="s">
        <v>3</v>
      </c>
      <c r="BP300" s="2">
        <v>0</v>
      </c>
      <c r="BQ300" s="2">
        <v>60</v>
      </c>
      <c r="BR300" s="2">
        <v>0</v>
      </c>
      <c r="BS300" s="2">
        <v>1</v>
      </c>
      <c r="BT300" s="2">
        <v>1</v>
      </c>
      <c r="BU300" s="2">
        <v>1</v>
      </c>
      <c r="BV300" s="2">
        <v>1</v>
      </c>
      <c r="BW300" s="2">
        <v>1</v>
      </c>
      <c r="BX300" s="2">
        <v>1</v>
      </c>
      <c r="BY300" s="2" t="s">
        <v>3</v>
      </c>
      <c r="BZ300" s="2">
        <v>0</v>
      </c>
      <c r="CA300" s="2">
        <v>0</v>
      </c>
      <c r="CB300" s="2"/>
      <c r="CC300" s="2"/>
      <c r="CD300" s="2"/>
      <c r="CE300" s="2"/>
      <c r="CF300" s="2">
        <v>0</v>
      </c>
      <c r="CG300" s="2">
        <v>0</v>
      </c>
      <c r="CH300" s="2"/>
      <c r="CI300" s="2"/>
      <c r="CJ300" s="2"/>
      <c r="CK300" s="2"/>
      <c r="CL300" s="2"/>
      <c r="CM300" s="2">
        <v>0</v>
      </c>
      <c r="CN300" s="2" t="s">
        <v>3</v>
      </c>
      <c r="CO300" s="2">
        <v>0</v>
      </c>
      <c r="CP300" s="2">
        <f t="shared" si="338"/>
        <v>42.1</v>
      </c>
      <c r="CQ300" s="2">
        <f t="shared" si="339"/>
        <v>8.42</v>
      </c>
      <c r="CR300" s="2">
        <f t="shared" si="340"/>
        <v>0</v>
      </c>
      <c r="CS300" s="2">
        <f t="shared" si="341"/>
        <v>0</v>
      </c>
      <c r="CT300" s="2">
        <f t="shared" si="342"/>
        <v>0</v>
      </c>
      <c r="CU300" s="2">
        <f t="shared" si="343"/>
        <v>0</v>
      </c>
      <c r="CV300" s="2">
        <f t="shared" si="344"/>
        <v>0</v>
      </c>
      <c r="CW300" s="2">
        <f t="shared" si="345"/>
        <v>0</v>
      </c>
      <c r="CX300" s="2">
        <f t="shared" si="346"/>
        <v>0</v>
      </c>
      <c r="CY300" s="2">
        <f t="shared" si="347"/>
        <v>0</v>
      </c>
      <c r="CZ300" s="2">
        <f t="shared" si="348"/>
        <v>0</v>
      </c>
      <c r="DA300" s="2"/>
      <c r="DB300" s="2"/>
      <c r="DC300" s="2" t="s">
        <v>3</v>
      </c>
      <c r="DD300" s="2" t="s">
        <v>3</v>
      </c>
      <c r="DE300" s="2" t="s">
        <v>3</v>
      </c>
      <c r="DF300" s="2" t="s">
        <v>3</v>
      </c>
      <c r="DG300" s="2" t="s">
        <v>3</v>
      </c>
      <c r="DH300" s="2" t="s">
        <v>3</v>
      </c>
      <c r="DI300" s="2" t="s">
        <v>3</v>
      </c>
      <c r="DJ300" s="2" t="s">
        <v>3</v>
      </c>
      <c r="DK300" s="2" t="s">
        <v>3</v>
      </c>
      <c r="DL300" s="2" t="s">
        <v>3</v>
      </c>
      <c r="DM300" s="2" t="s">
        <v>3</v>
      </c>
      <c r="DN300" s="2">
        <v>110</v>
      </c>
      <c r="DO300" s="2">
        <v>74</v>
      </c>
      <c r="DP300" s="2">
        <v>1.0669999999999999</v>
      </c>
      <c r="DQ300" s="2">
        <v>1</v>
      </c>
      <c r="DR300" s="2"/>
      <c r="DS300" s="2"/>
      <c r="DT300" s="2"/>
      <c r="DU300" s="2">
        <v>1010</v>
      </c>
      <c r="DV300" s="2" t="s">
        <v>51</v>
      </c>
      <c r="DW300" s="2" t="s">
        <v>51</v>
      </c>
      <c r="DX300" s="2">
        <v>1</v>
      </c>
      <c r="DY300" s="2"/>
      <c r="DZ300" s="2"/>
      <c r="EA300" s="2"/>
      <c r="EB300" s="2"/>
      <c r="EC300" s="2"/>
      <c r="ED300" s="2"/>
      <c r="EE300" s="2">
        <v>20613509</v>
      </c>
      <c r="EF300" s="2">
        <v>60</v>
      </c>
      <c r="EG300" s="2" t="s">
        <v>29</v>
      </c>
      <c r="EH300" s="2">
        <v>0</v>
      </c>
      <c r="EI300" s="2" t="s">
        <v>3</v>
      </c>
      <c r="EJ300" s="2">
        <v>1</v>
      </c>
      <c r="EK300" s="2">
        <v>617</v>
      </c>
      <c r="EL300" s="2" t="s">
        <v>530</v>
      </c>
      <c r="EM300" s="2" t="s">
        <v>531</v>
      </c>
      <c r="EN300" s="2"/>
      <c r="EO300" s="2" t="s">
        <v>3</v>
      </c>
      <c r="EP300" s="2"/>
      <c r="EQ300" s="2">
        <v>0</v>
      </c>
      <c r="ER300" s="2">
        <v>0</v>
      </c>
      <c r="ES300" s="2">
        <v>8.42</v>
      </c>
      <c r="ET300" s="2">
        <v>0</v>
      </c>
      <c r="EU300" s="2">
        <v>0</v>
      </c>
      <c r="EV300" s="2">
        <v>0</v>
      </c>
      <c r="EW300" s="2">
        <v>0</v>
      </c>
      <c r="EX300" s="2">
        <v>0</v>
      </c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>
        <v>0</v>
      </c>
      <c r="FR300" s="2">
        <f t="shared" si="349"/>
        <v>0</v>
      </c>
      <c r="FS300" s="2">
        <v>0</v>
      </c>
      <c r="FT300" s="2"/>
      <c r="FU300" s="2"/>
      <c r="FV300" s="2"/>
      <c r="FW300" s="2"/>
      <c r="FX300" s="2">
        <v>110</v>
      </c>
      <c r="FY300" s="2">
        <v>74</v>
      </c>
      <c r="FZ300" s="2"/>
      <c r="GA300" s="2" t="s">
        <v>3</v>
      </c>
      <c r="GB300" s="2"/>
      <c r="GC300" s="2"/>
      <c r="GD300" s="2">
        <v>0</v>
      </c>
      <c r="GE300" s="2"/>
      <c r="GF300" s="2">
        <v>-486410473</v>
      </c>
      <c r="GG300" s="2">
        <v>2</v>
      </c>
      <c r="GH300" s="2">
        <v>-2</v>
      </c>
      <c r="GI300" s="2">
        <v>-2</v>
      </c>
      <c r="GJ300" s="2">
        <v>0</v>
      </c>
      <c r="GK300" s="2">
        <f>ROUND(R300*(R12)/100,2)</f>
        <v>0</v>
      </c>
      <c r="GL300" s="2">
        <f t="shared" si="350"/>
        <v>0</v>
      </c>
      <c r="GM300" s="2">
        <f t="shared" si="351"/>
        <v>42.1</v>
      </c>
      <c r="GN300" s="2">
        <f t="shared" si="352"/>
        <v>42.1</v>
      </c>
      <c r="GO300" s="2">
        <f t="shared" si="353"/>
        <v>0</v>
      </c>
      <c r="GP300" s="2">
        <f t="shared" si="354"/>
        <v>0</v>
      </c>
      <c r="GQ300" s="2"/>
      <c r="GR300" s="2">
        <v>0</v>
      </c>
      <c r="GS300" s="2">
        <v>3</v>
      </c>
      <c r="GT300" s="2">
        <v>0</v>
      </c>
      <c r="GU300" s="2" t="s">
        <v>3</v>
      </c>
      <c r="GV300" s="2">
        <f t="shared" si="355"/>
        <v>0</v>
      </c>
      <c r="GW300" s="2">
        <v>1</v>
      </c>
      <c r="GX300" s="2">
        <f t="shared" si="356"/>
        <v>0</v>
      </c>
      <c r="GY300" s="2"/>
      <c r="GZ300" s="2"/>
      <c r="HA300" s="2">
        <v>0</v>
      </c>
      <c r="HB300" s="2">
        <v>0</v>
      </c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>
        <v>0</v>
      </c>
      <c r="IL300" s="2"/>
      <c r="IM300" s="2"/>
      <c r="IN300" s="2"/>
      <c r="IO300" s="2"/>
      <c r="IP300" s="2"/>
      <c r="IQ300" s="2"/>
      <c r="IR300" s="2"/>
      <c r="IS300" s="2"/>
      <c r="IT300" s="2"/>
      <c r="IU300" s="2"/>
    </row>
    <row r="301" spans="1:255" x14ac:dyDescent="0.2">
      <c r="A301">
        <v>18</v>
      </c>
      <c r="B301">
        <v>1</v>
      </c>
      <c r="C301">
        <v>422</v>
      </c>
      <c r="E301" t="s">
        <v>532</v>
      </c>
      <c r="F301" t="s">
        <v>533</v>
      </c>
      <c r="G301" t="s">
        <v>534</v>
      </c>
      <c r="H301" t="s">
        <v>51</v>
      </c>
      <c r="I301">
        <f>I295*J301</f>
        <v>5</v>
      </c>
      <c r="J301">
        <v>200</v>
      </c>
      <c r="O301">
        <f t="shared" si="318"/>
        <v>188.61</v>
      </c>
      <c r="P301">
        <f t="shared" si="319"/>
        <v>188.61</v>
      </c>
      <c r="Q301">
        <f t="shared" si="320"/>
        <v>0</v>
      </c>
      <c r="R301">
        <f t="shared" si="321"/>
        <v>0</v>
      </c>
      <c r="S301">
        <f t="shared" si="322"/>
        <v>0</v>
      </c>
      <c r="T301">
        <f t="shared" si="323"/>
        <v>0</v>
      </c>
      <c r="U301">
        <f t="shared" si="324"/>
        <v>0</v>
      </c>
      <c r="V301">
        <f t="shared" si="325"/>
        <v>0</v>
      </c>
      <c r="W301">
        <f t="shared" si="326"/>
        <v>0</v>
      </c>
      <c r="X301">
        <f t="shared" si="327"/>
        <v>0</v>
      </c>
      <c r="Y301">
        <f t="shared" si="328"/>
        <v>0</v>
      </c>
      <c r="AA301">
        <v>21012693</v>
      </c>
      <c r="AB301">
        <f t="shared" si="329"/>
        <v>8.42</v>
      </c>
      <c r="AC301">
        <f t="shared" si="330"/>
        <v>8.42</v>
      </c>
      <c r="AD301">
        <f t="shared" si="358"/>
        <v>0</v>
      </c>
      <c r="AE301">
        <f t="shared" si="359"/>
        <v>0</v>
      </c>
      <c r="AF301">
        <f t="shared" si="360"/>
        <v>0</v>
      </c>
      <c r="AG301">
        <f t="shared" si="334"/>
        <v>0</v>
      </c>
      <c r="AH301">
        <f t="shared" si="361"/>
        <v>0</v>
      </c>
      <c r="AI301">
        <f t="shared" si="362"/>
        <v>0</v>
      </c>
      <c r="AJ301">
        <f t="shared" si="337"/>
        <v>0</v>
      </c>
      <c r="AK301">
        <v>8.42</v>
      </c>
      <c r="AL301">
        <v>8.42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1</v>
      </c>
      <c r="AW301">
        <v>1</v>
      </c>
      <c r="AZ301">
        <v>1</v>
      </c>
      <c r="BA301">
        <v>1</v>
      </c>
      <c r="BB301">
        <v>1</v>
      </c>
      <c r="BC301">
        <v>4.4800000000000004</v>
      </c>
      <c r="BD301" t="s">
        <v>3</v>
      </c>
      <c r="BE301" t="s">
        <v>3</v>
      </c>
      <c r="BF301" t="s">
        <v>3</v>
      </c>
      <c r="BG301" t="s">
        <v>3</v>
      </c>
      <c r="BH301">
        <v>3</v>
      </c>
      <c r="BI301">
        <v>1</v>
      </c>
      <c r="BJ301" t="s">
        <v>535</v>
      </c>
      <c r="BM301">
        <v>617</v>
      </c>
      <c r="BN301">
        <v>0</v>
      </c>
      <c r="BO301" t="s">
        <v>533</v>
      </c>
      <c r="BP301">
        <v>1</v>
      </c>
      <c r="BQ301">
        <v>60</v>
      </c>
      <c r="BR301">
        <v>0</v>
      </c>
      <c r="BS301">
        <v>1</v>
      </c>
      <c r="BT301">
        <v>1</v>
      </c>
      <c r="BU301">
        <v>1</v>
      </c>
      <c r="BV301">
        <v>1</v>
      </c>
      <c r="BW301">
        <v>1</v>
      </c>
      <c r="BX301">
        <v>1</v>
      </c>
      <c r="BY301" t="s">
        <v>3</v>
      </c>
      <c r="BZ301">
        <v>0</v>
      </c>
      <c r="CA301">
        <v>0</v>
      </c>
      <c r="CF301">
        <v>0</v>
      </c>
      <c r="CG301">
        <v>0</v>
      </c>
      <c r="CM301">
        <v>0</v>
      </c>
      <c r="CN301" t="s">
        <v>3</v>
      </c>
      <c r="CO301">
        <v>0</v>
      </c>
      <c r="CP301">
        <f t="shared" si="338"/>
        <v>188.61</v>
      </c>
      <c r="CQ301">
        <f t="shared" si="339"/>
        <v>37.721600000000002</v>
      </c>
      <c r="CR301">
        <f t="shared" si="340"/>
        <v>0</v>
      </c>
      <c r="CS301">
        <f t="shared" si="341"/>
        <v>0</v>
      </c>
      <c r="CT301">
        <f t="shared" si="342"/>
        <v>0</v>
      </c>
      <c r="CU301">
        <f t="shared" si="343"/>
        <v>0</v>
      </c>
      <c r="CV301">
        <f t="shared" si="344"/>
        <v>0</v>
      </c>
      <c r="CW301">
        <f t="shared" si="345"/>
        <v>0</v>
      </c>
      <c r="CX301">
        <f t="shared" si="346"/>
        <v>0</v>
      </c>
      <c r="CY301">
        <f t="shared" si="347"/>
        <v>0</v>
      </c>
      <c r="CZ301">
        <f t="shared" si="348"/>
        <v>0</v>
      </c>
      <c r="DC301" t="s">
        <v>3</v>
      </c>
      <c r="DD301" t="s">
        <v>3</v>
      </c>
      <c r="DE301" t="s">
        <v>3</v>
      </c>
      <c r="DF301" t="s">
        <v>3</v>
      </c>
      <c r="DG301" t="s">
        <v>3</v>
      </c>
      <c r="DH301" t="s">
        <v>3</v>
      </c>
      <c r="DI301" t="s">
        <v>3</v>
      </c>
      <c r="DJ301" t="s">
        <v>3</v>
      </c>
      <c r="DK301" t="s">
        <v>3</v>
      </c>
      <c r="DL301" t="s">
        <v>3</v>
      </c>
      <c r="DM301" t="s">
        <v>3</v>
      </c>
      <c r="DN301">
        <v>110</v>
      </c>
      <c r="DO301">
        <v>74</v>
      </c>
      <c r="DP301">
        <v>1.0669999999999999</v>
      </c>
      <c r="DQ301">
        <v>1</v>
      </c>
      <c r="DU301">
        <v>1010</v>
      </c>
      <c r="DV301" t="s">
        <v>51</v>
      </c>
      <c r="DW301" t="s">
        <v>51</v>
      </c>
      <c r="DX301">
        <v>1</v>
      </c>
      <c r="EE301">
        <v>20613509</v>
      </c>
      <c r="EF301">
        <v>60</v>
      </c>
      <c r="EG301" t="s">
        <v>29</v>
      </c>
      <c r="EH301">
        <v>0</v>
      </c>
      <c r="EI301" t="s">
        <v>3</v>
      </c>
      <c r="EJ301">
        <v>1</v>
      </c>
      <c r="EK301">
        <v>617</v>
      </c>
      <c r="EL301" t="s">
        <v>530</v>
      </c>
      <c r="EM301" t="s">
        <v>531</v>
      </c>
      <c r="EO301" t="s">
        <v>3</v>
      </c>
      <c r="EQ301">
        <v>0</v>
      </c>
      <c r="ER301">
        <v>0</v>
      </c>
      <c r="ES301">
        <v>8.42</v>
      </c>
      <c r="ET301">
        <v>0</v>
      </c>
      <c r="EU301">
        <v>0</v>
      </c>
      <c r="EV301">
        <v>0</v>
      </c>
      <c r="EW301">
        <v>0</v>
      </c>
      <c r="EX301">
        <v>0</v>
      </c>
      <c r="FQ301">
        <v>0</v>
      </c>
      <c r="FR301">
        <f t="shared" si="349"/>
        <v>0</v>
      </c>
      <c r="FS301">
        <v>0</v>
      </c>
      <c r="FX301">
        <v>110</v>
      </c>
      <c r="FY301">
        <v>74</v>
      </c>
      <c r="GA301" t="s">
        <v>3</v>
      </c>
      <c r="GD301">
        <v>0</v>
      </c>
      <c r="GF301">
        <v>-486410473</v>
      </c>
      <c r="GG301">
        <v>2</v>
      </c>
      <c r="GH301">
        <v>-2</v>
      </c>
      <c r="GI301">
        <v>2</v>
      </c>
      <c r="GJ301">
        <v>0</v>
      </c>
      <c r="GK301">
        <f>ROUND(R301*(S12)/100,2)</f>
        <v>0</v>
      </c>
      <c r="GL301">
        <f t="shared" si="350"/>
        <v>0</v>
      </c>
      <c r="GM301">
        <f t="shared" si="351"/>
        <v>188.61</v>
      </c>
      <c r="GN301">
        <f t="shared" si="352"/>
        <v>188.61</v>
      </c>
      <c r="GO301">
        <f t="shared" si="353"/>
        <v>0</v>
      </c>
      <c r="GP301">
        <f t="shared" si="354"/>
        <v>0</v>
      </c>
      <c r="GR301">
        <v>0</v>
      </c>
      <c r="GS301">
        <v>3</v>
      </c>
      <c r="GT301">
        <v>0</v>
      </c>
      <c r="GU301" t="s">
        <v>3</v>
      </c>
      <c r="GV301">
        <f t="shared" si="355"/>
        <v>0</v>
      </c>
      <c r="GW301">
        <v>1</v>
      </c>
      <c r="GX301">
        <f t="shared" si="356"/>
        <v>0</v>
      </c>
      <c r="HA301">
        <v>0</v>
      </c>
      <c r="HB301">
        <v>0</v>
      </c>
      <c r="IK301">
        <v>0</v>
      </c>
    </row>
    <row r="302" spans="1:255" x14ac:dyDescent="0.2">
      <c r="A302" s="2">
        <v>18</v>
      </c>
      <c r="B302" s="2">
        <v>1</v>
      </c>
      <c r="C302" s="2">
        <v>411</v>
      </c>
      <c r="D302" s="2"/>
      <c r="E302" s="2" t="s">
        <v>536</v>
      </c>
      <c r="F302" s="2" t="s">
        <v>537</v>
      </c>
      <c r="G302" s="2" t="s">
        <v>538</v>
      </c>
      <c r="H302" s="2" t="s">
        <v>51</v>
      </c>
      <c r="I302" s="2">
        <f>I294*J302</f>
        <v>1</v>
      </c>
      <c r="J302" s="2">
        <v>40</v>
      </c>
      <c r="K302" s="2"/>
      <c r="L302" s="2"/>
      <c r="M302" s="2"/>
      <c r="N302" s="2"/>
      <c r="O302" s="2">
        <f t="shared" si="318"/>
        <v>24.9</v>
      </c>
      <c r="P302" s="2">
        <f t="shared" si="319"/>
        <v>24.9</v>
      </c>
      <c r="Q302" s="2">
        <f t="shared" si="320"/>
        <v>0</v>
      </c>
      <c r="R302" s="2">
        <f t="shared" si="321"/>
        <v>0</v>
      </c>
      <c r="S302" s="2">
        <f t="shared" si="322"/>
        <v>0</v>
      </c>
      <c r="T302" s="2">
        <f t="shared" si="323"/>
        <v>0</v>
      </c>
      <c r="U302" s="2">
        <f t="shared" si="324"/>
        <v>0</v>
      </c>
      <c r="V302" s="2">
        <f t="shared" si="325"/>
        <v>0</v>
      </c>
      <c r="W302" s="2">
        <f t="shared" si="326"/>
        <v>0</v>
      </c>
      <c r="X302" s="2">
        <f t="shared" si="327"/>
        <v>0</v>
      </c>
      <c r="Y302" s="2">
        <f t="shared" si="328"/>
        <v>0</v>
      </c>
      <c r="Z302" s="2"/>
      <c r="AA302" s="2">
        <v>21012691</v>
      </c>
      <c r="AB302" s="2">
        <f t="shared" si="329"/>
        <v>24.9</v>
      </c>
      <c r="AC302" s="2">
        <f t="shared" si="330"/>
        <v>24.9</v>
      </c>
      <c r="AD302" s="2">
        <f t="shared" si="358"/>
        <v>0</v>
      </c>
      <c r="AE302" s="2">
        <f t="shared" si="359"/>
        <v>0</v>
      </c>
      <c r="AF302" s="2">
        <f t="shared" si="360"/>
        <v>0</v>
      </c>
      <c r="AG302" s="2">
        <f t="shared" si="334"/>
        <v>0</v>
      </c>
      <c r="AH302" s="2">
        <f t="shared" si="361"/>
        <v>0</v>
      </c>
      <c r="AI302" s="2">
        <f t="shared" si="362"/>
        <v>0</v>
      </c>
      <c r="AJ302" s="2">
        <f t="shared" si="337"/>
        <v>0</v>
      </c>
      <c r="AK302" s="2">
        <v>24.9</v>
      </c>
      <c r="AL302" s="2">
        <v>24.9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2">
        <v>1</v>
      </c>
      <c r="AW302" s="2">
        <v>1</v>
      </c>
      <c r="AX302" s="2"/>
      <c r="AY302" s="2"/>
      <c r="AZ302" s="2">
        <v>1</v>
      </c>
      <c r="BA302" s="2">
        <v>1</v>
      </c>
      <c r="BB302" s="2">
        <v>1</v>
      </c>
      <c r="BC302" s="2">
        <v>1</v>
      </c>
      <c r="BD302" s="2" t="s">
        <v>3</v>
      </c>
      <c r="BE302" s="2" t="s">
        <v>3</v>
      </c>
      <c r="BF302" s="2" t="s">
        <v>3</v>
      </c>
      <c r="BG302" s="2" t="s">
        <v>3</v>
      </c>
      <c r="BH302" s="2">
        <v>3</v>
      </c>
      <c r="BI302" s="2">
        <v>1</v>
      </c>
      <c r="BJ302" s="2" t="s">
        <v>539</v>
      </c>
      <c r="BK302" s="2"/>
      <c r="BL302" s="2"/>
      <c r="BM302" s="2">
        <v>617</v>
      </c>
      <c r="BN302" s="2">
        <v>0</v>
      </c>
      <c r="BO302" s="2" t="s">
        <v>3</v>
      </c>
      <c r="BP302" s="2">
        <v>0</v>
      </c>
      <c r="BQ302" s="2">
        <v>60</v>
      </c>
      <c r="BR302" s="2">
        <v>0</v>
      </c>
      <c r="BS302" s="2">
        <v>1</v>
      </c>
      <c r="BT302" s="2">
        <v>1</v>
      </c>
      <c r="BU302" s="2">
        <v>1</v>
      </c>
      <c r="BV302" s="2">
        <v>1</v>
      </c>
      <c r="BW302" s="2">
        <v>1</v>
      </c>
      <c r="BX302" s="2">
        <v>1</v>
      </c>
      <c r="BY302" s="2" t="s">
        <v>3</v>
      </c>
      <c r="BZ302" s="2">
        <v>0</v>
      </c>
      <c r="CA302" s="2">
        <v>0</v>
      </c>
      <c r="CB302" s="2"/>
      <c r="CC302" s="2"/>
      <c r="CD302" s="2"/>
      <c r="CE302" s="2"/>
      <c r="CF302" s="2">
        <v>0</v>
      </c>
      <c r="CG302" s="2">
        <v>0</v>
      </c>
      <c r="CH302" s="2"/>
      <c r="CI302" s="2"/>
      <c r="CJ302" s="2"/>
      <c r="CK302" s="2"/>
      <c r="CL302" s="2"/>
      <c r="CM302" s="2">
        <v>0</v>
      </c>
      <c r="CN302" s="2" t="s">
        <v>3</v>
      </c>
      <c r="CO302" s="2">
        <v>0</v>
      </c>
      <c r="CP302" s="2">
        <f t="shared" si="338"/>
        <v>24.9</v>
      </c>
      <c r="CQ302" s="2">
        <f t="shared" si="339"/>
        <v>24.9</v>
      </c>
      <c r="CR302" s="2">
        <f t="shared" si="340"/>
        <v>0</v>
      </c>
      <c r="CS302" s="2">
        <f t="shared" si="341"/>
        <v>0</v>
      </c>
      <c r="CT302" s="2">
        <f t="shared" si="342"/>
        <v>0</v>
      </c>
      <c r="CU302" s="2">
        <f t="shared" si="343"/>
        <v>0</v>
      </c>
      <c r="CV302" s="2">
        <f t="shared" si="344"/>
        <v>0</v>
      </c>
      <c r="CW302" s="2">
        <f t="shared" si="345"/>
        <v>0</v>
      </c>
      <c r="CX302" s="2">
        <f t="shared" si="346"/>
        <v>0</v>
      </c>
      <c r="CY302" s="2">
        <f t="shared" si="347"/>
        <v>0</v>
      </c>
      <c r="CZ302" s="2">
        <f t="shared" si="348"/>
        <v>0</v>
      </c>
      <c r="DA302" s="2"/>
      <c r="DB302" s="2"/>
      <c r="DC302" s="2" t="s">
        <v>3</v>
      </c>
      <c r="DD302" s="2" t="s">
        <v>3</v>
      </c>
      <c r="DE302" s="2" t="s">
        <v>3</v>
      </c>
      <c r="DF302" s="2" t="s">
        <v>3</v>
      </c>
      <c r="DG302" s="2" t="s">
        <v>3</v>
      </c>
      <c r="DH302" s="2" t="s">
        <v>3</v>
      </c>
      <c r="DI302" s="2" t="s">
        <v>3</v>
      </c>
      <c r="DJ302" s="2" t="s">
        <v>3</v>
      </c>
      <c r="DK302" s="2" t="s">
        <v>3</v>
      </c>
      <c r="DL302" s="2" t="s">
        <v>3</v>
      </c>
      <c r="DM302" s="2" t="s">
        <v>3</v>
      </c>
      <c r="DN302" s="2">
        <v>110</v>
      </c>
      <c r="DO302" s="2">
        <v>74</v>
      </c>
      <c r="DP302" s="2">
        <v>1.0669999999999999</v>
      </c>
      <c r="DQ302" s="2">
        <v>1</v>
      </c>
      <c r="DR302" s="2"/>
      <c r="DS302" s="2"/>
      <c r="DT302" s="2"/>
      <c r="DU302" s="2">
        <v>1010</v>
      </c>
      <c r="DV302" s="2" t="s">
        <v>51</v>
      </c>
      <c r="DW302" s="2" t="s">
        <v>51</v>
      </c>
      <c r="DX302" s="2">
        <v>1</v>
      </c>
      <c r="DY302" s="2"/>
      <c r="DZ302" s="2"/>
      <c r="EA302" s="2"/>
      <c r="EB302" s="2"/>
      <c r="EC302" s="2"/>
      <c r="ED302" s="2"/>
      <c r="EE302" s="2">
        <v>20613509</v>
      </c>
      <c r="EF302" s="2">
        <v>60</v>
      </c>
      <c r="EG302" s="2" t="s">
        <v>29</v>
      </c>
      <c r="EH302" s="2">
        <v>0</v>
      </c>
      <c r="EI302" s="2" t="s">
        <v>3</v>
      </c>
      <c r="EJ302" s="2">
        <v>1</v>
      </c>
      <c r="EK302" s="2">
        <v>617</v>
      </c>
      <c r="EL302" s="2" t="s">
        <v>530</v>
      </c>
      <c r="EM302" s="2" t="s">
        <v>531</v>
      </c>
      <c r="EN302" s="2"/>
      <c r="EO302" s="2" t="s">
        <v>3</v>
      </c>
      <c r="EP302" s="2"/>
      <c r="EQ302" s="2">
        <v>0</v>
      </c>
      <c r="ER302" s="2">
        <v>0</v>
      </c>
      <c r="ES302" s="2">
        <v>24.9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>
        <v>0</v>
      </c>
      <c r="FR302" s="2">
        <f t="shared" si="349"/>
        <v>0</v>
      </c>
      <c r="FS302" s="2">
        <v>0</v>
      </c>
      <c r="FT302" s="2"/>
      <c r="FU302" s="2"/>
      <c r="FV302" s="2"/>
      <c r="FW302" s="2"/>
      <c r="FX302" s="2">
        <v>110</v>
      </c>
      <c r="FY302" s="2">
        <v>74</v>
      </c>
      <c r="FZ302" s="2"/>
      <c r="GA302" s="2" t="s">
        <v>3</v>
      </c>
      <c r="GB302" s="2"/>
      <c r="GC302" s="2"/>
      <c r="GD302" s="2">
        <v>0</v>
      </c>
      <c r="GE302" s="2"/>
      <c r="GF302" s="2">
        <v>-2074903184</v>
      </c>
      <c r="GG302" s="2">
        <v>2</v>
      </c>
      <c r="GH302" s="2">
        <v>-2</v>
      </c>
      <c r="GI302" s="2">
        <v>-2</v>
      </c>
      <c r="GJ302" s="2">
        <v>0</v>
      </c>
      <c r="GK302" s="2">
        <f>ROUND(R302*(R12)/100,2)</f>
        <v>0</v>
      </c>
      <c r="GL302" s="2">
        <f t="shared" si="350"/>
        <v>0</v>
      </c>
      <c r="GM302" s="2">
        <f t="shared" si="351"/>
        <v>24.9</v>
      </c>
      <c r="GN302" s="2">
        <f t="shared" si="352"/>
        <v>24.9</v>
      </c>
      <c r="GO302" s="2">
        <f t="shared" si="353"/>
        <v>0</v>
      </c>
      <c r="GP302" s="2">
        <f t="shared" si="354"/>
        <v>0</v>
      </c>
      <c r="GQ302" s="2"/>
      <c r="GR302" s="2">
        <v>0</v>
      </c>
      <c r="GS302" s="2">
        <v>3</v>
      </c>
      <c r="GT302" s="2">
        <v>0</v>
      </c>
      <c r="GU302" s="2" t="s">
        <v>3</v>
      </c>
      <c r="GV302" s="2">
        <f t="shared" si="355"/>
        <v>0</v>
      </c>
      <c r="GW302" s="2">
        <v>1</v>
      </c>
      <c r="GX302" s="2">
        <f t="shared" si="356"/>
        <v>0</v>
      </c>
      <c r="GY302" s="2"/>
      <c r="GZ302" s="2"/>
      <c r="HA302" s="2">
        <v>0</v>
      </c>
      <c r="HB302" s="2">
        <v>0</v>
      </c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>
        <v>0</v>
      </c>
      <c r="IL302" s="2"/>
      <c r="IM302" s="2"/>
      <c r="IN302" s="2"/>
      <c r="IO302" s="2"/>
      <c r="IP302" s="2"/>
      <c r="IQ302" s="2"/>
      <c r="IR302" s="2"/>
      <c r="IS302" s="2"/>
      <c r="IT302" s="2"/>
      <c r="IU302" s="2"/>
    </row>
    <row r="303" spans="1:255" x14ac:dyDescent="0.2">
      <c r="A303">
        <v>18</v>
      </c>
      <c r="B303">
        <v>1</v>
      </c>
      <c r="C303">
        <v>421</v>
      </c>
      <c r="E303" t="s">
        <v>536</v>
      </c>
      <c r="F303" t="s">
        <v>537</v>
      </c>
      <c r="G303" t="s">
        <v>538</v>
      </c>
      <c r="H303" t="s">
        <v>51</v>
      </c>
      <c r="I303">
        <f>I295*J303</f>
        <v>1</v>
      </c>
      <c r="J303">
        <v>40</v>
      </c>
      <c r="O303">
        <f t="shared" si="318"/>
        <v>127.99</v>
      </c>
      <c r="P303">
        <f t="shared" si="319"/>
        <v>127.99</v>
      </c>
      <c r="Q303">
        <f t="shared" si="320"/>
        <v>0</v>
      </c>
      <c r="R303">
        <f t="shared" si="321"/>
        <v>0</v>
      </c>
      <c r="S303">
        <f t="shared" si="322"/>
        <v>0</v>
      </c>
      <c r="T303">
        <f t="shared" si="323"/>
        <v>0</v>
      </c>
      <c r="U303">
        <f t="shared" si="324"/>
        <v>0</v>
      </c>
      <c r="V303">
        <f t="shared" si="325"/>
        <v>0</v>
      </c>
      <c r="W303">
        <f t="shared" si="326"/>
        <v>0</v>
      </c>
      <c r="X303">
        <f t="shared" si="327"/>
        <v>0</v>
      </c>
      <c r="Y303">
        <f t="shared" si="328"/>
        <v>0</v>
      </c>
      <c r="AA303">
        <v>21012693</v>
      </c>
      <c r="AB303">
        <f t="shared" si="329"/>
        <v>24.9</v>
      </c>
      <c r="AC303">
        <f t="shared" si="330"/>
        <v>24.9</v>
      </c>
      <c r="AD303">
        <f t="shared" si="358"/>
        <v>0</v>
      </c>
      <c r="AE303">
        <f t="shared" si="359"/>
        <v>0</v>
      </c>
      <c r="AF303">
        <f t="shared" si="360"/>
        <v>0</v>
      </c>
      <c r="AG303">
        <f t="shared" si="334"/>
        <v>0</v>
      </c>
      <c r="AH303">
        <f t="shared" si="361"/>
        <v>0</v>
      </c>
      <c r="AI303">
        <f t="shared" si="362"/>
        <v>0</v>
      </c>
      <c r="AJ303">
        <f t="shared" si="337"/>
        <v>0</v>
      </c>
      <c r="AK303">
        <v>24.9</v>
      </c>
      <c r="AL303">
        <v>24.9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1</v>
      </c>
      <c r="AW303">
        <v>1</v>
      </c>
      <c r="AZ303">
        <v>1</v>
      </c>
      <c r="BA303">
        <v>1</v>
      </c>
      <c r="BB303">
        <v>1</v>
      </c>
      <c r="BC303">
        <v>5.14</v>
      </c>
      <c r="BD303" t="s">
        <v>3</v>
      </c>
      <c r="BE303" t="s">
        <v>3</v>
      </c>
      <c r="BF303" t="s">
        <v>3</v>
      </c>
      <c r="BG303" t="s">
        <v>3</v>
      </c>
      <c r="BH303">
        <v>3</v>
      </c>
      <c r="BI303">
        <v>1</v>
      </c>
      <c r="BJ303" t="s">
        <v>539</v>
      </c>
      <c r="BM303">
        <v>617</v>
      </c>
      <c r="BN303">
        <v>0</v>
      </c>
      <c r="BO303" t="s">
        <v>537</v>
      </c>
      <c r="BP303">
        <v>1</v>
      </c>
      <c r="BQ303">
        <v>60</v>
      </c>
      <c r="BR303">
        <v>0</v>
      </c>
      <c r="BS303">
        <v>1</v>
      </c>
      <c r="BT303">
        <v>1</v>
      </c>
      <c r="BU303">
        <v>1</v>
      </c>
      <c r="BV303">
        <v>1</v>
      </c>
      <c r="BW303">
        <v>1</v>
      </c>
      <c r="BX303">
        <v>1</v>
      </c>
      <c r="BY303" t="s">
        <v>3</v>
      </c>
      <c r="BZ303">
        <v>0</v>
      </c>
      <c r="CA303">
        <v>0</v>
      </c>
      <c r="CF303">
        <v>0</v>
      </c>
      <c r="CG303">
        <v>0</v>
      </c>
      <c r="CM303">
        <v>0</v>
      </c>
      <c r="CN303" t="s">
        <v>3</v>
      </c>
      <c r="CO303">
        <v>0</v>
      </c>
      <c r="CP303">
        <f t="shared" si="338"/>
        <v>127.99</v>
      </c>
      <c r="CQ303">
        <f t="shared" si="339"/>
        <v>127.98599999999999</v>
      </c>
      <c r="CR303">
        <f t="shared" si="340"/>
        <v>0</v>
      </c>
      <c r="CS303">
        <f t="shared" si="341"/>
        <v>0</v>
      </c>
      <c r="CT303">
        <f t="shared" si="342"/>
        <v>0</v>
      </c>
      <c r="CU303">
        <f t="shared" si="343"/>
        <v>0</v>
      </c>
      <c r="CV303">
        <f t="shared" si="344"/>
        <v>0</v>
      </c>
      <c r="CW303">
        <f t="shared" si="345"/>
        <v>0</v>
      </c>
      <c r="CX303">
        <f t="shared" si="346"/>
        <v>0</v>
      </c>
      <c r="CY303">
        <f t="shared" si="347"/>
        <v>0</v>
      </c>
      <c r="CZ303">
        <f t="shared" si="348"/>
        <v>0</v>
      </c>
      <c r="DC303" t="s">
        <v>3</v>
      </c>
      <c r="DD303" t="s">
        <v>3</v>
      </c>
      <c r="DE303" t="s">
        <v>3</v>
      </c>
      <c r="DF303" t="s">
        <v>3</v>
      </c>
      <c r="DG303" t="s">
        <v>3</v>
      </c>
      <c r="DH303" t="s">
        <v>3</v>
      </c>
      <c r="DI303" t="s">
        <v>3</v>
      </c>
      <c r="DJ303" t="s">
        <v>3</v>
      </c>
      <c r="DK303" t="s">
        <v>3</v>
      </c>
      <c r="DL303" t="s">
        <v>3</v>
      </c>
      <c r="DM303" t="s">
        <v>3</v>
      </c>
      <c r="DN303">
        <v>110</v>
      </c>
      <c r="DO303">
        <v>74</v>
      </c>
      <c r="DP303">
        <v>1.0669999999999999</v>
      </c>
      <c r="DQ303">
        <v>1</v>
      </c>
      <c r="DU303">
        <v>1010</v>
      </c>
      <c r="DV303" t="s">
        <v>51</v>
      </c>
      <c r="DW303" t="s">
        <v>51</v>
      </c>
      <c r="DX303">
        <v>1</v>
      </c>
      <c r="EE303">
        <v>20613509</v>
      </c>
      <c r="EF303">
        <v>60</v>
      </c>
      <c r="EG303" t="s">
        <v>29</v>
      </c>
      <c r="EH303">
        <v>0</v>
      </c>
      <c r="EI303" t="s">
        <v>3</v>
      </c>
      <c r="EJ303">
        <v>1</v>
      </c>
      <c r="EK303">
        <v>617</v>
      </c>
      <c r="EL303" t="s">
        <v>530</v>
      </c>
      <c r="EM303" t="s">
        <v>531</v>
      </c>
      <c r="EO303" t="s">
        <v>3</v>
      </c>
      <c r="EQ303">
        <v>0</v>
      </c>
      <c r="ER303">
        <v>0</v>
      </c>
      <c r="ES303">
        <v>24.9</v>
      </c>
      <c r="ET303">
        <v>0</v>
      </c>
      <c r="EU303">
        <v>0</v>
      </c>
      <c r="EV303">
        <v>0</v>
      </c>
      <c r="EW303">
        <v>0</v>
      </c>
      <c r="EX303">
        <v>0</v>
      </c>
      <c r="FQ303">
        <v>0</v>
      </c>
      <c r="FR303">
        <f t="shared" si="349"/>
        <v>0</v>
      </c>
      <c r="FS303">
        <v>0</v>
      </c>
      <c r="FX303">
        <v>110</v>
      </c>
      <c r="FY303">
        <v>74</v>
      </c>
      <c r="GA303" t="s">
        <v>3</v>
      </c>
      <c r="GD303">
        <v>0</v>
      </c>
      <c r="GF303">
        <v>-2074903184</v>
      </c>
      <c r="GG303">
        <v>2</v>
      </c>
      <c r="GH303">
        <v>-2</v>
      </c>
      <c r="GI303">
        <v>2</v>
      </c>
      <c r="GJ303">
        <v>0</v>
      </c>
      <c r="GK303">
        <f>ROUND(R303*(S12)/100,2)</f>
        <v>0</v>
      </c>
      <c r="GL303">
        <f t="shared" si="350"/>
        <v>0</v>
      </c>
      <c r="GM303">
        <f t="shared" si="351"/>
        <v>127.99</v>
      </c>
      <c r="GN303">
        <f t="shared" si="352"/>
        <v>127.99</v>
      </c>
      <c r="GO303">
        <f t="shared" si="353"/>
        <v>0</v>
      </c>
      <c r="GP303">
        <f t="shared" si="354"/>
        <v>0</v>
      </c>
      <c r="GR303">
        <v>0</v>
      </c>
      <c r="GS303">
        <v>3</v>
      </c>
      <c r="GT303">
        <v>0</v>
      </c>
      <c r="GU303" t="s">
        <v>3</v>
      </c>
      <c r="GV303">
        <f t="shared" si="355"/>
        <v>0</v>
      </c>
      <c r="GW303">
        <v>1</v>
      </c>
      <c r="GX303">
        <f t="shared" si="356"/>
        <v>0</v>
      </c>
      <c r="HA303">
        <v>0</v>
      </c>
      <c r="HB303">
        <v>0</v>
      </c>
      <c r="IK303">
        <v>0</v>
      </c>
    </row>
    <row r="304" spans="1:255" x14ac:dyDescent="0.2">
      <c r="A304" s="2">
        <v>18</v>
      </c>
      <c r="B304" s="2">
        <v>1</v>
      </c>
      <c r="C304" s="2">
        <v>410</v>
      </c>
      <c r="D304" s="2"/>
      <c r="E304" s="2" t="s">
        <v>540</v>
      </c>
      <c r="F304" s="2" t="s">
        <v>541</v>
      </c>
      <c r="G304" s="2" t="s">
        <v>542</v>
      </c>
      <c r="H304" s="2" t="s">
        <v>51</v>
      </c>
      <c r="I304" s="2">
        <f>I294*J304</f>
        <v>3</v>
      </c>
      <c r="J304" s="2">
        <v>120</v>
      </c>
      <c r="K304" s="2"/>
      <c r="L304" s="2"/>
      <c r="M304" s="2"/>
      <c r="N304" s="2"/>
      <c r="O304" s="2">
        <f t="shared" si="318"/>
        <v>44.19</v>
      </c>
      <c r="P304" s="2">
        <f t="shared" si="319"/>
        <v>44.19</v>
      </c>
      <c r="Q304" s="2">
        <f t="shared" si="320"/>
        <v>0</v>
      </c>
      <c r="R304" s="2">
        <f t="shared" si="321"/>
        <v>0</v>
      </c>
      <c r="S304" s="2">
        <f t="shared" si="322"/>
        <v>0</v>
      </c>
      <c r="T304" s="2">
        <f t="shared" si="323"/>
        <v>0</v>
      </c>
      <c r="U304" s="2">
        <f t="shared" si="324"/>
        <v>0</v>
      </c>
      <c r="V304" s="2">
        <f t="shared" si="325"/>
        <v>0</v>
      </c>
      <c r="W304" s="2">
        <f t="shared" si="326"/>
        <v>0</v>
      </c>
      <c r="X304" s="2">
        <f t="shared" si="327"/>
        <v>0</v>
      </c>
      <c r="Y304" s="2">
        <f t="shared" si="328"/>
        <v>0</v>
      </c>
      <c r="Z304" s="2"/>
      <c r="AA304" s="2">
        <v>21012691</v>
      </c>
      <c r="AB304" s="2">
        <f t="shared" si="329"/>
        <v>14.73</v>
      </c>
      <c r="AC304" s="2">
        <f t="shared" si="330"/>
        <v>14.73</v>
      </c>
      <c r="AD304" s="2">
        <f t="shared" si="358"/>
        <v>0</v>
      </c>
      <c r="AE304" s="2">
        <f t="shared" si="359"/>
        <v>0</v>
      </c>
      <c r="AF304" s="2">
        <f t="shared" si="360"/>
        <v>0</v>
      </c>
      <c r="AG304" s="2">
        <f t="shared" si="334"/>
        <v>0</v>
      </c>
      <c r="AH304" s="2">
        <f t="shared" si="361"/>
        <v>0</v>
      </c>
      <c r="AI304" s="2">
        <f t="shared" si="362"/>
        <v>0</v>
      </c>
      <c r="AJ304" s="2">
        <f t="shared" si="337"/>
        <v>0</v>
      </c>
      <c r="AK304" s="2">
        <v>14.73</v>
      </c>
      <c r="AL304" s="2">
        <v>14.73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2">
        <v>0</v>
      </c>
      <c r="AU304" s="2">
        <v>0</v>
      </c>
      <c r="AV304" s="2">
        <v>1</v>
      </c>
      <c r="AW304" s="2">
        <v>1</v>
      </c>
      <c r="AX304" s="2"/>
      <c r="AY304" s="2"/>
      <c r="AZ304" s="2">
        <v>1</v>
      </c>
      <c r="BA304" s="2">
        <v>1</v>
      </c>
      <c r="BB304" s="2">
        <v>1</v>
      </c>
      <c r="BC304" s="2">
        <v>1</v>
      </c>
      <c r="BD304" s="2" t="s">
        <v>3</v>
      </c>
      <c r="BE304" s="2" t="s">
        <v>3</v>
      </c>
      <c r="BF304" s="2" t="s">
        <v>3</v>
      </c>
      <c r="BG304" s="2" t="s">
        <v>3</v>
      </c>
      <c r="BH304" s="2">
        <v>3</v>
      </c>
      <c r="BI304" s="2">
        <v>1</v>
      </c>
      <c r="BJ304" s="2" t="s">
        <v>543</v>
      </c>
      <c r="BK304" s="2"/>
      <c r="BL304" s="2"/>
      <c r="BM304" s="2">
        <v>617</v>
      </c>
      <c r="BN304" s="2">
        <v>0</v>
      </c>
      <c r="BO304" s="2" t="s">
        <v>3</v>
      </c>
      <c r="BP304" s="2">
        <v>0</v>
      </c>
      <c r="BQ304" s="2">
        <v>60</v>
      </c>
      <c r="BR304" s="2">
        <v>0</v>
      </c>
      <c r="BS304" s="2">
        <v>1</v>
      </c>
      <c r="BT304" s="2">
        <v>1</v>
      </c>
      <c r="BU304" s="2">
        <v>1</v>
      </c>
      <c r="BV304" s="2">
        <v>1</v>
      </c>
      <c r="BW304" s="2">
        <v>1</v>
      </c>
      <c r="BX304" s="2">
        <v>1</v>
      </c>
      <c r="BY304" s="2" t="s">
        <v>3</v>
      </c>
      <c r="BZ304" s="2">
        <v>0</v>
      </c>
      <c r="CA304" s="2">
        <v>0</v>
      </c>
      <c r="CB304" s="2"/>
      <c r="CC304" s="2"/>
      <c r="CD304" s="2"/>
      <c r="CE304" s="2"/>
      <c r="CF304" s="2">
        <v>0</v>
      </c>
      <c r="CG304" s="2">
        <v>0</v>
      </c>
      <c r="CH304" s="2"/>
      <c r="CI304" s="2"/>
      <c r="CJ304" s="2"/>
      <c r="CK304" s="2"/>
      <c r="CL304" s="2"/>
      <c r="CM304" s="2">
        <v>0</v>
      </c>
      <c r="CN304" s="2" t="s">
        <v>3</v>
      </c>
      <c r="CO304" s="2">
        <v>0</v>
      </c>
      <c r="CP304" s="2">
        <f t="shared" si="338"/>
        <v>44.19</v>
      </c>
      <c r="CQ304" s="2">
        <f t="shared" si="339"/>
        <v>14.73</v>
      </c>
      <c r="CR304" s="2">
        <f t="shared" si="340"/>
        <v>0</v>
      </c>
      <c r="CS304" s="2">
        <f t="shared" si="341"/>
        <v>0</v>
      </c>
      <c r="CT304" s="2">
        <f t="shared" si="342"/>
        <v>0</v>
      </c>
      <c r="CU304" s="2">
        <f t="shared" si="343"/>
        <v>0</v>
      </c>
      <c r="CV304" s="2">
        <f t="shared" si="344"/>
        <v>0</v>
      </c>
      <c r="CW304" s="2">
        <f t="shared" si="345"/>
        <v>0</v>
      </c>
      <c r="CX304" s="2">
        <f t="shared" si="346"/>
        <v>0</v>
      </c>
      <c r="CY304" s="2">
        <f t="shared" si="347"/>
        <v>0</v>
      </c>
      <c r="CZ304" s="2">
        <f t="shared" si="348"/>
        <v>0</v>
      </c>
      <c r="DA304" s="2"/>
      <c r="DB304" s="2"/>
      <c r="DC304" s="2" t="s">
        <v>3</v>
      </c>
      <c r="DD304" s="2" t="s">
        <v>3</v>
      </c>
      <c r="DE304" s="2" t="s">
        <v>3</v>
      </c>
      <c r="DF304" s="2" t="s">
        <v>3</v>
      </c>
      <c r="DG304" s="2" t="s">
        <v>3</v>
      </c>
      <c r="DH304" s="2" t="s">
        <v>3</v>
      </c>
      <c r="DI304" s="2" t="s">
        <v>3</v>
      </c>
      <c r="DJ304" s="2" t="s">
        <v>3</v>
      </c>
      <c r="DK304" s="2" t="s">
        <v>3</v>
      </c>
      <c r="DL304" s="2" t="s">
        <v>3</v>
      </c>
      <c r="DM304" s="2" t="s">
        <v>3</v>
      </c>
      <c r="DN304" s="2">
        <v>110</v>
      </c>
      <c r="DO304" s="2">
        <v>74</v>
      </c>
      <c r="DP304" s="2">
        <v>1.0669999999999999</v>
      </c>
      <c r="DQ304" s="2">
        <v>1</v>
      </c>
      <c r="DR304" s="2"/>
      <c r="DS304" s="2"/>
      <c r="DT304" s="2"/>
      <c r="DU304" s="2">
        <v>1010</v>
      </c>
      <c r="DV304" s="2" t="s">
        <v>51</v>
      </c>
      <c r="DW304" s="2" t="s">
        <v>51</v>
      </c>
      <c r="DX304" s="2">
        <v>1</v>
      </c>
      <c r="DY304" s="2"/>
      <c r="DZ304" s="2"/>
      <c r="EA304" s="2"/>
      <c r="EB304" s="2"/>
      <c r="EC304" s="2"/>
      <c r="ED304" s="2"/>
      <c r="EE304" s="2">
        <v>20613509</v>
      </c>
      <c r="EF304" s="2">
        <v>60</v>
      </c>
      <c r="EG304" s="2" t="s">
        <v>29</v>
      </c>
      <c r="EH304" s="2">
        <v>0</v>
      </c>
      <c r="EI304" s="2" t="s">
        <v>3</v>
      </c>
      <c r="EJ304" s="2">
        <v>1</v>
      </c>
      <c r="EK304" s="2">
        <v>617</v>
      </c>
      <c r="EL304" s="2" t="s">
        <v>530</v>
      </c>
      <c r="EM304" s="2" t="s">
        <v>531</v>
      </c>
      <c r="EN304" s="2"/>
      <c r="EO304" s="2" t="s">
        <v>3</v>
      </c>
      <c r="EP304" s="2"/>
      <c r="EQ304" s="2">
        <v>0</v>
      </c>
      <c r="ER304" s="2">
        <v>0</v>
      </c>
      <c r="ES304" s="2">
        <v>14.73</v>
      </c>
      <c r="ET304" s="2">
        <v>0</v>
      </c>
      <c r="EU304" s="2">
        <v>0</v>
      </c>
      <c r="EV304" s="2">
        <v>0</v>
      </c>
      <c r="EW304" s="2">
        <v>0</v>
      </c>
      <c r="EX304" s="2">
        <v>0</v>
      </c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>
        <v>0</v>
      </c>
      <c r="FR304" s="2">
        <f t="shared" si="349"/>
        <v>0</v>
      </c>
      <c r="FS304" s="2">
        <v>0</v>
      </c>
      <c r="FT304" s="2"/>
      <c r="FU304" s="2"/>
      <c r="FV304" s="2"/>
      <c r="FW304" s="2"/>
      <c r="FX304" s="2">
        <v>110</v>
      </c>
      <c r="FY304" s="2">
        <v>74</v>
      </c>
      <c r="FZ304" s="2"/>
      <c r="GA304" s="2" t="s">
        <v>3</v>
      </c>
      <c r="GB304" s="2"/>
      <c r="GC304" s="2"/>
      <c r="GD304" s="2">
        <v>0</v>
      </c>
      <c r="GE304" s="2"/>
      <c r="GF304" s="2">
        <v>-1127715551</v>
      </c>
      <c r="GG304" s="2">
        <v>2</v>
      </c>
      <c r="GH304" s="2">
        <v>-2</v>
      </c>
      <c r="GI304" s="2">
        <v>-2</v>
      </c>
      <c r="GJ304" s="2">
        <v>0</v>
      </c>
      <c r="GK304" s="2">
        <f>ROUND(R304*(R12)/100,2)</f>
        <v>0</v>
      </c>
      <c r="GL304" s="2">
        <f t="shared" si="350"/>
        <v>0</v>
      </c>
      <c r="GM304" s="2">
        <f t="shared" si="351"/>
        <v>44.19</v>
      </c>
      <c r="GN304" s="2">
        <f t="shared" si="352"/>
        <v>44.19</v>
      </c>
      <c r="GO304" s="2">
        <f t="shared" si="353"/>
        <v>0</v>
      </c>
      <c r="GP304" s="2">
        <f t="shared" si="354"/>
        <v>0</v>
      </c>
      <c r="GQ304" s="2"/>
      <c r="GR304" s="2">
        <v>0</v>
      </c>
      <c r="GS304" s="2">
        <v>3</v>
      </c>
      <c r="GT304" s="2">
        <v>0</v>
      </c>
      <c r="GU304" s="2" t="s">
        <v>3</v>
      </c>
      <c r="GV304" s="2">
        <f t="shared" si="355"/>
        <v>0</v>
      </c>
      <c r="GW304" s="2">
        <v>1</v>
      </c>
      <c r="GX304" s="2">
        <f t="shared" si="356"/>
        <v>0</v>
      </c>
      <c r="GY304" s="2"/>
      <c r="GZ304" s="2"/>
      <c r="HA304" s="2">
        <v>0</v>
      </c>
      <c r="HB304" s="2">
        <v>0</v>
      </c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>
        <v>0</v>
      </c>
      <c r="IL304" s="2"/>
      <c r="IM304" s="2"/>
      <c r="IN304" s="2"/>
      <c r="IO304" s="2"/>
      <c r="IP304" s="2"/>
      <c r="IQ304" s="2"/>
      <c r="IR304" s="2"/>
      <c r="IS304" s="2"/>
      <c r="IT304" s="2"/>
      <c r="IU304" s="2"/>
    </row>
    <row r="305" spans="1:255" x14ac:dyDescent="0.2">
      <c r="A305">
        <v>18</v>
      </c>
      <c r="B305">
        <v>1</v>
      </c>
      <c r="C305">
        <v>420</v>
      </c>
      <c r="E305" t="s">
        <v>540</v>
      </c>
      <c r="F305" t="s">
        <v>541</v>
      </c>
      <c r="G305" t="s">
        <v>542</v>
      </c>
      <c r="H305" t="s">
        <v>51</v>
      </c>
      <c r="I305">
        <f>I295*J305</f>
        <v>3</v>
      </c>
      <c r="J305">
        <v>120</v>
      </c>
      <c r="O305">
        <f t="shared" si="318"/>
        <v>70.260000000000005</v>
      </c>
      <c r="P305">
        <f t="shared" si="319"/>
        <v>70.260000000000005</v>
      </c>
      <c r="Q305">
        <f t="shared" si="320"/>
        <v>0</v>
      </c>
      <c r="R305">
        <f t="shared" si="321"/>
        <v>0</v>
      </c>
      <c r="S305">
        <f t="shared" si="322"/>
        <v>0</v>
      </c>
      <c r="T305">
        <f t="shared" si="323"/>
        <v>0</v>
      </c>
      <c r="U305">
        <f t="shared" si="324"/>
        <v>0</v>
      </c>
      <c r="V305">
        <f t="shared" si="325"/>
        <v>0</v>
      </c>
      <c r="W305">
        <f t="shared" si="326"/>
        <v>0</v>
      </c>
      <c r="X305">
        <f t="shared" si="327"/>
        <v>0</v>
      </c>
      <c r="Y305">
        <f t="shared" si="328"/>
        <v>0</v>
      </c>
      <c r="AA305">
        <v>21012693</v>
      </c>
      <c r="AB305">
        <f t="shared" si="329"/>
        <v>14.73</v>
      </c>
      <c r="AC305">
        <f t="shared" si="330"/>
        <v>14.73</v>
      </c>
      <c r="AD305">
        <f t="shared" si="358"/>
        <v>0</v>
      </c>
      <c r="AE305">
        <f t="shared" si="359"/>
        <v>0</v>
      </c>
      <c r="AF305">
        <f t="shared" si="360"/>
        <v>0</v>
      </c>
      <c r="AG305">
        <f t="shared" si="334"/>
        <v>0</v>
      </c>
      <c r="AH305">
        <f t="shared" si="361"/>
        <v>0</v>
      </c>
      <c r="AI305">
        <f t="shared" si="362"/>
        <v>0</v>
      </c>
      <c r="AJ305">
        <f t="shared" si="337"/>
        <v>0</v>
      </c>
      <c r="AK305">
        <v>14.73</v>
      </c>
      <c r="AL305">
        <v>14.73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1</v>
      </c>
      <c r="AW305">
        <v>1</v>
      </c>
      <c r="AZ305">
        <v>1</v>
      </c>
      <c r="BA305">
        <v>1</v>
      </c>
      <c r="BB305">
        <v>1</v>
      </c>
      <c r="BC305">
        <v>1.59</v>
      </c>
      <c r="BD305" t="s">
        <v>3</v>
      </c>
      <c r="BE305" t="s">
        <v>3</v>
      </c>
      <c r="BF305" t="s">
        <v>3</v>
      </c>
      <c r="BG305" t="s">
        <v>3</v>
      </c>
      <c r="BH305">
        <v>3</v>
      </c>
      <c r="BI305">
        <v>1</v>
      </c>
      <c r="BJ305" t="s">
        <v>543</v>
      </c>
      <c r="BM305">
        <v>617</v>
      </c>
      <c r="BN305">
        <v>0</v>
      </c>
      <c r="BO305" t="s">
        <v>541</v>
      </c>
      <c r="BP305">
        <v>1</v>
      </c>
      <c r="BQ305">
        <v>60</v>
      </c>
      <c r="BR305">
        <v>0</v>
      </c>
      <c r="BS305">
        <v>1</v>
      </c>
      <c r="BT305">
        <v>1</v>
      </c>
      <c r="BU305">
        <v>1</v>
      </c>
      <c r="BV305">
        <v>1</v>
      </c>
      <c r="BW305">
        <v>1</v>
      </c>
      <c r="BX305">
        <v>1</v>
      </c>
      <c r="BY305" t="s">
        <v>3</v>
      </c>
      <c r="BZ305">
        <v>0</v>
      </c>
      <c r="CA305">
        <v>0</v>
      </c>
      <c r="CF305">
        <v>0</v>
      </c>
      <c r="CG305">
        <v>0</v>
      </c>
      <c r="CM305">
        <v>0</v>
      </c>
      <c r="CN305" t="s">
        <v>3</v>
      </c>
      <c r="CO305">
        <v>0</v>
      </c>
      <c r="CP305">
        <f t="shared" si="338"/>
        <v>70.260000000000005</v>
      </c>
      <c r="CQ305">
        <f t="shared" si="339"/>
        <v>23.420700000000004</v>
      </c>
      <c r="CR305">
        <f t="shared" si="340"/>
        <v>0</v>
      </c>
      <c r="CS305">
        <f t="shared" si="341"/>
        <v>0</v>
      </c>
      <c r="CT305">
        <f t="shared" si="342"/>
        <v>0</v>
      </c>
      <c r="CU305">
        <f t="shared" si="343"/>
        <v>0</v>
      </c>
      <c r="CV305">
        <f t="shared" si="344"/>
        <v>0</v>
      </c>
      <c r="CW305">
        <f t="shared" si="345"/>
        <v>0</v>
      </c>
      <c r="CX305">
        <f t="shared" si="346"/>
        <v>0</v>
      </c>
      <c r="CY305">
        <f t="shared" si="347"/>
        <v>0</v>
      </c>
      <c r="CZ305">
        <f t="shared" si="348"/>
        <v>0</v>
      </c>
      <c r="DC305" t="s">
        <v>3</v>
      </c>
      <c r="DD305" t="s">
        <v>3</v>
      </c>
      <c r="DE305" t="s">
        <v>3</v>
      </c>
      <c r="DF305" t="s">
        <v>3</v>
      </c>
      <c r="DG305" t="s">
        <v>3</v>
      </c>
      <c r="DH305" t="s">
        <v>3</v>
      </c>
      <c r="DI305" t="s">
        <v>3</v>
      </c>
      <c r="DJ305" t="s">
        <v>3</v>
      </c>
      <c r="DK305" t="s">
        <v>3</v>
      </c>
      <c r="DL305" t="s">
        <v>3</v>
      </c>
      <c r="DM305" t="s">
        <v>3</v>
      </c>
      <c r="DN305">
        <v>110</v>
      </c>
      <c r="DO305">
        <v>74</v>
      </c>
      <c r="DP305">
        <v>1.0669999999999999</v>
      </c>
      <c r="DQ305">
        <v>1</v>
      </c>
      <c r="DU305">
        <v>1010</v>
      </c>
      <c r="DV305" t="s">
        <v>51</v>
      </c>
      <c r="DW305" t="s">
        <v>51</v>
      </c>
      <c r="DX305">
        <v>1</v>
      </c>
      <c r="EE305">
        <v>20613509</v>
      </c>
      <c r="EF305">
        <v>60</v>
      </c>
      <c r="EG305" t="s">
        <v>29</v>
      </c>
      <c r="EH305">
        <v>0</v>
      </c>
      <c r="EI305" t="s">
        <v>3</v>
      </c>
      <c r="EJ305">
        <v>1</v>
      </c>
      <c r="EK305">
        <v>617</v>
      </c>
      <c r="EL305" t="s">
        <v>530</v>
      </c>
      <c r="EM305" t="s">
        <v>531</v>
      </c>
      <c r="EO305" t="s">
        <v>3</v>
      </c>
      <c r="EQ305">
        <v>0</v>
      </c>
      <c r="ER305">
        <v>0</v>
      </c>
      <c r="ES305">
        <v>14.73</v>
      </c>
      <c r="ET305">
        <v>0</v>
      </c>
      <c r="EU305">
        <v>0</v>
      </c>
      <c r="EV305">
        <v>0</v>
      </c>
      <c r="EW305">
        <v>0</v>
      </c>
      <c r="EX305">
        <v>0</v>
      </c>
      <c r="FQ305">
        <v>0</v>
      </c>
      <c r="FR305">
        <f t="shared" si="349"/>
        <v>0</v>
      </c>
      <c r="FS305">
        <v>0</v>
      </c>
      <c r="FX305">
        <v>110</v>
      </c>
      <c r="FY305">
        <v>74</v>
      </c>
      <c r="GA305" t="s">
        <v>3</v>
      </c>
      <c r="GD305">
        <v>0</v>
      </c>
      <c r="GF305">
        <v>-1127715551</v>
      </c>
      <c r="GG305">
        <v>2</v>
      </c>
      <c r="GH305">
        <v>-2</v>
      </c>
      <c r="GI305">
        <v>2</v>
      </c>
      <c r="GJ305">
        <v>0</v>
      </c>
      <c r="GK305">
        <f>ROUND(R305*(S12)/100,2)</f>
        <v>0</v>
      </c>
      <c r="GL305">
        <f t="shared" si="350"/>
        <v>0</v>
      </c>
      <c r="GM305">
        <f t="shared" si="351"/>
        <v>70.260000000000005</v>
      </c>
      <c r="GN305">
        <f t="shared" si="352"/>
        <v>70.260000000000005</v>
      </c>
      <c r="GO305">
        <f t="shared" si="353"/>
        <v>0</v>
      </c>
      <c r="GP305">
        <f t="shared" si="354"/>
        <v>0</v>
      </c>
      <c r="GR305">
        <v>0</v>
      </c>
      <c r="GS305">
        <v>3</v>
      </c>
      <c r="GT305">
        <v>0</v>
      </c>
      <c r="GU305" t="s">
        <v>3</v>
      </c>
      <c r="GV305">
        <f t="shared" si="355"/>
        <v>0</v>
      </c>
      <c r="GW305">
        <v>1</v>
      </c>
      <c r="GX305">
        <f t="shared" si="356"/>
        <v>0</v>
      </c>
      <c r="HA305">
        <v>0</v>
      </c>
      <c r="HB305">
        <v>0</v>
      </c>
      <c r="IK305">
        <v>0</v>
      </c>
    </row>
    <row r="306" spans="1:255" x14ac:dyDescent="0.2">
      <c r="A306" s="2">
        <v>18</v>
      </c>
      <c r="B306" s="2">
        <v>1</v>
      </c>
      <c r="C306" s="2">
        <v>409</v>
      </c>
      <c r="D306" s="2"/>
      <c r="E306" s="2" t="s">
        <v>544</v>
      </c>
      <c r="F306" s="2" t="s">
        <v>545</v>
      </c>
      <c r="G306" s="2" t="s">
        <v>546</v>
      </c>
      <c r="H306" s="2" t="s">
        <v>51</v>
      </c>
      <c r="I306" s="2">
        <f>I294*J306</f>
        <v>3</v>
      </c>
      <c r="J306" s="2">
        <v>120</v>
      </c>
      <c r="K306" s="2"/>
      <c r="L306" s="2"/>
      <c r="M306" s="2"/>
      <c r="N306" s="2"/>
      <c r="O306" s="2">
        <f t="shared" si="318"/>
        <v>44.19</v>
      </c>
      <c r="P306" s="2">
        <f t="shared" si="319"/>
        <v>44.19</v>
      </c>
      <c r="Q306" s="2">
        <f t="shared" si="320"/>
        <v>0</v>
      </c>
      <c r="R306" s="2">
        <f t="shared" si="321"/>
        <v>0</v>
      </c>
      <c r="S306" s="2">
        <f t="shared" si="322"/>
        <v>0</v>
      </c>
      <c r="T306" s="2">
        <f t="shared" si="323"/>
        <v>0</v>
      </c>
      <c r="U306" s="2">
        <f t="shared" si="324"/>
        <v>0</v>
      </c>
      <c r="V306" s="2">
        <f t="shared" si="325"/>
        <v>0</v>
      </c>
      <c r="W306" s="2">
        <f t="shared" si="326"/>
        <v>0</v>
      </c>
      <c r="X306" s="2">
        <f t="shared" si="327"/>
        <v>0</v>
      </c>
      <c r="Y306" s="2">
        <f t="shared" si="328"/>
        <v>0</v>
      </c>
      <c r="Z306" s="2"/>
      <c r="AA306" s="2">
        <v>21012691</v>
      </c>
      <c r="AB306" s="2">
        <f t="shared" si="329"/>
        <v>14.73</v>
      </c>
      <c r="AC306" s="2">
        <f t="shared" si="330"/>
        <v>14.73</v>
      </c>
      <c r="AD306" s="2">
        <f t="shared" si="358"/>
        <v>0</v>
      </c>
      <c r="AE306" s="2">
        <f t="shared" si="359"/>
        <v>0</v>
      </c>
      <c r="AF306" s="2">
        <f t="shared" si="360"/>
        <v>0</v>
      </c>
      <c r="AG306" s="2">
        <f t="shared" si="334"/>
        <v>0</v>
      </c>
      <c r="AH306" s="2">
        <f t="shared" si="361"/>
        <v>0</v>
      </c>
      <c r="AI306" s="2">
        <f t="shared" si="362"/>
        <v>0</v>
      </c>
      <c r="AJ306" s="2">
        <f t="shared" si="337"/>
        <v>0</v>
      </c>
      <c r="AK306" s="2">
        <v>14.73</v>
      </c>
      <c r="AL306" s="2">
        <v>14.73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1</v>
      </c>
      <c r="AW306" s="2">
        <v>1</v>
      </c>
      <c r="AX306" s="2"/>
      <c r="AY306" s="2"/>
      <c r="AZ306" s="2">
        <v>1</v>
      </c>
      <c r="BA306" s="2">
        <v>1</v>
      </c>
      <c r="BB306" s="2">
        <v>1</v>
      </c>
      <c r="BC306" s="2">
        <v>1</v>
      </c>
      <c r="BD306" s="2" t="s">
        <v>3</v>
      </c>
      <c r="BE306" s="2" t="s">
        <v>3</v>
      </c>
      <c r="BF306" s="2" t="s">
        <v>3</v>
      </c>
      <c r="BG306" s="2" t="s">
        <v>3</v>
      </c>
      <c r="BH306" s="2">
        <v>3</v>
      </c>
      <c r="BI306" s="2">
        <v>1</v>
      </c>
      <c r="BJ306" s="2" t="s">
        <v>547</v>
      </c>
      <c r="BK306" s="2"/>
      <c r="BL306" s="2"/>
      <c r="BM306" s="2">
        <v>617</v>
      </c>
      <c r="BN306" s="2">
        <v>0</v>
      </c>
      <c r="BO306" s="2" t="s">
        <v>3</v>
      </c>
      <c r="BP306" s="2">
        <v>0</v>
      </c>
      <c r="BQ306" s="2">
        <v>60</v>
      </c>
      <c r="BR306" s="2">
        <v>0</v>
      </c>
      <c r="BS306" s="2">
        <v>1</v>
      </c>
      <c r="BT306" s="2">
        <v>1</v>
      </c>
      <c r="BU306" s="2">
        <v>1</v>
      </c>
      <c r="BV306" s="2">
        <v>1</v>
      </c>
      <c r="BW306" s="2">
        <v>1</v>
      </c>
      <c r="BX306" s="2">
        <v>1</v>
      </c>
      <c r="BY306" s="2" t="s">
        <v>3</v>
      </c>
      <c r="BZ306" s="2">
        <v>0</v>
      </c>
      <c r="CA306" s="2">
        <v>0</v>
      </c>
      <c r="CB306" s="2"/>
      <c r="CC306" s="2"/>
      <c r="CD306" s="2"/>
      <c r="CE306" s="2"/>
      <c r="CF306" s="2">
        <v>0</v>
      </c>
      <c r="CG306" s="2">
        <v>0</v>
      </c>
      <c r="CH306" s="2"/>
      <c r="CI306" s="2"/>
      <c r="CJ306" s="2"/>
      <c r="CK306" s="2"/>
      <c r="CL306" s="2"/>
      <c r="CM306" s="2">
        <v>0</v>
      </c>
      <c r="CN306" s="2" t="s">
        <v>3</v>
      </c>
      <c r="CO306" s="2">
        <v>0</v>
      </c>
      <c r="CP306" s="2">
        <f t="shared" si="338"/>
        <v>44.19</v>
      </c>
      <c r="CQ306" s="2">
        <f t="shared" si="339"/>
        <v>14.73</v>
      </c>
      <c r="CR306" s="2">
        <f t="shared" si="340"/>
        <v>0</v>
      </c>
      <c r="CS306" s="2">
        <f t="shared" si="341"/>
        <v>0</v>
      </c>
      <c r="CT306" s="2">
        <f t="shared" si="342"/>
        <v>0</v>
      </c>
      <c r="CU306" s="2">
        <f t="shared" si="343"/>
        <v>0</v>
      </c>
      <c r="CV306" s="2">
        <f t="shared" si="344"/>
        <v>0</v>
      </c>
      <c r="CW306" s="2">
        <f t="shared" si="345"/>
        <v>0</v>
      </c>
      <c r="CX306" s="2">
        <f t="shared" si="346"/>
        <v>0</v>
      </c>
      <c r="CY306" s="2">
        <f t="shared" si="347"/>
        <v>0</v>
      </c>
      <c r="CZ306" s="2">
        <f t="shared" si="348"/>
        <v>0</v>
      </c>
      <c r="DA306" s="2"/>
      <c r="DB306" s="2"/>
      <c r="DC306" s="2" t="s">
        <v>3</v>
      </c>
      <c r="DD306" s="2" t="s">
        <v>3</v>
      </c>
      <c r="DE306" s="2" t="s">
        <v>3</v>
      </c>
      <c r="DF306" s="2" t="s">
        <v>3</v>
      </c>
      <c r="DG306" s="2" t="s">
        <v>3</v>
      </c>
      <c r="DH306" s="2" t="s">
        <v>3</v>
      </c>
      <c r="DI306" s="2" t="s">
        <v>3</v>
      </c>
      <c r="DJ306" s="2" t="s">
        <v>3</v>
      </c>
      <c r="DK306" s="2" t="s">
        <v>3</v>
      </c>
      <c r="DL306" s="2" t="s">
        <v>3</v>
      </c>
      <c r="DM306" s="2" t="s">
        <v>3</v>
      </c>
      <c r="DN306" s="2">
        <v>110</v>
      </c>
      <c r="DO306" s="2">
        <v>74</v>
      </c>
      <c r="DP306" s="2">
        <v>1.0669999999999999</v>
      </c>
      <c r="DQ306" s="2">
        <v>1</v>
      </c>
      <c r="DR306" s="2"/>
      <c r="DS306" s="2"/>
      <c r="DT306" s="2"/>
      <c r="DU306" s="2">
        <v>1010</v>
      </c>
      <c r="DV306" s="2" t="s">
        <v>51</v>
      </c>
      <c r="DW306" s="2" t="s">
        <v>51</v>
      </c>
      <c r="DX306" s="2">
        <v>1</v>
      </c>
      <c r="DY306" s="2"/>
      <c r="DZ306" s="2"/>
      <c r="EA306" s="2"/>
      <c r="EB306" s="2"/>
      <c r="EC306" s="2"/>
      <c r="ED306" s="2"/>
      <c r="EE306" s="2">
        <v>20613509</v>
      </c>
      <c r="EF306" s="2">
        <v>60</v>
      </c>
      <c r="EG306" s="2" t="s">
        <v>29</v>
      </c>
      <c r="EH306" s="2">
        <v>0</v>
      </c>
      <c r="EI306" s="2" t="s">
        <v>3</v>
      </c>
      <c r="EJ306" s="2">
        <v>1</v>
      </c>
      <c r="EK306" s="2">
        <v>617</v>
      </c>
      <c r="EL306" s="2" t="s">
        <v>530</v>
      </c>
      <c r="EM306" s="2" t="s">
        <v>531</v>
      </c>
      <c r="EN306" s="2"/>
      <c r="EO306" s="2" t="s">
        <v>3</v>
      </c>
      <c r="EP306" s="2"/>
      <c r="EQ306" s="2">
        <v>0</v>
      </c>
      <c r="ER306" s="2">
        <v>0</v>
      </c>
      <c r="ES306" s="2">
        <v>14.73</v>
      </c>
      <c r="ET306" s="2">
        <v>0</v>
      </c>
      <c r="EU306" s="2">
        <v>0</v>
      </c>
      <c r="EV306" s="2">
        <v>0</v>
      </c>
      <c r="EW306" s="2">
        <v>0</v>
      </c>
      <c r="EX306" s="2">
        <v>0</v>
      </c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>
        <v>0</v>
      </c>
      <c r="FR306" s="2">
        <f t="shared" si="349"/>
        <v>0</v>
      </c>
      <c r="FS306" s="2">
        <v>0</v>
      </c>
      <c r="FT306" s="2"/>
      <c r="FU306" s="2"/>
      <c r="FV306" s="2"/>
      <c r="FW306" s="2"/>
      <c r="FX306" s="2">
        <v>110</v>
      </c>
      <c r="FY306" s="2">
        <v>74</v>
      </c>
      <c r="FZ306" s="2"/>
      <c r="GA306" s="2" t="s">
        <v>3</v>
      </c>
      <c r="GB306" s="2"/>
      <c r="GC306" s="2"/>
      <c r="GD306" s="2">
        <v>0</v>
      </c>
      <c r="GE306" s="2"/>
      <c r="GF306" s="2">
        <v>-620779904</v>
      </c>
      <c r="GG306" s="2">
        <v>2</v>
      </c>
      <c r="GH306" s="2">
        <v>-2</v>
      </c>
      <c r="GI306" s="2">
        <v>-2</v>
      </c>
      <c r="GJ306" s="2">
        <v>0</v>
      </c>
      <c r="GK306" s="2">
        <f>ROUND(R306*(R12)/100,2)</f>
        <v>0</v>
      </c>
      <c r="GL306" s="2">
        <f t="shared" si="350"/>
        <v>0</v>
      </c>
      <c r="GM306" s="2">
        <f t="shared" si="351"/>
        <v>44.19</v>
      </c>
      <c r="GN306" s="2">
        <f t="shared" si="352"/>
        <v>44.19</v>
      </c>
      <c r="GO306" s="2">
        <f t="shared" si="353"/>
        <v>0</v>
      </c>
      <c r="GP306" s="2">
        <f t="shared" si="354"/>
        <v>0</v>
      </c>
      <c r="GQ306" s="2"/>
      <c r="GR306" s="2">
        <v>0</v>
      </c>
      <c r="GS306" s="2">
        <v>3</v>
      </c>
      <c r="GT306" s="2">
        <v>0</v>
      </c>
      <c r="GU306" s="2" t="s">
        <v>3</v>
      </c>
      <c r="GV306" s="2">
        <f t="shared" si="355"/>
        <v>0</v>
      </c>
      <c r="GW306" s="2">
        <v>1</v>
      </c>
      <c r="GX306" s="2">
        <f t="shared" si="356"/>
        <v>0</v>
      </c>
      <c r="GY306" s="2"/>
      <c r="GZ306" s="2"/>
      <c r="HA306" s="2">
        <v>0</v>
      </c>
      <c r="HB306" s="2">
        <v>0</v>
      </c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>
        <v>0</v>
      </c>
      <c r="IL306" s="2"/>
      <c r="IM306" s="2"/>
      <c r="IN306" s="2"/>
      <c r="IO306" s="2"/>
      <c r="IP306" s="2"/>
      <c r="IQ306" s="2"/>
      <c r="IR306" s="2"/>
      <c r="IS306" s="2"/>
      <c r="IT306" s="2"/>
      <c r="IU306" s="2"/>
    </row>
    <row r="307" spans="1:255" x14ac:dyDescent="0.2">
      <c r="A307">
        <v>18</v>
      </c>
      <c r="B307">
        <v>1</v>
      </c>
      <c r="C307">
        <v>419</v>
      </c>
      <c r="E307" t="s">
        <v>544</v>
      </c>
      <c r="F307" t="s">
        <v>545</v>
      </c>
      <c r="G307" t="s">
        <v>546</v>
      </c>
      <c r="H307" t="s">
        <v>51</v>
      </c>
      <c r="I307">
        <f>I295*J307</f>
        <v>3</v>
      </c>
      <c r="J307">
        <v>120</v>
      </c>
      <c r="O307">
        <f t="shared" si="318"/>
        <v>66.73</v>
      </c>
      <c r="P307">
        <f t="shared" si="319"/>
        <v>66.73</v>
      </c>
      <c r="Q307">
        <f t="shared" si="320"/>
        <v>0</v>
      </c>
      <c r="R307">
        <f t="shared" si="321"/>
        <v>0</v>
      </c>
      <c r="S307">
        <f t="shared" si="322"/>
        <v>0</v>
      </c>
      <c r="T307">
        <f t="shared" si="323"/>
        <v>0</v>
      </c>
      <c r="U307">
        <f t="shared" si="324"/>
        <v>0</v>
      </c>
      <c r="V307">
        <f t="shared" si="325"/>
        <v>0</v>
      </c>
      <c r="W307">
        <f t="shared" si="326"/>
        <v>0</v>
      </c>
      <c r="X307">
        <f t="shared" si="327"/>
        <v>0</v>
      </c>
      <c r="Y307">
        <f t="shared" si="328"/>
        <v>0</v>
      </c>
      <c r="AA307">
        <v>21012693</v>
      </c>
      <c r="AB307">
        <f t="shared" si="329"/>
        <v>14.73</v>
      </c>
      <c r="AC307">
        <f t="shared" si="330"/>
        <v>14.73</v>
      </c>
      <c r="AD307">
        <f t="shared" si="358"/>
        <v>0</v>
      </c>
      <c r="AE307">
        <f t="shared" si="359"/>
        <v>0</v>
      </c>
      <c r="AF307">
        <f t="shared" si="360"/>
        <v>0</v>
      </c>
      <c r="AG307">
        <f t="shared" si="334"/>
        <v>0</v>
      </c>
      <c r="AH307">
        <f t="shared" si="361"/>
        <v>0</v>
      </c>
      <c r="AI307">
        <f t="shared" si="362"/>
        <v>0</v>
      </c>
      <c r="AJ307">
        <f t="shared" si="337"/>
        <v>0</v>
      </c>
      <c r="AK307">
        <v>14.73</v>
      </c>
      <c r="AL307">
        <v>14.73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1</v>
      </c>
      <c r="AW307">
        <v>1</v>
      </c>
      <c r="AZ307">
        <v>1</v>
      </c>
      <c r="BA307">
        <v>1</v>
      </c>
      <c r="BB307">
        <v>1</v>
      </c>
      <c r="BC307">
        <v>1.51</v>
      </c>
      <c r="BD307" t="s">
        <v>3</v>
      </c>
      <c r="BE307" t="s">
        <v>3</v>
      </c>
      <c r="BF307" t="s">
        <v>3</v>
      </c>
      <c r="BG307" t="s">
        <v>3</v>
      </c>
      <c r="BH307">
        <v>3</v>
      </c>
      <c r="BI307">
        <v>1</v>
      </c>
      <c r="BJ307" t="s">
        <v>547</v>
      </c>
      <c r="BM307">
        <v>617</v>
      </c>
      <c r="BN307">
        <v>0</v>
      </c>
      <c r="BO307" t="s">
        <v>545</v>
      </c>
      <c r="BP307">
        <v>1</v>
      </c>
      <c r="BQ307">
        <v>60</v>
      </c>
      <c r="BR307">
        <v>0</v>
      </c>
      <c r="BS307">
        <v>1</v>
      </c>
      <c r="BT307">
        <v>1</v>
      </c>
      <c r="BU307">
        <v>1</v>
      </c>
      <c r="BV307">
        <v>1</v>
      </c>
      <c r="BW307">
        <v>1</v>
      </c>
      <c r="BX307">
        <v>1</v>
      </c>
      <c r="BY307" t="s">
        <v>3</v>
      </c>
      <c r="BZ307">
        <v>0</v>
      </c>
      <c r="CA307">
        <v>0</v>
      </c>
      <c r="CF307">
        <v>0</v>
      </c>
      <c r="CG307">
        <v>0</v>
      </c>
      <c r="CM307">
        <v>0</v>
      </c>
      <c r="CN307" t="s">
        <v>3</v>
      </c>
      <c r="CO307">
        <v>0</v>
      </c>
      <c r="CP307">
        <f t="shared" si="338"/>
        <v>66.73</v>
      </c>
      <c r="CQ307">
        <f t="shared" si="339"/>
        <v>22.2423</v>
      </c>
      <c r="CR307">
        <f t="shared" si="340"/>
        <v>0</v>
      </c>
      <c r="CS307">
        <f t="shared" si="341"/>
        <v>0</v>
      </c>
      <c r="CT307">
        <f t="shared" si="342"/>
        <v>0</v>
      </c>
      <c r="CU307">
        <f t="shared" si="343"/>
        <v>0</v>
      </c>
      <c r="CV307">
        <f t="shared" si="344"/>
        <v>0</v>
      </c>
      <c r="CW307">
        <f t="shared" si="345"/>
        <v>0</v>
      </c>
      <c r="CX307">
        <f t="shared" si="346"/>
        <v>0</v>
      </c>
      <c r="CY307">
        <f t="shared" si="347"/>
        <v>0</v>
      </c>
      <c r="CZ307">
        <f t="shared" si="348"/>
        <v>0</v>
      </c>
      <c r="DC307" t="s">
        <v>3</v>
      </c>
      <c r="DD307" t="s">
        <v>3</v>
      </c>
      <c r="DE307" t="s">
        <v>3</v>
      </c>
      <c r="DF307" t="s">
        <v>3</v>
      </c>
      <c r="DG307" t="s">
        <v>3</v>
      </c>
      <c r="DH307" t="s">
        <v>3</v>
      </c>
      <c r="DI307" t="s">
        <v>3</v>
      </c>
      <c r="DJ307" t="s">
        <v>3</v>
      </c>
      <c r="DK307" t="s">
        <v>3</v>
      </c>
      <c r="DL307" t="s">
        <v>3</v>
      </c>
      <c r="DM307" t="s">
        <v>3</v>
      </c>
      <c r="DN307">
        <v>110</v>
      </c>
      <c r="DO307">
        <v>74</v>
      </c>
      <c r="DP307">
        <v>1.0669999999999999</v>
      </c>
      <c r="DQ307">
        <v>1</v>
      </c>
      <c r="DU307">
        <v>1010</v>
      </c>
      <c r="DV307" t="s">
        <v>51</v>
      </c>
      <c r="DW307" t="s">
        <v>51</v>
      </c>
      <c r="DX307">
        <v>1</v>
      </c>
      <c r="EE307">
        <v>20613509</v>
      </c>
      <c r="EF307">
        <v>60</v>
      </c>
      <c r="EG307" t="s">
        <v>29</v>
      </c>
      <c r="EH307">
        <v>0</v>
      </c>
      <c r="EI307" t="s">
        <v>3</v>
      </c>
      <c r="EJ307">
        <v>1</v>
      </c>
      <c r="EK307">
        <v>617</v>
      </c>
      <c r="EL307" t="s">
        <v>530</v>
      </c>
      <c r="EM307" t="s">
        <v>531</v>
      </c>
      <c r="EO307" t="s">
        <v>3</v>
      </c>
      <c r="EQ307">
        <v>0</v>
      </c>
      <c r="ER307">
        <v>0</v>
      </c>
      <c r="ES307">
        <v>14.73</v>
      </c>
      <c r="ET307">
        <v>0</v>
      </c>
      <c r="EU307">
        <v>0</v>
      </c>
      <c r="EV307">
        <v>0</v>
      </c>
      <c r="EW307">
        <v>0</v>
      </c>
      <c r="EX307">
        <v>0</v>
      </c>
      <c r="FQ307">
        <v>0</v>
      </c>
      <c r="FR307">
        <f t="shared" si="349"/>
        <v>0</v>
      </c>
      <c r="FS307">
        <v>0</v>
      </c>
      <c r="FX307">
        <v>110</v>
      </c>
      <c r="FY307">
        <v>74</v>
      </c>
      <c r="GA307" t="s">
        <v>3</v>
      </c>
      <c r="GD307">
        <v>0</v>
      </c>
      <c r="GF307">
        <v>-620779904</v>
      </c>
      <c r="GG307">
        <v>2</v>
      </c>
      <c r="GH307">
        <v>-2</v>
      </c>
      <c r="GI307">
        <v>2</v>
      </c>
      <c r="GJ307">
        <v>0</v>
      </c>
      <c r="GK307">
        <f>ROUND(R307*(S12)/100,2)</f>
        <v>0</v>
      </c>
      <c r="GL307">
        <f t="shared" si="350"/>
        <v>0</v>
      </c>
      <c r="GM307">
        <f t="shared" si="351"/>
        <v>66.73</v>
      </c>
      <c r="GN307">
        <f t="shared" si="352"/>
        <v>66.73</v>
      </c>
      <c r="GO307">
        <f t="shared" si="353"/>
        <v>0</v>
      </c>
      <c r="GP307">
        <f t="shared" si="354"/>
        <v>0</v>
      </c>
      <c r="GR307">
        <v>0</v>
      </c>
      <c r="GS307">
        <v>3</v>
      </c>
      <c r="GT307">
        <v>0</v>
      </c>
      <c r="GU307" t="s">
        <v>3</v>
      </c>
      <c r="GV307">
        <f t="shared" si="355"/>
        <v>0</v>
      </c>
      <c r="GW307">
        <v>1</v>
      </c>
      <c r="GX307">
        <f t="shared" si="356"/>
        <v>0</v>
      </c>
      <c r="HA307">
        <v>0</v>
      </c>
      <c r="HB307">
        <v>0</v>
      </c>
      <c r="IK307">
        <v>0</v>
      </c>
    </row>
    <row r="308" spans="1:255" x14ac:dyDescent="0.2">
      <c r="A308" s="2">
        <v>18</v>
      </c>
      <c r="B308" s="2">
        <v>1</v>
      </c>
      <c r="C308" s="2">
        <v>408</v>
      </c>
      <c r="D308" s="2"/>
      <c r="E308" s="2" t="s">
        <v>548</v>
      </c>
      <c r="F308" s="2" t="s">
        <v>549</v>
      </c>
      <c r="G308" s="2" t="s">
        <v>550</v>
      </c>
      <c r="H308" s="2" t="s">
        <v>51</v>
      </c>
      <c r="I308" s="2">
        <f>I294*J308</f>
        <v>5</v>
      </c>
      <c r="J308" s="2">
        <v>200</v>
      </c>
      <c r="K308" s="2"/>
      <c r="L308" s="2"/>
      <c r="M308" s="2"/>
      <c r="N308" s="2"/>
      <c r="O308" s="2">
        <f t="shared" ref="O308:O339" si="363">ROUND(CP308,2)</f>
        <v>18.25</v>
      </c>
      <c r="P308" s="2">
        <f t="shared" ref="P308:P339" si="364">ROUND(CQ308*I308,2)</f>
        <v>18.25</v>
      </c>
      <c r="Q308" s="2">
        <f t="shared" ref="Q308:Q339" si="365">ROUND(CR308*I308,2)</f>
        <v>0</v>
      </c>
      <c r="R308" s="2">
        <f t="shared" ref="R308:R339" si="366">ROUND(CS308*I308,2)</f>
        <v>0</v>
      </c>
      <c r="S308" s="2">
        <f t="shared" ref="S308:S339" si="367">ROUND(CT308*I308,2)</f>
        <v>0</v>
      </c>
      <c r="T308" s="2">
        <f t="shared" ref="T308:T339" si="368">ROUND(CU308*I308,2)</f>
        <v>0</v>
      </c>
      <c r="U308" s="2">
        <f t="shared" ref="U308:U339" si="369">CV308*I308</f>
        <v>0</v>
      </c>
      <c r="V308" s="2">
        <f t="shared" ref="V308:V339" si="370">CW308*I308</f>
        <v>0</v>
      </c>
      <c r="W308" s="2">
        <f t="shared" ref="W308:W339" si="371">ROUND(CX308*I308,2)</f>
        <v>0</v>
      </c>
      <c r="X308" s="2">
        <f t="shared" ref="X308:X339" si="372">ROUND(CY308,2)</f>
        <v>0</v>
      </c>
      <c r="Y308" s="2">
        <f t="shared" ref="Y308:Y339" si="373">ROUND(CZ308,2)</f>
        <v>0</v>
      </c>
      <c r="Z308" s="2"/>
      <c r="AA308" s="2">
        <v>21012691</v>
      </c>
      <c r="AB308" s="2">
        <f t="shared" ref="AB308:AB339" si="374">ROUND((AC308+AD308+AF308),6)</f>
        <v>3.65</v>
      </c>
      <c r="AC308" s="2">
        <f t="shared" ref="AC308:AC339" si="375">ROUND((ES308),6)</f>
        <v>3.65</v>
      </c>
      <c r="AD308" s="2">
        <f t="shared" si="358"/>
        <v>0</v>
      </c>
      <c r="AE308" s="2">
        <f t="shared" si="359"/>
        <v>0</v>
      </c>
      <c r="AF308" s="2">
        <f t="shared" si="360"/>
        <v>0</v>
      </c>
      <c r="AG308" s="2">
        <f t="shared" ref="AG308:AG339" si="376">ROUND((AP308),6)</f>
        <v>0</v>
      </c>
      <c r="AH308" s="2">
        <f t="shared" si="361"/>
        <v>0</v>
      </c>
      <c r="AI308" s="2">
        <f t="shared" si="362"/>
        <v>0</v>
      </c>
      <c r="AJ308" s="2">
        <f t="shared" ref="AJ308:AJ339" si="377">ROUND((AS308),6)</f>
        <v>0</v>
      </c>
      <c r="AK308" s="2">
        <v>3.65</v>
      </c>
      <c r="AL308" s="2">
        <v>3.65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1</v>
      </c>
      <c r="AW308" s="2">
        <v>1</v>
      </c>
      <c r="AX308" s="2"/>
      <c r="AY308" s="2"/>
      <c r="AZ308" s="2">
        <v>1</v>
      </c>
      <c r="BA308" s="2">
        <v>1</v>
      </c>
      <c r="BB308" s="2">
        <v>1</v>
      </c>
      <c r="BC308" s="2">
        <v>1</v>
      </c>
      <c r="BD308" s="2" t="s">
        <v>3</v>
      </c>
      <c r="BE308" s="2" t="s">
        <v>3</v>
      </c>
      <c r="BF308" s="2" t="s">
        <v>3</v>
      </c>
      <c r="BG308" s="2" t="s">
        <v>3</v>
      </c>
      <c r="BH308" s="2">
        <v>3</v>
      </c>
      <c r="BI308" s="2">
        <v>1</v>
      </c>
      <c r="BJ308" s="2" t="s">
        <v>551</v>
      </c>
      <c r="BK308" s="2"/>
      <c r="BL308" s="2"/>
      <c r="BM308" s="2">
        <v>617</v>
      </c>
      <c r="BN308" s="2">
        <v>0</v>
      </c>
      <c r="BO308" s="2" t="s">
        <v>3</v>
      </c>
      <c r="BP308" s="2">
        <v>0</v>
      </c>
      <c r="BQ308" s="2">
        <v>60</v>
      </c>
      <c r="BR308" s="2">
        <v>0</v>
      </c>
      <c r="BS308" s="2">
        <v>1</v>
      </c>
      <c r="BT308" s="2">
        <v>1</v>
      </c>
      <c r="BU308" s="2">
        <v>1</v>
      </c>
      <c r="BV308" s="2">
        <v>1</v>
      </c>
      <c r="BW308" s="2">
        <v>1</v>
      </c>
      <c r="BX308" s="2">
        <v>1</v>
      </c>
      <c r="BY308" s="2" t="s">
        <v>3</v>
      </c>
      <c r="BZ308" s="2">
        <v>0</v>
      </c>
      <c r="CA308" s="2">
        <v>0</v>
      </c>
      <c r="CB308" s="2"/>
      <c r="CC308" s="2"/>
      <c r="CD308" s="2"/>
      <c r="CE308" s="2"/>
      <c r="CF308" s="2">
        <v>0</v>
      </c>
      <c r="CG308" s="2">
        <v>0</v>
      </c>
      <c r="CH308" s="2"/>
      <c r="CI308" s="2"/>
      <c r="CJ308" s="2"/>
      <c r="CK308" s="2"/>
      <c r="CL308" s="2"/>
      <c r="CM308" s="2">
        <v>0</v>
      </c>
      <c r="CN308" s="2" t="s">
        <v>3</v>
      </c>
      <c r="CO308" s="2">
        <v>0</v>
      </c>
      <c r="CP308" s="2">
        <f t="shared" ref="CP308:CP339" si="378">(P308+Q308+S308)</f>
        <v>18.25</v>
      </c>
      <c r="CQ308" s="2">
        <f t="shared" ref="CQ308:CQ339" si="379">(AC308*BC308*AW308)</f>
        <v>3.65</v>
      </c>
      <c r="CR308" s="2">
        <f t="shared" ref="CR308:CR339" si="380">(AD308*BB308*AV308)</f>
        <v>0</v>
      </c>
      <c r="CS308" s="2">
        <f t="shared" ref="CS308:CS339" si="381">(AE308*BS308*AV308)</f>
        <v>0</v>
      </c>
      <c r="CT308" s="2">
        <f t="shared" ref="CT308:CT339" si="382">(AF308*BA308*AV308)</f>
        <v>0</v>
      </c>
      <c r="CU308" s="2">
        <f t="shared" ref="CU308:CU339" si="383">AG308</f>
        <v>0</v>
      </c>
      <c r="CV308" s="2">
        <f t="shared" ref="CV308:CV339" si="384">(AH308*AV308)</f>
        <v>0</v>
      </c>
      <c r="CW308" s="2">
        <f t="shared" ref="CW308:CW339" si="385">AI308</f>
        <v>0</v>
      </c>
      <c r="CX308" s="2">
        <f t="shared" ref="CX308:CX339" si="386">AJ308</f>
        <v>0</v>
      </c>
      <c r="CY308" s="2">
        <f t="shared" ref="CY308:CY339" si="387">S308*(BZ308/100)</f>
        <v>0</v>
      </c>
      <c r="CZ308" s="2">
        <f t="shared" ref="CZ308:CZ339" si="388">S308*(CA308/100)</f>
        <v>0</v>
      </c>
      <c r="DA308" s="2"/>
      <c r="DB308" s="2"/>
      <c r="DC308" s="2" t="s">
        <v>3</v>
      </c>
      <c r="DD308" s="2" t="s">
        <v>3</v>
      </c>
      <c r="DE308" s="2" t="s">
        <v>3</v>
      </c>
      <c r="DF308" s="2" t="s">
        <v>3</v>
      </c>
      <c r="DG308" s="2" t="s">
        <v>3</v>
      </c>
      <c r="DH308" s="2" t="s">
        <v>3</v>
      </c>
      <c r="DI308" s="2" t="s">
        <v>3</v>
      </c>
      <c r="DJ308" s="2" t="s">
        <v>3</v>
      </c>
      <c r="DK308" s="2" t="s">
        <v>3</v>
      </c>
      <c r="DL308" s="2" t="s">
        <v>3</v>
      </c>
      <c r="DM308" s="2" t="s">
        <v>3</v>
      </c>
      <c r="DN308" s="2">
        <v>110</v>
      </c>
      <c r="DO308" s="2">
        <v>74</v>
      </c>
      <c r="DP308" s="2">
        <v>1.0669999999999999</v>
      </c>
      <c r="DQ308" s="2">
        <v>1</v>
      </c>
      <c r="DR308" s="2"/>
      <c r="DS308" s="2"/>
      <c r="DT308" s="2"/>
      <c r="DU308" s="2">
        <v>1010</v>
      </c>
      <c r="DV308" s="2" t="s">
        <v>51</v>
      </c>
      <c r="DW308" s="2" t="s">
        <v>51</v>
      </c>
      <c r="DX308" s="2">
        <v>1</v>
      </c>
      <c r="DY308" s="2"/>
      <c r="DZ308" s="2"/>
      <c r="EA308" s="2"/>
      <c r="EB308" s="2"/>
      <c r="EC308" s="2"/>
      <c r="ED308" s="2"/>
      <c r="EE308" s="2">
        <v>20613509</v>
      </c>
      <c r="EF308" s="2">
        <v>60</v>
      </c>
      <c r="EG308" s="2" t="s">
        <v>29</v>
      </c>
      <c r="EH308" s="2">
        <v>0</v>
      </c>
      <c r="EI308" s="2" t="s">
        <v>3</v>
      </c>
      <c r="EJ308" s="2">
        <v>1</v>
      </c>
      <c r="EK308" s="2">
        <v>617</v>
      </c>
      <c r="EL308" s="2" t="s">
        <v>530</v>
      </c>
      <c r="EM308" s="2" t="s">
        <v>531</v>
      </c>
      <c r="EN308" s="2"/>
      <c r="EO308" s="2" t="s">
        <v>3</v>
      </c>
      <c r="EP308" s="2"/>
      <c r="EQ308" s="2">
        <v>0</v>
      </c>
      <c r="ER308" s="2">
        <v>0</v>
      </c>
      <c r="ES308" s="2">
        <v>3.65</v>
      </c>
      <c r="ET308" s="2">
        <v>0</v>
      </c>
      <c r="EU308" s="2">
        <v>0</v>
      </c>
      <c r="EV308" s="2">
        <v>0</v>
      </c>
      <c r="EW308" s="2">
        <v>0</v>
      </c>
      <c r="EX308" s="2">
        <v>0</v>
      </c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>
        <v>0</v>
      </c>
      <c r="FR308" s="2">
        <f t="shared" ref="FR308:FR339" si="389">ROUND(IF(AND(BH308=3,BI308=3),P308,0),2)</f>
        <v>0</v>
      </c>
      <c r="FS308" s="2">
        <v>0</v>
      </c>
      <c r="FT308" s="2"/>
      <c r="FU308" s="2"/>
      <c r="FV308" s="2"/>
      <c r="FW308" s="2"/>
      <c r="FX308" s="2">
        <v>110</v>
      </c>
      <c r="FY308" s="2">
        <v>74</v>
      </c>
      <c r="FZ308" s="2"/>
      <c r="GA308" s="2" t="s">
        <v>3</v>
      </c>
      <c r="GB308" s="2"/>
      <c r="GC308" s="2"/>
      <c r="GD308" s="2">
        <v>0</v>
      </c>
      <c r="GE308" s="2"/>
      <c r="GF308" s="2">
        <v>1549925822</v>
      </c>
      <c r="GG308" s="2">
        <v>2</v>
      </c>
      <c r="GH308" s="2">
        <v>-2</v>
      </c>
      <c r="GI308" s="2">
        <v>-2</v>
      </c>
      <c r="GJ308" s="2">
        <v>0</v>
      </c>
      <c r="GK308" s="2">
        <f>ROUND(R308*(R12)/100,2)</f>
        <v>0</v>
      </c>
      <c r="GL308" s="2">
        <f t="shared" ref="GL308:GL339" si="390">ROUND(IF(AND(BH308=3,BI308=3,FS308&lt;&gt;0),P308,0),2)</f>
        <v>0</v>
      </c>
      <c r="GM308" s="2">
        <f t="shared" ref="GM308:GM339" si="391">ROUND(O308+X308+Y308+GK308,2)+GX308</f>
        <v>18.25</v>
      </c>
      <c r="GN308" s="2">
        <f t="shared" ref="GN308:GN339" si="392">IF(OR(BI308=0,BI308=1),ROUND(O308+X308+Y308+GK308,2),0)</f>
        <v>18.25</v>
      </c>
      <c r="GO308" s="2">
        <f t="shared" ref="GO308:GO339" si="393">IF(BI308=2,ROUND(O308+X308+Y308+GK308,2),0)</f>
        <v>0</v>
      </c>
      <c r="GP308" s="2">
        <f t="shared" ref="GP308:GP339" si="394">IF(BI308=4,ROUND(O308+X308+Y308+GK308,2)+GX308,0)</f>
        <v>0</v>
      </c>
      <c r="GQ308" s="2"/>
      <c r="GR308" s="2">
        <v>0</v>
      </c>
      <c r="GS308" s="2">
        <v>3</v>
      </c>
      <c r="GT308" s="2">
        <v>0</v>
      </c>
      <c r="GU308" s="2" t="s">
        <v>3</v>
      </c>
      <c r="GV308" s="2">
        <f t="shared" ref="GV308:GV339" si="395">ROUND(GT308,6)</f>
        <v>0</v>
      </c>
      <c r="GW308" s="2">
        <v>1</v>
      </c>
      <c r="GX308" s="2">
        <f t="shared" ref="GX308:GX339" si="396">ROUND(GV308*GW308*I308,2)</f>
        <v>0</v>
      </c>
      <c r="GY308" s="2"/>
      <c r="GZ308" s="2"/>
      <c r="HA308" s="2">
        <v>0</v>
      </c>
      <c r="HB308" s="2">
        <v>0</v>
      </c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>
        <v>0</v>
      </c>
      <c r="IL308" s="2"/>
      <c r="IM308" s="2"/>
      <c r="IN308" s="2"/>
      <c r="IO308" s="2"/>
      <c r="IP308" s="2"/>
      <c r="IQ308" s="2"/>
      <c r="IR308" s="2"/>
      <c r="IS308" s="2"/>
      <c r="IT308" s="2"/>
      <c r="IU308" s="2"/>
    </row>
    <row r="309" spans="1:255" x14ac:dyDescent="0.2">
      <c r="A309">
        <v>18</v>
      </c>
      <c r="B309">
        <v>1</v>
      </c>
      <c r="C309">
        <v>418</v>
      </c>
      <c r="E309" t="s">
        <v>548</v>
      </c>
      <c r="F309" t="s">
        <v>549</v>
      </c>
      <c r="G309" t="s">
        <v>550</v>
      </c>
      <c r="H309" t="s">
        <v>51</v>
      </c>
      <c r="I309">
        <f>I295*J309</f>
        <v>5</v>
      </c>
      <c r="J309">
        <v>200</v>
      </c>
      <c r="O309">
        <f t="shared" si="363"/>
        <v>17.34</v>
      </c>
      <c r="P309">
        <f t="shared" si="364"/>
        <v>17.34</v>
      </c>
      <c r="Q309">
        <f t="shared" si="365"/>
        <v>0</v>
      </c>
      <c r="R309">
        <f t="shared" si="366"/>
        <v>0</v>
      </c>
      <c r="S309">
        <f t="shared" si="367"/>
        <v>0</v>
      </c>
      <c r="T309">
        <f t="shared" si="368"/>
        <v>0</v>
      </c>
      <c r="U309">
        <f t="shared" si="369"/>
        <v>0</v>
      </c>
      <c r="V309">
        <f t="shared" si="370"/>
        <v>0</v>
      </c>
      <c r="W309">
        <f t="shared" si="371"/>
        <v>0</v>
      </c>
      <c r="X309">
        <f t="shared" si="372"/>
        <v>0</v>
      </c>
      <c r="Y309">
        <f t="shared" si="373"/>
        <v>0</v>
      </c>
      <c r="AA309">
        <v>21012693</v>
      </c>
      <c r="AB309">
        <f t="shared" si="374"/>
        <v>3.65</v>
      </c>
      <c r="AC309">
        <f t="shared" si="375"/>
        <v>3.65</v>
      </c>
      <c r="AD309">
        <f t="shared" si="358"/>
        <v>0</v>
      </c>
      <c r="AE309">
        <f t="shared" si="359"/>
        <v>0</v>
      </c>
      <c r="AF309">
        <f t="shared" si="360"/>
        <v>0</v>
      </c>
      <c r="AG309">
        <f t="shared" si="376"/>
        <v>0</v>
      </c>
      <c r="AH309">
        <f t="shared" si="361"/>
        <v>0</v>
      </c>
      <c r="AI309">
        <f t="shared" si="362"/>
        <v>0</v>
      </c>
      <c r="AJ309">
        <f t="shared" si="377"/>
        <v>0</v>
      </c>
      <c r="AK309">
        <v>3.65</v>
      </c>
      <c r="AL309">
        <v>3.65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1</v>
      </c>
      <c r="AW309">
        <v>1</v>
      </c>
      <c r="AZ309">
        <v>1</v>
      </c>
      <c r="BA309">
        <v>1</v>
      </c>
      <c r="BB309">
        <v>1</v>
      </c>
      <c r="BC309">
        <v>0.95</v>
      </c>
      <c r="BD309" t="s">
        <v>3</v>
      </c>
      <c r="BE309" t="s">
        <v>3</v>
      </c>
      <c r="BF309" t="s">
        <v>3</v>
      </c>
      <c r="BG309" t="s">
        <v>3</v>
      </c>
      <c r="BH309">
        <v>3</v>
      </c>
      <c r="BI309">
        <v>1</v>
      </c>
      <c r="BJ309" t="s">
        <v>551</v>
      </c>
      <c r="BM309">
        <v>617</v>
      </c>
      <c r="BN309">
        <v>0</v>
      </c>
      <c r="BO309" t="s">
        <v>549</v>
      </c>
      <c r="BP309">
        <v>1</v>
      </c>
      <c r="BQ309">
        <v>60</v>
      </c>
      <c r="BR309">
        <v>0</v>
      </c>
      <c r="BS309">
        <v>1</v>
      </c>
      <c r="BT309">
        <v>1</v>
      </c>
      <c r="BU309">
        <v>1</v>
      </c>
      <c r="BV309">
        <v>1</v>
      </c>
      <c r="BW309">
        <v>1</v>
      </c>
      <c r="BX309">
        <v>1</v>
      </c>
      <c r="BY309" t="s">
        <v>3</v>
      </c>
      <c r="BZ309">
        <v>0</v>
      </c>
      <c r="CA309">
        <v>0</v>
      </c>
      <c r="CF309">
        <v>0</v>
      </c>
      <c r="CG309">
        <v>0</v>
      </c>
      <c r="CM309">
        <v>0</v>
      </c>
      <c r="CN309" t="s">
        <v>3</v>
      </c>
      <c r="CO309">
        <v>0</v>
      </c>
      <c r="CP309">
        <f t="shared" si="378"/>
        <v>17.34</v>
      </c>
      <c r="CQ309">
        <f t="shared" si="379"/>
        <v>3.4674999999999998</v>
      </c>
      <c r="CR309">
        <f t="shared" si="380"/>
        <v>0</v>
      </c>
      <c r="CS309">
        <f t="shared" si="381"/>
        <v>0</v>
      </c>
      <c r="CT309">
        <f t="shared" si="382"/>
        <v>0</v>
      </c>
      <c r="CU309">
        <f t="shared" si="383"/>
        <v>0</v>
      </c>
      <c r="CV309">
        <f t="shared" si="384"/>
        <v>0</v>
      </c>
      <c r="CW309">
        <f t="shared" si="385"/>
        <v>0</v>
      </c>
      <c r="CX309">
        <f t="shared" si="386"/>
        <v>0</v>
      </c>
      <c r="CY309">
        <f t="shared" si="387"/>
        <v>0</v>
      </c>
      <c r="CZ309">
        <f t="shared" si="388"/>
        <v>0</v>
      </c>
      <c r="DC309" t="s">
        <v>3</v>
      </c>
      <c r="DD309" t="s">
        <v>3</v>
      </c>
      <c r="DE309" t="s">
        <v>3</v>
      </c>
      <c r="DF309" t="s">
        <v>3</v>
      </c>
      <c r="DG309" t="s">
        <v>3</v>
      </c>
      <c r="DH309" t="s">
        <v>3</v>
      </c>
      <c r="DI309" t="s">
        <v>3</v>
      </c>
      <c r="DJ309" t="s">
        <v>3</v>
      </c>
      <c r="DK309" t="s">
        <v>3</v>
      </c>
      <c r="DL309" t="s">
        <v>3</v>
      </c>
      <c r="DM309" t="s">
        <v>3</v>
      </c>
      <c r="DN309">
        <v>110</v>
      </c>
      <c r="DO309">
        <v>74</v>
      </c>
      <c r="DP309">
        <v>1.0669999999999999</v>
      </c>
      <c r="DQ309">
        <v>1</v>
      </c>
      <c r="DU309">
        <v>1010</v>
      </c>
      <c r="DV309" t="s">
        <v>51</v>
      </c>
      <c r="DW309" t="s">
        <v>51</v>
      </c>
      <c r="DX309">
        <v>1</v>
      </c>
      <c r="EE309">
        <v>20613509</v>
      </c>
      <c r="EF309">
        <v>60</v>
      </c>
      <c r="EG309" t="s">
        <v>29</v>
      </c>
      <c r="EH309">
        <v>0</v>
      </c>
      <c r="EI309" t="s">
        <v>3</v>
      </c>
      <c r="EJ309">
        <v>1</v>
      </c>
      <c r="EK309">
        <v>617</v>
      </c>
      <c r="EL309" t="s">
        <v>530</v>
      </c>
      <c r="EM309" t="s">
        <v>531</v>
      </c>
      <c r="EO309" t="s">
        <v>3</v>
      </c>
      <c r="EQ309">
        <v>0</v>
      </c>
      <c r="ER309">
        <v>0</v>
      </c>
      <c r="ES309">
        <v>3.65</v>
      </c>
      <c r="ET309">
        <v>0</v>
      </c>
      <c r="EU309">
        <v>0</v>
      </c>
      <c r="EV309">
        <v>0</v>
      </c>
      <c r="EW309">
        <v>0</v>
      </c>
      <c r="EX309">
        <v>0</v>
      </c>
      <c r="FQ309">
        <v>0</v>
      </c>
      <c r="FR309">
        <f t="shared" si="389"/>
        <v>0</v>
      </c>
      <c r="FS309">
        <v>0</v>
      </c>
      <c r="FX309">
        <v>110</v>
      </c>
      <c r="FY309">
        <v>74</v>
      </c>
      <c r="GA309" t="s">
        <v>3</v>
      </c>
      <c r="GD309">
        <v>0</v>
      </c>
      <c r="GF309">
        <v>1549925822</v>
      </c>
      <c r="GG309">
        <v>2</v>
      </c>
      <c r="GH309">
        <v>-2</v>
      </c>
      <c r="GI309">
        <v>2</v>
      </c>
      <c r="GJ309">
        <v>0</v>
      </c>
      <c r="GK309">
        <f>ROUND(R309*(S12)/100,2)</f>
        <v>0</v>
      </c>
      <c r="GL309">
        <f t="shared" si="390"/>
        <v>0</v>
      </c>
      <c r="GM309">
        <f t="shared" si="391"/>
        <v>17.34</v>
      </c>
      <c r="GN309">
        <f t="shared" si="392"/>
        <v>17.34</v>
      </c>
      <c r="GO309">
        <f t="shared" si="393"/>
        <v>0</v>
      </c>
      <c r="GP309">
        <f t="shared" si="394"/>
        <v>0</v>
      </c>
      <c r="GR309">
        <v>0</v>
      </c>
      <c r="GS309">
        <v>3</v>
      </c>
      <c r="GT309">
        <v>0</v>
      </c>
      <c r="GU309" t="s">
        <v>3</v>
      </c>
      <c r="GV309">
        <f t="shared" si="395"/>
        <v>0</v>
      </c>
      <c r="GW309">
        <v>1</v>
      </c>
      <c r="GX309">
        <f t="shared" si="396"/>
        <v>0</v>
      </c>
      <c r="HA309">
        <v>0</v>
      </c>
      <c r="HB309">
        <v>0</v>
      </c>
      <c r="IK309">
        <v>0</v>
      </c>
    </row>
    <row r="310" spans="1:255" x14ac:dyDescent="0.2">
      <c r="A310" s="2">
        <v>17</v>
      </c>
      <c r="B310" s="2">
        <v>1</v>
      </c>
      <c r="C310" s="2">
        <f>ROW(SmtRes!A427)</f>
        <v>427</v>
      </c>
      <c r="D310" s="2">
        <f>ROW(EtalonRes!A415)</f>
        <v>415</v>
      </c>
      <c r="E310" s="2" t="s">
        <v>114</v>
      </c>
      <c r="F310" s="2" t="s">
        <v>552</v>
      </c>
      <c r="G310" s="2" t="s">
        <v>553</v>
      </c>
      <c r="H310" s="2" t="s">
        <v>80</v>
      </c>
      <c r="I310" s="2">
        <v>1</v>
      </c>
      <c r="J310" s="2">
        <v>0</v>
      </c>
      <c r="K310" s="2"/>
      <c r="L310" s="2"/>
      <c r="M310" s="2"/>
      <c r="N310" s="2"/>
      <c r="O310" s="2">
        <f t="shared" si="363"/>
        <v>18.440000000000001</v>
      </c>
      <c r="P310" s="2">
        <f t="shared" si="364"/>
        <v>3.25</v>
      </c>
      <c r="Q310" s="2">
        <f t="shared" si="365"/>
        <v>2.14</v>
      </c>
      <c r="R310" s="2">
        <f t="shared" si="366"/>
        <v>0.5</v>
      </c>
      <c r="S310" s="2">
        <f t="shared" si="367"/>
        <v>13.05</v>
      </c>
      <c r="T310" s="2">
        <f t="shared" si="368"/>
        <v>0</v>
      </c>
      <c r="U310" s="2">
        <f t="shared" si="369"/>
        <v>1.0447749999999998</v>
      </c>
      <c r="V310" s="2">
        <f t="shared" si="370"/>
        <v>0</v>
      </c>
      <c r="W310" s="2">
        <f t="shared" si="371"/>
        <v>0</v>
      </c>
      <c r="X310" s="2">
        <f t="shared" si="372"/>
        <v>0</v>
      </c>
      <c r="Y310" s="2">
        <f t="shared" si="373"/>
        <v>0</v>
      </c>
      <c r="Z310" s="2"/>
      <c r="AA310" s="2">
        <v>21012691</v>
      </c>
      <c r="AB310" s="2">
        <f t="shared" si="374"/>
        <v>18.444949999999999</v>
      </c>
      <c r="AC310" s="2">
        <f t="shared" si="375"/>
        <v>3.25</v>
      </c>
      <c r="AD310" s="2">
        <f>ROUND((((ET310*1.25)*1.15)),6)</f>
        <v>2.1418750000000002</v>
      </c>
      <c r="AE310" s="2">
        <f>ROUND((((EU310*1.25)*1.15)),6)</f>
        <v>0.50312500000000004</v>
      </c>
      <c r="AF310" s="2">
        <f>ROUND((((EV310*1.15)*1.15)),6)</f>
        <v>13.053075</v>
      </c>
      <c r="AG310" s="2">
        <f t="shared" si="376"/>
        <v>0</v>
      </c>
      <c r="AH310" s="2">
        <f>(((EW310*1.15)*1.15))</f>
        <v>1.0447749999999998</v>
      </c>
      <c r="AI310" s="2">
        <f>(((EX310*1.25)*1.15))</f>
        <v>0</v>
      </c>
      <c r="AJ310" s="2">
        <f t="shared" si="377"/>
        <v>0</v>
      </c>
      <c r="AK310" s="2">
        <v>14.61</v>
      </c>
      <c r="AL310" s="2">
        <v>3.25</v>
      </c>
      <c r="AM310" s="2">
        <v>1.49</v>
      </c>
      <c r="AN310" s="2">
        <v>0.35</v>
      </c>
      <c r="AO310" s="2">
        <v>9.8699999999999992</v>
      </c>
      <c r="AP310" s="2">
        <v>0</v>
      </c>
      <c r="AQ310" s="2">
        <v>0.79</v>
      </c>
      <c r="AR310" s="2">
        <v>0</v>
      </c>
      <c r="AS310" s="2">
        <v>0</v>
      </c>
      <c r="AT310" s="2">
        <v>0</v>
      </c>
      <c r="AU310" s="2">
        <v>0</v>
      </c>
      <c r="AV310" s="2">
        <v>1</v>
      </c>
      <c r="AW310" s="2">
        <v>1</v>
      </c>
      <c r="AX310" s="2"/>
      <c r="AY310" s="2"/>
      <c r="AZ310" s="2">
        <v>1</v>
      </c>
      <c r="BA310" s="2">
        <v>1</v>
      </c>
      <c r="BB310" s="2">
        <v>1</v>
      </c>
      <c r="BC310" s="2">
        <v>1</v>
      </c>
      <c r="BD310" s="2" t="s">
        <v>3</v>
      </c>
      <c r="BE310" s="2" t="s">
        <v>3</v>
      </c>
      <c r="BF310" s="2" t="s">
        <v>3</v>
      </c>
      <c r="BG310" s="2" t="s">
        <v>3</v>
      </c>
      <c r="BH310" s="2">
        <v>0</v>
      </c>
      <c r="BI310" s="2">
        <v>1</v>
      </c>
      <c r="BJ310" s="2" t="s">
        <v>554</v>
      </c>
      <c r="BK310" s="2"/>
      <c r="BL310" s="2"/>
      <c r="BM310" s="2">
        <v>136</v>
      </c>
      <c r="BN310" s="2">
        <v>0</v>
      </c>
      <c r="BO310" s="2" t="s">
        <v>3</v>
      </c>
      <c r="BP310" s="2">
        <v>0</v>
      </c>
      <c r="BQ310" s="2">
        <v>30</v>
      </c>
      <c r="BR310" s="2">
        <v>0</v>
      </c>
      <c r="BS310" s="2">
        <v>1</v>
      </c>
      <c r="BT310" s="2">
        <v>1</v>
      </c>
      <c r="BU310" s="2">
        <v>1</v>
      </c>
      <c r="BV310" s="2">
        <v>1</v>
      </c>
      <c r="BW310" s="2">
        <v>1</v>
      </c>
      <c r="BX310" s="2">
        <v>1</v>
      </c>
      <c r="BY310" s="2" t="s">
        <v>3</v>
      </c>
      <c r="BZ310" s="2">
        <v>0</v>
      </c>
      <c r="CA310" s="2">
        <v>0</v>
      </c>
      <c r="CB310" s="2"/>
      <c r="CC310" s="2"/>
      <c r="CD310" s="2"/>
      <c r="CE310" s="2"/>
      <c r="CF310" s="2">
        <v>0</v>
      </c>
      <c r="CG310" s="2">
        <v>0</v>
      </c>
      <c r="CH310" s="2"/>
      <c r="CI310" s="2"/>
      <c r="CJ310" s="2"/>
      <c r="CK310" s="2"/>
      <c r="CL310" s="2"/>
      <c r="CM310" s="2">
        <v>0</v>
      </c>
      <c r="CN310" s="2" t="s">
        <v>53</v>
      </c>
      <c r="CO310" s="2">
        <v>0</v>
      </c>
      <c r="CP310" s="2">
        <f t="shared" si="378"/>
        <v>18.440000000000001</v>
      </c>
      <c r="CQ310" s="2">
        <f t="shared" si="379"/>
        <v>3.25</v>
      </c>
      <c r="CR310" s="2">
        <f t="shared" si="380"/>
        <v>2.1418750000000002</v>
      </c>
      <c r="CS310" s="2">
        <f t="shared" si="381"/>
        <v>0.50312500000000004</v>
      </c>
      <c r="CT310" s="2">
        <f t="shared" si="382"/>
        <v>13.053075</v>
      </c>
      <c r="CU310" s="2">
        <f t="shared" si="383"/>
        <v>0</v>
      </c>
      <c r="CV310" s="2">
        <f t="shared" si="384"/>
        <v>1.0447749999999998</v>
      </c>
      <c r="CW310" s="2">
        <f t="shared" si="385"/>
        <v>0</v>
      </c>
      <c r="CX310" s="2">
        <f t="shared" si="386"/>
        <v>0</v>
      </c>
      <c r="CY310" s="2">
        <f t="shared" si="387"/>
        <v>0</v>
      </c>
      <c r="CZ310" s="2">
        <f t="shared" si="388"/>
        <v>0</v>
      </c>
      <c r="DA310" s="2"/>
      <c r="DB310" s="2"/>
      <c r="DC310" s="2" t="s">
        <v>3</v>
      </c>
      <c r="DD310" s="2" t="s">
        <v>3</v>
      </c>
      <c r="DE310" s="2" t="s">
        <v>224</v>
      </c>
      <c r="DF310" s="2" t="s">
        <v>224</v>
      </c>
      <c r="DG310" s="2" t="s">
        <v>63</v>
      </c>
      <c r="DH310" s="2" t="s">
        <v>3</v>
      </c>
      <c r="DI310" s="2" t="s">
        <v>63</v>
      </c>
      <c r="DJ310" s="2" t="s">
        <v>224</v>
      </c>
      <c r="DK310" s="2" t="s">
        <v>3</v>
      </c>
      <c r="DL310" s="2" t="s">
        <v>3</v>
      </c>
      <c r="DM310" s="2" t="s">
        <v>3</v>
      </c>
      <c r="DN310" s="2">
        <v>110</v>
      </c>
      <c r="DO310" s="2">
        <v>74</v>
      </c>
      <c r="DP310" s="2">
        <v>1.0669999999999999</v>
      </c>
      <c r="DQ310" s="2">
        <v>1</v>
      </c>
      <c r="DR310" s="2"/>
      <c r="DS310" s="2"/>
      <c r="DT310" s="2"/>
      <c r="DU310" s="2">
        <v>1013</v>
      </c>
      <c r="DV310" s="2" t="s">
        <v>80</v>
      </c>
      <c r="DW310" s="2" t="s">
        <v>80</v>
      </c>
      <c r="DX310" s="2">
        <v>1</v>
      </c>
      <c r="DY310" s="2"/>
      <c r="DZ310" s="2"/>
      <c r="EA310" s="2"/>
      <c r="EB310" s="2"/>
      <c r="EC310" s="2"/>
      <c r="ED310" s="2"/>
      <c r="EE310" s="2">
        <v>20613028</v>
      </c>
      <c r="EF310" s="2">
        <v>30</v>
      </c>
      <c r="EG310" s="2" t="s">
        <v>54</v>
      </c>
      <c r="EH310" s="2">
        <v>0</v>
      </c>
      <c r="EI310" s="2" t="s">
        <v>3</v>
      </c>
      <c r="EJ310" s="2">
        <v>1</v>
      </c>
      <c r="EK310" s="2">
        <v>136</v>
      </c>
      <c r="EL310" s="2" t="s">
        <v>55</v>
      </c>
      <c r="EM310" s="2" t="s">
        <v>56</v>
      </c>
      <c r="EN310" s="2"/>
      <c r="EO310" s="2" t="s">
        <v>57</v>
      </c>
      <c r="EP310" s="2"/>
      <c r="EQ310" s="2">
        <v>0</v>
      </c>
      <c r="ER310" s="2">
        <v>14.61</v>
      </c>
      <c r="ES310" s="2">
        <v>3.25</v>
      </c>
      <c r="ET310" s="2">
        <v>1.49</v>
      </c>
      <c r="EU310" s="2">
        <v>0.35</v>
      </c>
      <c r="EV310" s="2">
        <v>9.8699999999999992</v>
      </c>
      <c r="EW310" s="2">
        <v>0.79</v>
      </c>
      <c r="EX310" s="2">
        <v>0</v>
      </c>
      <c r="EY310" s="2">
        <v>0</v>
      </c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>
        <v>0</v>
      </c>
      <c r="FR310" s="2">
        <f t="shared" si="389"/>
        <v>0</v>
      </c>
      <c r="FS310" s="2">
        <v>0</v>
      </c>
      <c r="FT310" s="2"/>
      <c r="FU310" s="2"/>
      <c r="FV310" s="2"/>
      <c r="FW310" s="2"/>
      <c r="FX310" s="2">
        <v>110</v>
      </c>
      <c r="FY310" s="2">
        <v>74</v>
      </c>
      <c r="FZ310" s="2"/>
      <c r="GA310" s="2" t="s">
        <v>3</v>
      </c>
      <c r="GB310" s="2"/>
      <c r="GC310" s="2"/>
      <c r="GD310" s="2">
        <v>0</v>
      </c>
      <c r="GE310" s="2"/>
      <c r="GF310" s="2">
        <v>-954784444</v>
      </c>
      <c r="GG310" s="2">
        <v>2</v>
      </c>
      <c r="GH310" s="2">
        <v>-2</v>
      </c>
      <c r="GI310" s="2">
        <v>-2</v>
      </c>
      <c r="GJ310" s="2">
        <v>0</v>
      </c>
      <c r="GK310" s="2">
        <f>ROUND(R310*(R12)/100,2)</f>
        <v>0.84</v>
      </c>
      <c r="GL310" s="2">
        <f t="shared" si="390"/>
        <v>0</v>
      </c>
      <c r="GM310" s="2">
        <f t="shared" si="391"/>
        <v>19.28</v>
      </c>
      <c r="GN310" s="2">
        <f t="shared" si="392"/>
        <v>19.28</v>
      </c>
      <c r="GO310" s="2">
        <f t="shared" si="393"/>
        <v>0</v>
      </c>
      <c r="GP310" s="2">
        <f t="shared" si="394"/>
        <v>0</v>
      </c>
      <c r="GQ310" s="2"/>
      <c r="GR310" s="2">
        <v>0</v>
      </c>
      <c r="GS310" s="2">
        <v>3</v>
      </c>
      <c r="GT310" s="2">
        <v>0</v>
      </c>
      <c r="GU310" s="2" t="s">
        <v>3</v>
      </c>
      <c r="GV310" s="2">
        <f t="shared" si="395"/>
        <v>0</v>
      </c>
      <c r="GW310" s="2">
        <v>1</v>
      </c>
      <c r="GX310" s="2">
        <f t="shared" si="396"/>
        <v>0</v>
      </c>
      <c r="GY310" s="2"/>
      <c r="GZ310" s="2"/>
      <c r="HA310" s="2">
        <v>0</v>
      </c>
      <c r="HB310" s="2">
        <v>0</v>
      </c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>
        <v>0</v>
      </c>
      <c r="IL310" s="2"/>
      <c r="IM310" s="2"/>
      <c r="IN310" s="2"/>
      <c r="IO310" s="2"/>
      <c r="IP310" s="2"/>
      <c r="IQ310" s="2"/>
      <c r="IR310" s="2"/>
      <c r="IS310" s="2"/>
      <c r="IT310" s="2"/>
      <c r="IU310" s="2"/>
    </row>
    <row r="311" spans="1:255" x14ac:dyDescent="0.2">
      <c r="A311">
        <v>17</v>
      </c>
      <c r="B311">
        <v>1</v>
      </c>
      <c r="C311">
        <f>ROW(SmtRes!A432)</f>
        <v>432</v>
      </c>
      <c r="D311">
        <f>ROW(EtalonRes!A420)</f>
        <v>420</v>
      </c>
      <c r="E311" t="s">
        <v>114</v>
      </c>
      <c r="F311" t="s">
        <v>552</v>
      </c>
      <c r="G311" t="s">
        <v>553</v>
      </c>
      <c r="H311" t="s">
        <v>80</v>
      </c>
      <c r="I311">
        <v>1</v>
      </c>
      <c r="J311">
        <v>0</v>
      </c>
      <c r="O311">
        <f t="shared" si="363"/>
        <v>296.39</v>
      </c>
      <c r="P311">
        <f t="shared" si="364"/>
        <v>20.8</v>
      </c>
      <c r="Q311">
        <f t="shared" si="365"/>
        <v>17.23</v>
      </c>
      <c r="R311">
        <f t="shared" si="366"/>
        <v>0.54</v>
      </c>
      <c r="S311">
        <f t="shared" si="367"/>
        <v>258.36</v>
      </c>
      <c r="T311">
        <f t="shared" si="368"/>
        <v>0</v>
      </c>
      <c r="U311">
        <f t="shared" si="369"/>
        <v>1.1147749249999996</v>
      </c>
      <c r="V311">
        <f t="shared" si="370"/>
        <v>0</v>
      </c>
      <c r="W311">
        <f t="shared" si="371"/>
        <v>0</v>
      </c>
      <c r="X311">
        <f t="shared" si="372"/>
        <v>242.86</v>
      </c>
      <c r="Y311">
        <f t="shared" si="373"/>
        <v>113.68</v>
      </c>
      <c r="AA311">
        <v>21012693</v>
      </c>
      <c r="AB311">
        <f t="shared" si="374"/>
        <v>18.444949999999999</v>
      </c>
      <c r="AC311">
        <f t="shared" si="375"/>
        <v>3.25</v>
      </c>
      <c r="AD311">
        <f>ROUND((((ET311*1.25)*1.15)),6)</f>
        <v>2.1418750000000002</v>
      </c>
      <c r="AE311">
        <f>ROUND((((EU311*1.25)*1.15)),6)</f>
        <v>0.50312500000000004</v>
      </c>
      <c r="AF311">
        <f>ROUND((((EV311*1.15)*1.15)),6)</f>
        <v>13.053075</v>
      </c>
      <c r="AG311">
        <f t="shared" si="376"/>
        <v>0</v>
      </c>
      <c r="AH311">
        <f>(((EW311*1.15)*1.15))</f>
        <v>1.0447749999999998</v>
      </c>
      <c r="AI311">
        <f>(((EX311*1.25)*1.15))</f>
        <v>0</v>
      </c>
      <c r="AJ311">
        <f t="shared" si="377"/>
        <v>0</v>
      </c>
      <c r="AK311">
        <v>14.61</v>
      </c>
      <c r="AL311">
        <v>3.25</v>
      </c>
      <c r="AM311">
        <v>1.49</v>
      </c>
      <c r="AN311">
        <v>0.35</v>
      </c>
      <c r="AO311">
        <v>9.8699999999999992</v>
      </c>
      <c r="AP311">
        <v>0</v>
      </c>
      <c r="AQ311">
        <v>0.79</v>
      </c>
      <c r="AR311">
        <v>0</v>
      </c>
      <c r="AS311">
        <v>0</v>
      </c>
      <c r="AT311">
        <v>94</v>
      </c>
      <c r="AU311">
        <v>44</v>
      </c>
      <c r="AV311">
        <v>1.0669999999999999</v>
      </c>
      <c r="AW311">
        <v>1</v>
      </c>
      <c r="AZ311">
        <v>1</v>
      </c>
      <c r="BA311">
        <v>18.55</v>
      </c>
      <c r="BB311">
        <v>7.54</v>
      </c>
      <c r="BC311">
        <v>6.4</v>
      </c>
      <c r="BD311" t="s">
        <v>3</v>
      </c>
      <c r="BE311" t="s">
        <v>3</v>
      </c>
      <c r="BF311" t="s">
        <v>3</v>
      </c>
      <c r="BG311" t="s">
        <v>3</v>
      </c>
      <c r="BH311">
        <v>0</v>
      </c>
      <c r="BI311">
        <v>1</v>
      </c>
      <c r="BJ311" t="s">
        <v>554</v>
      </c>
      <c r="BM311">
        <v>136</v>
      </c>
      <c r="BN311">
        <v>0</v>
      </c>
      <c r="BO311" t="s">
        <v>552</v>
      </c>
      <c r="BP311">
        <v>1</v>
      </c>
      <c r="BQ311">
        <v>30</v>
      </c>
      <c r="BR311">
        <v>0</v>
      </c>
      <c r="BS311">
        <v>1</v>
      </c>
      <c r="BT311">
        <v>1</v>
      </c>
      <c r="BU311">
        <v>1</v>
      </c>
      <c r="BV311">
        <v>1</v>
      </c>
      <c r="BW311">
        <v>1</v>
      </c>
      <c r="BX311">
        <v>1</v>
      </c>
      <c r="BY311" t="s">
        <v>3</v>
      </c>
      <c r="BZ311">
        <v>94</v>
      </c>
      <c r="CA311">
        <v>44</v>
      </c>
      <c r="CF311">
        <v>0</v>
      </c>
      <c r="CG311">
        <v>0</v>
      </c>
      <c r="CM311">
        <v>0</v>
      </c>
      <c r="CN311" t="s">
        <v>53</v>
      </c>
      <c r="CO311">
        <v>0</v>
      </c>
      <c r="CP311">
        <f t="shared" si="378"/>
        <v>296.39</v>
      </c>
      <c r="CQ311">
        <f t="shared" si="379"/>
        <v>20.8</v>
      </c>
      <c r="CR311">
        <f t="shared" si="380"/>
        <v>17.231769912499999</v>
      </c>
      <c r="CS311">
        <f t="shared" si="381"/>
        <v>0.53683437499999997</v>
      </c>
      <c r="CT311">
        <f t="shared" si="382"/>
        <v>258.35755551375001</v>
      </c>
      <c r="CU311">
        <f t="shared" si="383"/>
        <v>0</v>
      </c>
      <c r="CV311">
        <f t="shared" si="384"/>
        <v>1.1147749249999996</v>
      </c>
      <c r="CW311">
        <f t="shared" si="385"/>
        <v>0</v>
      </c>
      <c r="CX311">
        <f t="shared" si="386"/>
        <v>0</v>
      </c>
      <c r="CY311">
        <f t="shared" si="387"/>
        <v>242.85839999999999</v>
      </c>
      <c r="CZ311">
        <f t="shared" si="388"/>
        <v>113.67840000000001</v>
      </c>
      <c r="DC311" t="s">
        <v>3</v>
      </c>
      <c r="DD311" t="s">
        <v>3</v>
      </c>
      <c r="DE311" t="s">
        <v>224</v>
      </c>
      <c r="DF311" t="s">
        <v>224</v>
      </c>
      <c r="DG311" t="s">
        <v>63</v>
      </c>
      <c r="DH311" t="s">
        <v>3</v>
      </c>
      <c r="DI311" t="s">
        <v>63</v>
      </c>
      <c r="DJ311" t="s">
        <v>224</v>
      </c>
      <c r="DK311" t="s">
        <v>3</v>
      </c>
      <c r="DL311" t="s">
        <v>3</v>
      </c>
      <c r="DM311" t="s">
        <v>3</v>
      </c>
      <c r="DN311">
        <v>110</v>
      </c>
      <c r="DO311">
        <v>74</v>
      </c>
      <c r="DP311">
        <v>1.0669999999999999</v>
      </c>
      <c r="DQ311">
        <v>1</v>
      </c>
      <c r="DU311">
        <v>1013</v>
      </c>
      <c r="DV311" t="s">
        <v>80</v>
      </c>
      <c r="DW311" t="s">
        <v>80</v>
      </c>
      <c r="DX311">
        <v>1</v>
      </c>
      <c r="EE311">
        <v>20613028</v>
      </c>
      <c r="EF311">
        <v>30</v>
      </c>
      <c r="EG311" t="s">
        <v>54</v>
      </c>
      <c r="EH311">
        <v>0</v>
      </c>
      <c r="EI311" t="s">
        <v>3</v>
      </c>
      <c r="EJ311">
        <v>1</v>
      </c>
      <c r="EK311">
        <v>136</v>
      </c>
      <c r="EL311" t="s">
        <v>55</v>
      </c>
      <c r="EM311" t="s">
        <v>56</v>
      </c>
      <c r="EO311" t="s">
        <v>57</v>
      </c>
      <c r="EQ311">
        <v>0</v>
      </c>
      <c r="ER311">
        <v>14.61</v>
      </c>
      <c r="ES311">
        <v>3.25</v>
      </c>
      <c r="ET311">
        <v>1.49</v>
      </c>
      <c r="EU311">
        <v>0.35</v>
      </c>
      <c r="EV311">
        <v>9.8699999999999992</v>
      </c>
      <c r="EW311">
        <v>0.79</v>
      </c>
      <c r="EX311">
        <v>0</v>
      </c>
      <c r="EY311">
        <v>0</v>
      </c>
      <c r="FQ311">
        <v>0</v>
      </c>
      <c r="FR311">
        <f t="shared" si="389"/>
        <v>0</v>
      </c>
      <c r="FS311">
        <v>0</v>
      </c>
      <c r="FX311">
        <v>110</v>
      </c>
      <c r="FY311">
        <v>74</v>
      </c>
      <c r="GA311" t="s">
        <v>3</v>
      </c>
      <c r="GD311">
        <v>0</v>
      </c>
      <c r="GF311">
        <v>-954784444</v>
      </c>
      <c r="GG311">
        <v>2</v>
      </c>
      <c r="GH311">
        <v>1</v>
      </c>
      <c r="GI311">
        <v>2</v>
      </c>
      <c r="GJ311">
        <v>0</v>
      </c>
      <c r="GK311">
        <f>ROUND(R311*(S12)/100,2)</f>
        <v>0.91</v>
      </c>
      <c r="GL311">
        <f t="shared" si="390"/>
        <v>0</v>
      </c>
      <c r="GM311">
        <f t="shared" si="391"/>
        <v>653.84</v>
      </c>
      <c r="GN311">
        <f t="shared" si="392"/>
        <v>653.84</v>
      </c>
      <c r="GO311">
        <f t="shared" si="393"/>
        <v>0</v>
      </c>
      <c r="GP311">
        <f t="shared" si="394"/>
        <v>0</v>
      </c>
      <c r="GR311">
        <v>0</v>
      </c>
      <c r="GS311">
        <v>0</v>
      </c>
      <c r="GT311">
        <v>0</v>
      </c>
      <c r="GU311" t="s">
        <v>3</v>
      </c>
      <c r="GV311">
        <f t="shared" si="395"/>
        <v>0</v>
      </c>
      <c r="GW311">
        <v>1</v>
      </c>
      <c r="GX311">
        <f t="shared" si="396"/>
        <v>0</v>
      </c>
      <c r="HA311">
        <v>0</v>
      </c>
      <c r="HB311">
        <v>0</v>
      </c>
      <c r="IK311">
        <v>0</v>
      </c>
    </row>
    <row r="312" spans="1:255" x14ac:dyDescent="0.2">
      <c r="A312" s="2">
        <v>18</v>
      </c>
      <c r="B312" s="2">
        <v>1</v>
      </c>
      <c r="C312" s="2">
        <v>427</v>
      </c>
      <c r="D312" s="2"/>
      <c r="E312" s="2" t="s">
        <v>120</v>
      </c>
      <c r="F312" s="2" t="s">
        <v>555</v>
      </c>
      <c r="G312" s="2" t="s">
        <v>556</v>
      </c>
      <c r="H312" s="2" t="s">
        <v>80</v>
      </c>
      <c r="I312" s="2">
        <f>I310*J312</f>
        <v>1</v>
      </c>
      <c r="J312" s="2">
        <v>1</v>
      </c>
      <c r="K312" s="2"/>
      <c r="L312" s="2"/>
      <c r="M312" s="2"/>
      <c r="N312" s="2"/>
      <c r="O312" s="2">
        <f t="shared" si="363"/>
        <v>574.62</v>
      </c>
      <c r="P312" s="2">
        <f t="shared" si="364"/>
        <v>574.62</v>
      </c>
      <c r="Q312" s="2">
        <f t="shared" si="365"/>
        <v>0</v>
      </c>
      <c r="R312" s="2">
        <f t="shared" si="366"/>
        <v>0</v>
      </c>
      <c r="S312" s="2">
        <f t="shared" si="367"/>
        <v>0</v>
      </c>
      <c r="T312" s="2">
        <f t="shared" si="368"/>
        <v>0</v>
      </c>
      <c r="U312" s="2">
        <f t="shared" si="369"/>
        <v>0</v>
      </c>
      <c r="V312" s="2">
        <f t="shared" si="370"/>
        <v>0</v>
      </c>
      <c r="W312" s="2">
        <f t="shared" si="371"/>
        <v>0</v>
      </c>
      <c r="X312" s="2">
        <f t="shared" si="372"/>
        <v>0</v>
      </c>
      <c r="Y312" s="2">
        <f t="shared" si="373"/>
        <v>0</v>
      </c>
      <c r="Z312" s="2"/>
      <c r="AA312" s="2">
        <v>21012691</v>
      </c>
      <c r="AB312" s="2">
        <f t="shared" si="374"/>
        <v>574.62</v>
      </c>
      <c r="AC312" s="2">
        <f t="shared" si="375"/>
        <v>574.62</v>
      </c>
      <c r="AD312" s="2">
        <f t="shared" ref="AD312:AF313" si="397">ROUND((ET312),6)</f>
        <v>0</v>
      </c>
      <c r="AE312" s="2">
        <f t="shared" si="397"/>
        <v>0</v>
      </c>
      <c r="AF312" s="2">
        <f t="shared" si="397"/>
        <v>0</v>
      </c>
      <c r="AG312" s="2">
        <f t="shared" si="376"/>
        <v>0</v>
      </c>
      <c r="AH312" s="2">
        <f>(EW312)</f>
        <v>0</v>
      </c>
      <c r="AI312" s="2">
        <f>(EX312)</f>
        <v>0</v>
      </c>
      <c r="AJ312" s="2">
        <f t="shared" si="377"/>
        <v>0</v>
      </c>
      <c r="AK312" s="2">
        <v>574.62</v>
      </c>
      <c r="AL312" s="2">
        <v>574.62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  <c r="AU312" s="2">
        <v>0</v>
      </c>
      <c r="AV312" s="2">
        <v>1</v>
      </c>
      <c r="AW312" s="2">
        <v>1</v>
      </c>
      <c r="AX312" s="2"/>
      <c r="AY312" s="2"/>
      <c r="AZ312" s="2">
        <v>1</v>
      </c>
      <c r="BA312" s="2">
        <v>1</v>
      </c>
      <c r="BB312" s="2">
        <v>1</v>
      </c>
      <c r="BC312" s="2">
        <v>1</v>
      </c>
      <c r="BD312" s="2" t="s">
        <v>3</v>
      </c>
      <c r="BE312" s="2" t="s">
        <v>3</v>
      </c>
      <c r="BF312" s="2" t="s">
        <v>3</v>
      </c>
      <c r="BG312" s="2" t="s">
        <v>3</v>
      </c>
      <c r="BH312" s="2">
        <v>3</v>
      </c>
      <c r="BI312" s="2">
        <v>1</v>
      </c>
      <c r="BJ312" s="2" t="s">
        <v>557</v>
      </c>
      <c r="BK312" s="2"/>
      <c r="BL312" s="2"/>
      <c r="BM312" s="2">
        <v>136</v>
      </c>
      <c r="BN312" s="2">
        <v>0</v>
      </c>
      <c r="BO312" s="2" t="s">
        <v>3</v>
      </c>
      <c r="BP312" s="2">
        <v>0</v>
      </c>
      <c r="BQ312" s="2">
        <v>30</v>
      </c>
      <c r="BR312" s="2">
        <v>0</v>
      </c>
      <c r="BS312" s="2">
        <v>1</v>
      </c>
      <c r="BT312" s="2">
        <v>1</v>
      </c>
      <c r="BU312" s="2">
        <v>1</v>
      </c>
      <c r="BV312" s="2">
        <v>1</v>
      </c>
      <c r="BW312" s="2">
        <v>1</v>
      </c>
      <c r="BX312" s="2">
        <v>1</v>
      </c>
      <c r="BY312" s="2" t="s">
        <v>3</v>
      </c>
      <c r="BZ312" s="2">
        <v>0</v>
      </c>
      <c r="CA312" s="2">
        <v>0</v>
      </c>
      <c r="CB312" s="2"/>
      <c r="CC312" s="2"/>
      <c r="CD312" s="2"/>
      <c r="CE312" s="2"/>
      <c r="CF312" s="2">
        <v>0</v>
      </c>
      <c r="CG312" s="2">
        <v>0</v>
      </c>
      <c r="CH312" s="2"/>
      <c r="CI312" s="2"/>
      <c r="CJ312" s="2"/>
      <c r="CK312" s="2"/>
      <c r="CL312" s="2"/>
      <c r="CM312" s="2">
        <v>0</v>
      </c>
      <c r="CN312" s="2" t="s">
        <v>3</v>
      </c>
      <c r="CO312" s="2">
        <v>0</v>
      </c>
      <c r="CP312" s="2">
        <f t="shared" si="378"/>
        <v>574.62</v>
      </c>
      <c r="CQ312" s="2">
        <f t="shared" si="379"/>
        <v>574.62</v>
      </c>
      <c r="CR312" s="2">
        <f t="shared" si="380"/>
        <v>0</v>
      </c>
      <c r="CS312" s="2">
        <f t="shared" si="381"/>
        <v>0</v>
      </c>
      <c r="CT312" s="2">
        <f t="shared" si="382"/>
        <v>0</v>
      </c>
      <c r="CU312" s="2">
        <f t="shared" si="383"/>
        <v>0</v>
      </c>
      <c r="CV312" s="2">
        <f t="shared" si="384"/>
        <v>0</v>
      </c>
      <c r="CW312" s="2">
        <f t="shared" si="385"/>
        <v>0</v>
      </c>
      <c r="CX312" s="2">
        <f t="shared" si="386"/>
        <v>0</v>
      </c>
      <c r="CY312" s="2">
        <f t="shared" si="387"/>
        <v>0</v>
      </c>
      <c r="CZ312" s="2">
        <f t="shared" si="388"/>
        <v>0</v>
      </c>
      <c r="DA312" s="2"/>
      <c r="DB312" s="2"/>
      <c r="DC312" s="2" t="s">
        <v>3</v>
      </c>
      <c r="DD312" s="2" t="s">
        <v>3</v>
      </c>
      <c r="DE312" s="2" t="s">
        <v>3</v>
      </c>
      <c r="DF312" s="2" t="s">
        <v>3</v>
      </c>
      <c r="DG312" s="2" t="s">
        <v>3</v>
      </c>
      <c r="DH312" s="2" t="s">
        <v>3</v>
      </c>
      <c r="DI312" s="2" t="s">
        <v>3</v>
      </c>
      <c r="DJ312" s="2" t="s">
        <v>3</v>
      </c>
      <c r="DK312" s="2" t="s">
        <v>3</v>
      </c>
      <c r="DL312" s="2" t="s">
        <v>3</v>
      </c>
      <c r="DM312" s="2" t="s">
        <v>3</v>
      </c>
      <c r="DN312" s="2">
        <v>110</v>
      </c>
      <c r="DO312" s="2">
        <v>74</v>
      </c>
      <c r="DP312" s="2">
        <v>1.0669999999999999</v>
      </c>
      <c r="DQ312" s="2">
        <v>1</v>
      </c>
      <c r="DR312" s="2"/>
      <c r="DS312" s="2"/>
      <c r="DT312" s="2"/>
      <c r="DU312" s="2">
        <v>1013</v>
      </c>
      <c r="DV312" s="2" t="s">
        <v>80</v>
      </c>
      <c r="DW312" s="2" t="s">
        <v>80</v>
      </c>
      <c r="DX312" s="2">
        <v>1</v>
      </c>
      <c r="DY312" s="2"/>
      <c r="DZ312" s="2"/>
      <c r="EA312" s="2"/>
      <c r="EB312" s="2"/>
      <c r="EC312" s="2"/>
      <c r="ED312" s="2"/>
      <c r="EE312" s="2">
        <v>20613028</v>
      </c>
      <c r="EF312" s="2">
        <v>30</v>
      </c>
      <c r="EG312" s="2" t="s">
        <v>54</v>
      </c>
      <c r="EH312" s="2">
        <v>0</v>
      </c>
      <c r="EI312" s="2" t="s">
        <v>3</v>
      </c>
      <c r="EJ312" s="2">
        <v>1</v>
      </c>
      <c r="EK312" s="2">
        <v>136</v>
      </c>
      <c r="EL312" s="2" t="s">
        <v>55</v>
      </c>
      <c r="EM312" s="2" t="s">
        <v>56</v>
      </c>
      <c r="EN312" s="2"/>
      <c r="EO312" s="2" t="s">
        <v>3</v>
      </c>
      <c r="EP312" s="2"/>
      <c r="EQ312" s="2">
        <v>0</v>
      </c>
      <c r="ER312" s="2">
        <v>574.62</v>
      </c>
      <c r="ES312" s="2">
        <v>574.62</v>
      </c>
      <c r="ET312" s="2">
        <v>0</v>
      </c>
      <c r="EU312" s="2">
        <v>0</v>
      </c>
      <c r="EV312" s="2">
        <v>0</v>
      </c>
      <c r="EW312" s="2">
        <v>0</v>
      </c>
      <c r="EX312" s="2">
        <v>0</v>
      </c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>
        <v>0</v>
      </c>
      <c r="FR312" s="2">
        <f t="shared" si="389"/>
        <v>0</v>
      </c>
      <c r="FS312" s="2">
        <v>0</v>
      </c>
      <c r="FT312" s="2"/>
      <c r="FU312" s="2"/>
      <c r="FV312" s="2"/>
      <c r="FW312" s="2"/>
      <c r="FX312" s="2">
        <v>110</v>
      </c>
      <c r="FY312" s="2">
        <v>74</v>
      </c>
      <c r="FZ312" s="2"/>
      <c r="GA312" s="2" t="s">
        <v>3</v>
      </c>
      <c r="GB312" s="2"/>
      <c r="GC312" s="2"/>
      <c r="GD312" s="2">
        <v>0</v>
      </c>
      <c r="GE312" s="2"/>
      <c r="GF312" s="2">
        <v>-1468586366</v>
      </c>
      <c r="GG312" s="2">
        <v>2</v>
      </c>
      <c r="GH312" s="2">
        <v>-2</v>
      </c>
      <c r="GI312" s="2">
        <v>-2</v>
      </c>
      <c r="GJ312" s="2">
        <v>0</v>
      </c>
      <c r="GK312" s="2">
        <f>ROUND(R312*(R12)/100,2)</f>
        <v>0</v>
      </c>
      <c r="GL312" s="2">
        <f t="shared" si="390"/>
        <v>0</v>
      </c>
      <c r="GM312" s="2">
        <f t="shared" si="391"/>
        <v>574.62</v>
      </c>
      <c r="GN312" s="2">
        <f t="shared" si="392"/>
        <v>574.62</v>
      </c>
      <c r="GO312" s="2">
        <f t="shared" si="393"/>
        <v>0</v>
      </c>
      <c r="GP312" s="2">
        <f t="shared" si="394"/>
        <v>0</v>
      </c>
      <c r="GQ312" s="2"/>
      <c r="GR312" s="2">
        <v>0</v>
      </c>
      <c r="GS312" s="2">
        <v>3</v>
      </c>
      <c r="GT312" s="2">
        <v>0</v>
      </c>
      <c r="GU312" s="2" t="s">
        <v>3</v>
      </c>
      <c r="GV312" s="2">
        <f t="shared" si="395"/>
        <v>0</v>
      </c>
      <c r="GW312" s="2">
        <v>1</v>
      </c>
      <c r="GX312" s="2">
        <f t="shared" si="396"/>
        <v>0</v>
      </c>
      <c r="GY312" s="2"/>
      <c r="GZ312" s="2"/>
      <c r="HA312" s="2">
        <v>0</v>
      </c>
      <c r="HB312" s="2">
        <v>0</v>
      </c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>
        <v>0</v>
      </c>
      <c r="IL312" s="2"/>
      <c r="IM312" s="2"/>
      <c r="IN312" s="2"/>
      <c r="IO312" s="2"/>
      <c r="IP312" s="2"/>
      <c r="IQ312" s="2"/>
      <c r="IR312" s="2"/>
      <c r="IS312" s="2"/>
      <c r="IT312" s="2"/>
      <c r="IU312" s="2"/>
    </row>
    <row r="313" spans="1:255" x14ac:dyDescent="0.2">
      <c r="A313">
        <v>18</v>
      </c>
      <c r="B313">
        <v>1</v>
      </c>
      <c r="C313">
        <v>432</v>
      </c>
      <c r="E313" t="s">
        <v>120</v>
      </c>
      <c r="F313" t="s">
        <v>555</v>
      </c>
      <c r="G313" t="s">
        <v>556</v>
      </c>
      <c r="H313" t="s">
        <v>80</v>
      </c>
      <c r="I313">
        <f>I311*J313</f>
        <v>1</v>
      </c>
      <c r="J313">
        <v>1</v>
      </c>
      <c r="O313">
        <f t="shared" si="363"/>
        <v>4171.74</v>
      </c>
      <c r="P313">
        <f t="shared" si="364"/>
        <v>4171.74</v>
      </c>
      <c r="Q313">
        <f t="shared" si="365"/>
        <v>0</v>
      </c>
      <c r="R313">
        <f t="shared" si="366"/>
        <v>0</v>
      </c>
      <c r="S313">
        <f t="shared" si="367"/>
        <v>0</v>
      </c>
      <c r="T313">
        <f t="shared" si="368"/>
        <v>0</v>
      </c>
      <c r="U313">
        <f t="shared" si="369"/>
        <v>0</v>
      </c>
      <c r="V313">
        <f t="shared" si="370"/>
        <v>0</v>
      </c>
      <c r="W313">
        <f t="shared" si="371"/>
        <v>0</v>
      </c>
      <c r="X313">
        <f t="shared" si="372"/>
        <v>0</v>
      </c>
      <c r="Y313">
        <f t="shared" si="373"/>
        <v>0</v>
      </c>
      <c r="AA313">
        <v>21012693</v>
      </c>
      <c r="AB313">
        <f t="shared" si="374"/>
        <v>574.62</v>
      </c>
      <c r="AC313">
        <f t="shared" si="375"/>
        <v>574.62</v>
      </c>
      <c r="AD313">
        <f t="shared" si="397"/>
        <v>0</v>
      </c>
      <c r="AE313">
        <f t="shared" si="397"/>
        <v>0</v>
      </c>
      <c r="AF313">
        <f t="shared" si="397"/>
        <v>0</v>
      </c>
      <c r="AG313">
        <f t="shared" si="376"/>
        <v>0</v>
      </c>
      <c r="AH313">
        <f>(EW313)</f>
        <v>0</v>
      </c>
      <c r="AI313">
        <f>(EX313)</f>
        <v>0</v>
      </c>
      <c r="AJ313">
        <f t="shared" si="377"/>
        <v>0</v>
      </c>
      <c r="AK313">
        <v>574.62</v>
      </c>
      <c r="AL313">
        <v>574.62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1</v>
      </c>
      <c r="AW313">
        <v>1</v>
      </c>
      <c r="AZ313">
        <v>1</v>
      </c>
      <c r="BA313">
        <v>1</v>
      </c>
      <c r="BB313">
        <v>1</v>
      </c>
      <c r="BC313">
        <v>7.26</v>
      </c>
      <c r="BD313" t="s">
        <v>3</v>
      </c>
      <c r="BE313" t="s">
        <v>3</v>
      </c>
      <c r="BF313" t="s">
        <v>3</v>
      </c>
      <c r="BG313" t="s">
        <v>3</v>
      </c>
      <c r="BH313">
        <v>3</v>
      </c>
      <c r="BI313">
        <v>1</v>
      </c>
      <c r="BJ313" t="s">
        <v>557</v>
      </c>
      <c r="BM313">
        <v>136</v>
      </c>
      <c r="BN313">
        <v>0</v>
      </c>
      <c r="BO313" t="s">
        <v>555</v>
      </c>
      <c r="BP313">
        <v>1</v>
      </c>
      <c r="BQ313">
        <v>30</v>
      </c>
      <c r="BR313">
        <v>0</v>
      </c>
      <c r="BS313">
        <v>1</v>
      </c>
      <c r="BT313">
        <v>1</v>
      </c>
      <c r="BU313">
        <v>1</v>
      </c>
      <c r="BV313">
        <v>1</v>
      </c>
      <c r="BW313">
        <v>1</v>
      </c>
      <c r="BX313">
        <v>1</v>
      </c>
      <c r="BY313" t="s">
        <v>3</v>
      </c>
      <c r="BZ313">
        <v>0</v>
      </c>
      <c r="CA313">
        <v>0</v>
      </c>
      <c r="CF313">
        <v>0</v>
      </c>
      <c r="CG313">
        <v>0</v>
      </c>
      <c r="CM313">
        <v>0</v>
      </c>
      <c r="CN313" t="s">
        <v>3</v>
      </c>
      <c r="CO313">
        <v>0</v>
      </c>
      <c r="CP313">
        <f t="shared" si="378"/>
        <v>4171.74</v>
      </c>
      <c r="CQ313">
        <f t="shared" si="379"/>
        <v>4171.7411999999995</v>
      </c>
      <c r="CR313">
        <f t="shared" si="380"/>
        <v>0</v>
      </c>
      <c r="CS313">
        <f t="shared" si="381"/>
        <v>0</v>
      </c>
      <c r="CT313">
        <f t="shared" si="382"/>
        <v>0</v>
      </c>
      <c r="CU313">
        <f t="shared" si="383"/>
        <v>0</v>
      </c>
      <c r="CV313">
        <f t="shared" si="384"/>
        <v>0</v>
      </c>
      <c r="CW313">
        <f t="shared" si="385"/>
        <v>0</v>
      </c>
      <c r="CX313">
        <f t="shared" si="386"/>
        <v>0</v>
      </c>
      <c r="CY313">
        <f t="shared" si="387"/>
        <v>0</v>
      </c>
      <c r="CZ313">
        <f t="shared" si="388"/>
        <v>0</v>
      </c>
      <c r="DC313" t="s">
        <v>3</v>
      </c>
      <c r="DD313" t="s">
        <v>3</v>
      </c>
      <c r="DE313" t="s">
        <v>3</v>
      </c>
      <c r="DF313" t="s">
        <v>3</v>
      </c>
      <c r="DG313" t="s">
        <v>3</v>
      </c>
      <c r="DH313" t="s">
        <v>3</v>
      </c>
      <c r="DI313" t="s">
        <v>3</v>
      </c>
      <c r="DJ313" t="s">
        <v>3</v>
      </c>
      <c r="DK313" t="s">
        <v>3</v>
      </c>
      <c r="DL313" t="s">
        <v>3</v>
      </c>
      <c r="DM313" t="s">
        <v>3</v>
      </c>
      <c r="DN313">
        <v>110</v>
      </c>
      <c r="DO313">
        <v>74</v>
      </c>
      <c r="DP313">
        <v>1.0669999999999999</v>
      </c>
      <c r="DQ313">
        <v>1</v>
      </c>
      <c r="DU313">
        <v>1013</v>
      </c>
      <c r="DV313" t="s">
        <v>80</v>
      </c>
      <c r="DW313" t="s">
        <v>80</v>
      </c>
      <c r="DX313">
        <v>1</v>
      </c>
      <c r="EE313">
        <v>20613028</v>
      </c>
      <c r="EF313">
        <v>30</v>
      </c>
      <c r="EG313" t="s">
        <v>54</v>
      </c>
      <c r="EH313">
        <v>0</v>
      </c>
      <c r="EI313" t="s">
        <v>3</v>
      </c>
      <c r="EJ313">
        <v>1</v>
      </c>
      <c r="EK313">
        <v>136</v>
      </c>
      <c r="EL313" t="s">
        <v>55</v>
      </c>
      <c r="EM313" t="s">
        <v>56</v>
      </c>
      <c r="EO313" t="s">
        <v>3</v>
      </c>
      <c r="EQ313">
        <v>0</v>
      </c>
      <c r="ER313">
        <v>574.62</v>
      </c>
      <c r="ES313">
        <v>574.62</v>
      </c>
      <c r="ET313">
        <v>0</v>
      </c>
      <c r="EU313">
        <v>0</v>
      </c>
      <c r="EV313">
        <v>0</v>
      </c>
      <c r="EW313">
        <v>0</v>
      </c>
      <c r="EX313">
        <v>0</v>
      </c>
      <c r="FQ313">
        <v>0</v>
      </c>
      <c r="FR313">
        <f t="shared" si="389"/>
        <v>0</v>
      </c>
      <c r="FS313">
        <v>0</v>
      </c>
      <c r="FX313">
        <v>110</v>
      </c>
      <c r="FY313">
        <v>74</v>
      </c>
      <c r="GA313" t="s">
        <v>3</v>
      </c>
      <c r="GD313">
        <v>0</v>
      </c>
      <c r="GF313">
        <v>-1468586366</v>
      </c>
      <c r="GG313">
        <v>2</v>
      </c>
      <c r="GH313">
        <v>1</v>
      </c>
      <c r="GI313">
        <v>2</v>
      </c>
      <c r="GJ313">
        <v>0</v>
      </c>
      <c r="GK313">
        <f>ROUND(R313*(S12)/100,2)</f>
        <v>0</v>
      </c>
      <c r="GL313">
        <f t="shared" si="390"/>
        <v>0</v>
      </c>
      <c r="GM313">
        <f t="shared" si="391"/>
        <v>4171.74</v>
      </c>
      <c r="GN313">
        <f t="shared" si="392"/>
        <v>4171.74</v>
      </c>
      <c r="GO313">
        <f t="shared" si="393"/>
        <v>0</v>
      </c>
      <c r="GP313">
        <f t="shared" si="394"/>
        <v>0</v>
      </c>
      <c r="GR313">
        <v>0</v>
      </c>
      <c r="GS313">
        <v>0</v>
      </c>
      <c r="GT313">
        <v>0</v>
      </c>
      <c r="GU313" t="s">
        <v>3</v>
      </c>
      <c r="GV313">
        <f t="shared" si="395"/>
        <v>0</v>
      </c>
      <c r="GW313">
        <v>1</v>
      </c>
      <c r="GX313">
        <f t="shared" si="396"/>
        <v>0</v>
      </c>
      <c r="HA313">
        <v>0</v>
      </c>
      <c r="HB313">
        <v>0</v>
      </c>
      <c r="IK313">
        <v>0</v>
      </c>
    </row>
    <row r="314" spans="1:255" x14ac:dyDescent="0.2">
      <c r="A314" s="2">
        <v>17</v>
      </c>
      <c r="B314" s="2">
        <v>1</v>
      </c>
      <c r="C314" s="2">
        <f>ROW(SmtRes!A434)</f>
        <v>434</v>
      </c>
      <c r="D314" s="2">
        <f>ROW(EtalonRes!A422)</f>
        <v>422</v>
      </c>
      <c r="E314" s="2" t="s">
        <v>125</v>
      </c>
      <c r="F314" s="2" t="s">
        <v>558</v>
      </c>
      <c r="G314" s="2" t="s">
        <v>559</v>
      </c>
      <c r="H314" s="2" t="s">
        <v>40</v>
      </c>
      <c r="I314" s="2">
        <f>ROUND(2/100,6)</f>
        <v>0.02</v>
      </c>
      <c r="J314" s="2">
        <v>0</v>
      </c>
      <c r="K314" s="2"/>
      <c r="L314" s="2"/>
      <c r="M314" s="2"/>
      <c r="N314" s="2"/>
      <c r="O314" s="2">
        <f t="shared" si="363"/>
        <v>47.69</v>
      </c>
      <c r="P314" s="2">
        <f t="shared" si="364"/>
        <v>0</v>
      </c>
      <c r="Q314" s="2">
        <f t="shared" si="365"/>
        <v>0</v>
      </c>
      <c r="R314" s="2">
        <f t="shared" si="366"/>
        <v>0</v>
      </c>
      <c r="S314" s="2">
        <f t="shared" si="367"/>
        <v>47.69</v>
      </c>
      <c r="T314" s="2">
        <f t="shared" si="368"/>
        <v>0</v>
      </c>
      <c r="U314" s="2">
        <f t="shared" si="369"/>
        <v>3.8179999999999996</v>
      </c>
      <c r="V314" s="2">
        <f t="shared" si="370"/>
        <v>0</v>
      </c>
      <c r="W314" s="2">
        <f t="shared" si="371"/>
        <v>0</v>
      </c>
      <c r="X314" s="2">
        <f t="shared" si="372"/>
        <v>0</v>
      </c>
      <c r="Y314" s="2">
        <f t="shared" si="373"/>
        <v>0</v>
      </c>
      <c r="Z314" s="2"/>
      <c r="AA314" s="2">
        <v>21012691</v>
      </c>
      <c r="AB314" s="2">
        <f t="shared" si="374"/>
        <v>2384.3409999999999</v>
      </c>
      <c r="AC314" s="2">
        <f t="shared" si="375"/>
        <v>0</v>
      </c>
      <c r="AD314" s="2">
        <f t="shared" ref="AD314:AF317" si="398">ROUND(((ET314*1.15)),6)</f>
        <v>0</v>
      </c>
      <c r="AE314" s="2">
        <f t="shared" si="398"/>
        <v>0</v>
      </c>
      <c r="AF314" s="2">
        <f t="shared" si="398"/>
        <v>2384.3409999999999</v>
      </c>
      <c r="AG314" s="2">
        <f t="shared" si="376"/>
        <v>0</v>
      </c>
      <c r="AH314" s="2">
        <f t="shared" ref="AH314:AI317" si="399">((EW314*1.15))</f>
        <v>190.89999999999998</v>
      </c>
      <c r="AI314" s="2">
        <f t="shared" si="399"/>
        <v>0</v>
      </c>
      <c r="AJ314" s="2">
        <f t="shared" si="377"/>
        <v>0</v>
      </c>
      <c r="AK314" s="2">
        <v>2073.34</v>
      </c>
      <c r="AL314" s="2">
        <v>0</v>
      </c>
      <c r="AM314" s="2">
        <v>0</v>
      </c>
      <c r="AN314" s="2">
        <v>0</v>
      </c>
      <c r="AO314" s="2">
        <v>2073.34</v>
      </c>
      <c r="AP314" s="2">
        <v>0</v>
      </c>
      <c r="AQ314" s="2">
        <v>166</v>
      </c>
      <c r="AR314" s="2">
        <v>0</v>
      </c>
      <c r="AS314" s="2">
        <v>0</v>
      </c>
      <c r="AT314" s="2">
        <v>0</v>
      </c>
      <c r="AU314" s="2">
        <v>0</v>
      </c>
      <c r="AV314" s="2">
        <v>1</v>
      </c>
      <c r="AW314" s="2">
        <v>1</v>
      </c>
      <c r="AX314" s="2"/>
      <c r="AY314" s="2"/>
      <c r="AZ314" s="2">
        <v>1</v>
      </c>
      <c r="BA314" s="2">
        <v>1</v>
      </c>
      <c r="BB314" s="2">
        <v>1</v>
      </c>
      <c r="BC314" s="2">
        <v>1</v>
      </c>
      <c r="BD314" s="2" t="s">
        <v>3</v>
      </c>
      <c r="BE314" s="2" t="s">
        <v>3</v>
      </c>
      <c r="BF314" s="2" t="s">
        <v>3</v>
      </c>
      <c r="BG314" s="2" t="s">
        <v>3</v>
      </c>
      <c r="BH314" s="2">
        <v>0</v>
      </c>
      <c r="BI314" s="2">
        <v>1</v>
      </c>
      <c r="BJ314" s="2" t="s">
        <v>560</v>
      </c>
      <c r="BK314" s="2"/>
      <c r="BL314" s="2"/>
      <c r="BM314" s="2">
        <v>616</v>
      </c>
      <c r="BN314" s="2">
        <v>0</v>
      </c>
      <c r="BO314" s="2" t="s">
        <v>3</v>
      </c>
      <c r="BP314" s="2">
        <v>0</v>
      </c>
      <c r="BQ314" s="2">
        <v>60</v>
      </c>
      <c r="BR314" s="2">
        <v>0</v>
      </c>
      <c r="BS314" s="2">
        <v>1</v>
      </c>
      <c r="BT314" s="2">
        <v>1</v>
      </c>
      <c r="BU314" s="2">
        <v>1</v>
      </c>
      <c r="BV314" s="2">
        <v>1</v>
      </c>
      <c r="BW314" s="2">
        <v>1</v>
      </c>
      <c r="BX314" s="2">
        <v>1</v>
      </c>
      <c r="BY314" s="2" t="s">
        <v>3</v>
      </c>
      <c r="BZ314" s="2">
        <v>0</v>
      </c>
      <c r="CA314" s="2">
        <v>0</v>
      </c>
      <c r="CB314" s="2"/>
      <c r="CC314" s="2"/>
      <c r="CD314" s="2"/>
      <c r="CE314" s="2"/>
      <c r="CF314" s="2">
        <v>0</v>
      </c>
      <c r="CG314" s="2">
        <v>0</v>
      </c>
      <c r="CH314" s="2"/>
      <c r="CI314" s="2"/>
      <c r="CJ314" s="2"/>
      <c r="CK314" s="2"/>
      <c r="CL314" s="2"/>
      <c r="CM314" s="2">
        <v>0</v>
      </c>
      <c r="CN314" s="2" t="s">
        <v>937</v>
      </c>
      <c r="CO314" s="2">
        <v>0</v>
      </c>
      <c r="CP314" s="2">
        <f t="shared" si="378"/>
        <v>47.69</v>
      </c>
      <c r="CQ314" s="2">
        <f t="shared" si="379"/>
        <v>0</v>
      </c>
      <c r="CR314" s="2">
        <f t="shared" si="380"/>
        <v>0</v>
      </c>
      <c r="CS314" s="2">
        <f t="shared" si="381"/>
        <v>0</v>
      </c>
      <c r="CT314" s="2">
        <f t="shared" si="382"/>
        <v>2384.3409999999999</v>
      </c>
      <c r="CU314" s="2">
        <f t="shared" si="383"/>
        <v>0</v>
      </c>
      <c r="CV314" s="2">
        <f t="shared" si="384"/>
        <v>190.89999999999998</v>
      </c>
      <c r="CW314" s="2">
        <f t="shared" si="385"/>
        <v>0</v>
      </c>
      <c r="CX314" s="2">
        <f t="shared" si="386"/>
        <v>0</v>
      </c>
      <c r="CY314" s="2">
        <f t="shared" si="387"/>
        <v>0</v>
      </c>
      <c r="CZ314" s="2">
        <f t="shared" si="388"/>
        <v>0</v>
      </c>
      <c r="DA314" s="2"/>
      <c r="DB314" s="2"/>
      <c r="DC314" s="2" t="s">
        <v>3</v>
      </c>
      <c r="DD314" s="2" t="s">
        <v>3</v>
      </c>
      <c r="DE314" s="2" t="s">
        <v>28</v>
      </c>
      <c r="DF314" s="2" t="s">
        <v>28</v>
      </c>
      <c r="DG314" s="2" t="s">
        <v>28</v>
      </c>
      <c r="DH314" s="2" t="s">
        <v>3</v>
      </c>
      <c r="DI314" s="2" t="s">
        <v>28</v>
      </c>
      <c r="DJ314" s="2" t="s">
        <v>28</v>
      </c>
      <c r="DK314" s="2" t="s">
        <v>3</v>
      </c>
      <c r="DL314" s="2" t="s">
        <v>3</v>
      </c>
      <c r="DM314" s="2" t="s">
        <v>3</v>
      </c>
      <c r="DN314" s="2">
        <v>80</v>
      </c>
      <c r="DO314" s="2">
        <v>55</v>
      </c>
      <c r="DP314" s="2">
        <v>1.0469999999999999</v>
      </c>
      <c r="DQ314" s="2">
        <v>1</v>
      </c>
      <c r="DR314" s="2"/>
      <c r="DS314" s="2"/>
      <c r="DT314" s="2"/>
      <c r="DU314" s="2">
        <v>1010</v>
      </c>
      <c r="DV314" s="2" t="s">
        <v>40</v>
      </c>
      <c r="DW314" s="2" t="s">
        <v>40</v>
      </c>
      <c r="DX314" s="2">
        <v>100</v>
      </c>
      <c r="DY314" s="2"/>
      <c r="DZ314" s="2"/>
      <c r="EA314" s="2"/>
      <c r="EB314" s="2"/>
      <c r="EC314" s="2"/>
      <c r="ED314" s="2"/>
      <c r="EE314" s="2">
        <v>20613508</v>
      </c>
      <c r="EF314" s="2">
        <v>60</v>
      </c>
      <c r="EG314" s="2" t="s">
        <v>29</v>
      </c>
      <c r="EH314" s="2">
        <v>0</v>
      </c>
      <c r="EI314" s="2" t="s">
        <v>3</v>
      </c>
      <c r="EJ314" s="2">
        <v>1</v>
      </c>
      <c r="EK314" s="2">
        <v>616</v>
      </c>
      <c r="EL314" s="2" t="s">
        <v>499</v>
      </c>
      <c r="EM314" s="2" t="s">
        <v>500</v>
      </c>
      <c r="EN314" s="2"/>
      <c r="EO314" s="2" t="s">
        <v>102</v>
      </c>
      <c r="EP314" s="2"/>
      <c r="EQ314" s="2">
        <v>0</v>
      </c>
      <c r="ER314" s="2">
        <v>2073.34</v>
      </c>
      <c r="ES314" s="2">
        <v>0</v>
      </c>
      <c r="ET314" s="2">
        <v>0</v>
      </c>
      <c r="EU314" s="2">
        <v>0</v>
      </c>
      <c r="EV314" s="2">
        <v>2073.34</v>
      </c>
      <c r="EW314" s="2">
        <v>166</v>
      </c>
      <c r="EX314" s="2">
        <v>0</v>
      </c>
      <c r="EY314" s="2">
        <v>0</v>
      </c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>
        <v>0</v>
      </c>
      <c r="FR314" s="2">
        <f t="shared" si="389"/>
        <v>0</v>
      </c>
      <c r="FS314" s="2">
        <v>0</v>
      </c>
      <c r="FT314" s="2"/>
      <c r="FU314" s="2"/>
      <c r="FV314" s="2"/>
      <c r="FW314" s="2"/>
      <c r="FX314" s="2">
        <v>80</v>
      </c>
      <c r="FY314" s="2">
        <v>55</v>
      </c>
      <c r="FZ314" s="2"/>
      <c r="GA314" s="2" t="s">
        <v>3</v>
      </c>
      <c r="GB314" s="2"/>
      <c r="GC314" s="2"/>
      <c r="GD314" s="2">
        <v>0</v>
      </c>
      <c r="GE314" s="2"/>
      <c r="GF314" s="2">
        <v>601156200</v>
      </c>
      <c r="GG314" s="2">
        <v>2</v>
      </c>
      <c r="GH314" s="2">
        <v>-2</v>
      </c>
      <c r="GI314" s="2">
        <v>-2</v>
      </c>
      <c r="GJ314" s="2">
        <v>0</v>
      </c>
      <c r="GK314" s="2">
        <f>ROUND(R314*(R12)/100,2)</f>
        <v>0</v>
      </c>
      <c r="GL314" s="2">
        <f t="shared" si="390"/>
        <v>0</v>
      </c>
      <c r="GM314" s="2">
        <f t="shared" si="391"/>
        <v>47.69</v>
      </c>
      <c r="GN314" s="2">
        <f t="shared" si="392"/>
        <v>47.69</v>
      </c>
      <c r="GO314" s="2">
        <f t="shared" si="393"/>
        <v>0</v>
      </c>
      <c r="GP314" s="2">
        <f t="shared" si="394"/>
        <v>0</v>
      </c>
      <c r="GQ314" s="2"/>
      <c r="GR314" s="2">
        <v>0</v>
      </c>
      <c r="GS314" s="2">
        <v>3</v>
      </c>
      <c r="GT314" s="2">
        <v>0</v>
      </c>
      <c r="GU314" s="2" t="s">
        <v>3</v>
      </c>
      <c r="GV314" s="2">
        <f t="shared" si="395"/>
        <v>0</v>
      </c>
      <c r="GW314" s="2">
        <v>1</v>
      </c>
      <c r="GX314" s="2">
        <f t="shared" si="396"/>
        <v>0</v>
      </c>
      <c r="GY314" s="2"/>
      <c r="GZ314" s="2"/>
      <c r="HA314" s="2">
        <v>0</v>
      </c>
      <c r="HB314" s="2">
        <v>0</v>
      </c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>
        <v>0</v>
      </c>
      <c r="IL314" s="2"/>
      <c r="IM314" s="2"/>
      <c r="IN314" s="2"/>
      <c r="IO314" s="2"/>
      <c r="IP314" s="2"/>
      <c r="IQ314" s="2"/>
      <c r="IR314" s="2"/>
      <c r="IS314" s="2"/>
      <c r="IT314" s="2"/>
      <c r="IU314" s="2"/>
    </row>
    <row r="315" spans="1:255" x14ac:dyDescent="0.2">
      <c r="A315">
        <v>17</v>
      </c>
      <c r="B315">
        <v>1</v>
      </c>
      <c r="C315">
        <f>ROW(SmtRes!A436)</f>
        <v>436</v>
      </c>
      <c r="D315">
        <f>ROW(EtalonRes!A424)</f>
        <v>424</v>
      </c>
      <c r="E315" t="s">
        <v>125</v>
      </c>
      <c r="F315" t="s">
        <v>558</v>
      </c>
      <c r="G315" t="s">
        <v>559</v>
      </c>
      <c r="H315" t="s">
        <v>40</v>
      </c>
      <c r="I315">
        <f>ROUND(2/100,6)</f>
        <v>0.02</v>
      </c>
      <c r="J315">
        <v>0</v>
      </c>
      <c r="O315">
        <f t="shared" si="363"/>
        <v>926.17</v>
      </c>
      <c r="P315">
        <f t="shared" si="364"/>
        <v>0</v>
      </c>
      <c r="Q315">
        <f t="shared" si="365"/>
        <v>0</v>
      </c>
      <c r="R315">
        <f t="shared" si="366"/>
        <v>0</v>
      </c>
      <c r="S315">
        <f t="shared" si="367"/>
        <v>926.17</v>
      </c>
      <c r="T315">
        <f t="shared" si="368"/>
        <v>0</v>
      </c>
      <c r="U315">
        <f t="shared" si="369"/>
        <v>3.9974459999999996</v>
      </c>
      <c r="V315">
        <f t="shared" si="370"/>
        <v>0</v>
      </c>
      <c r="W315">
        <f t="shared" si="371"/>
        <v>0</v>
      </c>
      <c r="X315">
        <f t="shared" si="372"/>
        <v>666.84</v>
      </c>
      <c r="Y315">
        <f t="shared" si="373"/>
        <v>407.51</v>
      </c>
      <c r="AA315">
        <v>21012693</v>
      </c>
      <c r="AB315">
        <f t="shared" si="374"/>
        <v>2384.3409999999999</v>
      </c>
      <c r="AC315">
        <f t="shared" si="375"/>
        <v>0</v>
      </c>
      <c r="AD315">
        <f t="shared" si="398"/>
        <v>0</v>
      </c>
      <c r="AE315">
        <f t="shared" si="398"/>
        <v>0</v>
      </c>
      <c r="AF315">
        <f t="shared" si="398"/>
        <v>2384.3409999999999</v>
      </c>
      <c r="AG315">
        <f t="shared" si="376"/>
        <v>0</v>
      </c>
      <c r="AH315">
        <f t="shared" si="399"/>
        <v>190.89999999999998</v>
      </c>
      <c r="AI315">
        <f t="shared" si="399"/>
        <v>0</v>
      </c>
      <c r="AJ315">
        <f t="shared" si="377"/>
        <v>0</v>
      </c>
      <c r="AK315">
        <v>2073.34</v>
      </c>
      <c r="AL315">
        <v>0</v>
      </c>
      <c r="AM315">
        <v>0</v>
      </c>
      <c r="AN315">
        <v>0</v>
      </c>
      <c r="AO315">
        <v>2073.34</v>
      </c>
      <c r="AP315">
        <v>0</v>
      </c>
      <c r="AQ315">
        <v>166</v>
      </c>
      <c r="AR315">
        <v>0</v>
      </c>
      <c r="AS315">
        <v>0</v>
      </c>
      <c r="AT315">
        <v>72</v>
      </c>
      <c r="AU315">
        <v>44</v>
      </c>
      <c r="AV315">
        <v>1.0469999999999999</v>
      </c>
      <c r="AW315">
        <v>1</v>
      </c>
      <c r="AZ315">
        <v>1</v>
      </c>
      <c r="BA315">
        <v>18.55</v>
      </c>
      <c r="BB315">
        <v>1</v>
      </c>
      <c r="BC315">
        <v>1</v>
      </c>
      <c r="BD315" t="s">
        <v>3</v>
      </c>
      <c r="BE315" t="s">
        <v>3</v>
      </c>
      <c r="BF315" t="s">
        <v>3</v>
      </c>
      <c r="BG315" t="s">
        <v>3</v>
      </c>
      <c r="BH315">
        <v>0</v>
      </c>
      <c r="BI315">
        <v>1</v>
      </c>
      <c r="BJ315" t="s">
        <v>560</v>
      </c>
      <c r="BM315">
        <v>616</v>
      </c>
      <c r="BN315">
        <v>0</v>
      </c>
      <c r="BO315" t="s">
        <v>558</v>
      </c>
      <c r="BP315">
        <v>1</v>
      </c>
      <c r="BQ315">
        <v>60</v>
      </c>
      <c r="BR315">
        <v>0</v>
      </c>
      <c r="BS315">
        <v>1</v>
      </c>
      <c r="BT315">
        <v>1</v>
      </c>
      <c r="BU315">
        <v>1</v>
      </c>
      <c r="BV315">
        <v>1</v>
      </c>
      <c r="BW315">
        <v>1</v>
      </c>
      <c r="BX315">
        <v>1</v>
      </c>
      <c r="BY315" t="s">
        <v>3</v>
      </c>
      <c r="BZ315">
        <v>72</v>
      </c>
      <c r="CA315">
        <v>44</v>
      </c>
      <c r="CF315">
        <v>0</v>
      </c>
      <c r="CG315">
        <v>0</v>
      </c>
      <c r="CM315">
        <v>0</v>
      </c>
      <c r="CN315" t="s">
        <v>937</v>
      </c>
      <c r="CO315">
        <v>0</v>
      </c>
      <c r="CP315">
        <f t="shared" si="378"/>
        <v>926.17</v>
      </c>
      <c r="CQ315">
        <f t="shared" si="379"/>
        <v>0</v>
      </c>
      <c r="CR315">
        <f t="shared" si="380"/>
        <v>0</v>
      </c>
      <c r="CS315">
        <f t="shared" si="381"/>
        <v>0</v>
      </c>
      <c r="CT315">
        <f t="shared" si="382"/>
        <v>46308.313250849998</v>
      </c>
      <c r="CU315">
        <f t="shared" si="383"/>
        <v>0</v>
      </c>
      <c r="CV315">
        <f t="shared" si="384"/>
        <v>199.87229999999997</v>
      </c>
      <c r="CW315">
        <f t="shared" si="385"/>
        <v>0</v>
      </c>
      <c r="CX315">
        <f t="shared" si="386"/>
        <v>0</v>
      </c>
      <c r="CY315">
        <f t="shared" si="387"/>
        <v>666.8424</v>
      </c>
      <c r="CZ315">
        <f t="shared" si="388"/>
        <v>407.51479999999998</v>
      </c>
      <c r="DC315" t="s">
        <v>3</v>
      </c>
      <c r="DD315" t="s">
        <v>3</v>
      </c>
      <c r="DE315" t="s">
        <v>28</v>
      </c>
      <c r="DF315" t="s">
        <v>28</v>
      </c>
      <c r="DG315" t="s">
        <v>28</v>
      </c>
      <c r="DH315" t="s">
        <v>3</v>
      </c>
      <c r="DI315" t="s">
        <v>28</v>
      </c>
      <c r="DJ315" t="s">
        <v>28</v>
      </c>
      <c r="DK315" t="s">
        <v>3</v>
      </c>
      <c r="DL315" t="s">
        <v>3</v>
      </c>
      <c r="DM315" t="s">
        <v>3</v>
      </c>
      <c r="DN315">
        <v>80</v>
      </c>
      <c r="DO315">
        <v>55</v>
      </c>
      <c r="DP315">
        <v>1.0469999999999999</v>
      </c>
      <c r="DQ315">
        <v>1</v>
      </c>
      <c r="DU315">
        <v>1010</v>
      </c>
      <c r="DV315" t="s">
        <v>40</v>
      </c>
      <c r="DW315" t="s">
        <v>40</v>
      </c>
      <c r="DX315">
        <v>100</v>
      </c>
      <c r="EE315">
        <v>20613508</v>
      </c>
      <c r="EF315">
        <v>60</v>
      </c>
      <c r="EG315" t="s">
        <v>29</v>
      </c>
      <c r="EH315">
        <v>0</v>
      </c>
      <c r="EI315" t="s">
        <v>3</v>
      </c>
      <c r="EJ315">
        <v>1</v>
      </c>
      <c r="EK315">
        <v>616</v>
      </c>
      <c r="EL315" t="s">
        <v>499</v>
      </c>
      <c r="EM315" t="s">
        <v>500</v>
      </c>
      <c r="EO315" t="s">
        <v>102</v>
      </c>
      <c r="EQ315">
        <v>0</v>
      </c>
      <c r="ER315">
        <v>2073.34</v>
      </c>
      <c r="ES315">
        <v>0</v>
      </c>
      <c r="ET315">
        <v>0</v>
      </c>
      <c r="EU315">
        <v>0</v>
      </c>
      <c r="EV315">
        <v>2073.34</v>
      </c>
      <c r="EW315">
        <v>166</v>
      </c>
      <c r="EX315">
        <v>0</v>
      </c>
      <c r="EY315">
        <v>0</v>
      </c>
      <c r="FQ315">
        <v>0</v>
      </c>
      <c r="FR315">
        <f t="shared" si="389"/>
        <v>0</v>
      </c>
      <c r="FS315">
        <v>0</v>
      </c>
      <c r="FX315">
        <v>80</v>
      </c>
      <c r="FY315">
        <v>55</v>
      </c>
      <c r="GA315" t="s">
        <v>3</v>
      </c>
      <c r="GD315">
        <v>0</v>
      </c>
      <c r="GF315">
        <v>601156200</v>
      </c>
      <c r="GG315">
        <v>2</v>
      </c>
      <c r="GH315">
        <v>-2</v>
      </c>
      <c r="GI315">
        <v>2</v>
      </c>
      <c r="GJ315">
        <v>0</v>
      </c>
      <c r="GK315">
        <f>ROUND(R315*(S12)/100,2)</f>
        <v>0</v>
      </c>
      <c r="GL315">
        <f t="shared" si="390"/>
        <v>0</v>
      </c>
      <c r="GM315">
        <f t="shared" si="391"/>
        <v>2000.52</v>
      </c>
      <c r="GN315">
        <f t="shared" si="392"/>
        <v>2000.52</v>
      </c>
      <c r="GO315">
        <f t="shared" si="393"/>
        <v>0</v>
      </c>
      <c r="GP315">
        <f t="shared" si="394"/>
        <v>0</v>
      </c>
      <c r="GR315">
        <v>0</v>
      </c>
      <c r="GS315">
        <v>3</v>
      </c>
      <c r="GT315">
        <v>0</v>
      </c>
      <c r="GU315" t="s">
        <v>3</v>
      </c>
      <c r="GV315">
        <f t="shared" si="395"/>
        <v>0</v>
      </c>
      <c r="GW315">
        <v>1</v>
      </c>
      <c r="GX315">
        <f t="shared" si="396"/>
        <v>0</v>
      </c>
      <c r="HA315">
        <v>0</v>
      </c>
      <c r="HB315">
        <v>0</v>
      </c>
      <c r="IK315">
        <v>0</v>
      </c>
    </row>
    <row r="316" spans="1:255" x14ac:dyDescent="0.2">
      <c r="A316" s="2">
        <v>17</v>
      </c>
      <c r="B316" s="2">
        <v>1</v>
      </c>
      <c r="C316" s="2">
        <f>ROW(SmtRes!A450)</f>
        <v>450</v>
      </c>
      <c r="D316" s="2">
        <f>ROW(EtalonRes!A435)</f>
        <v>435</v>
      </c>
      <c r="E316" s="2" t="s">
        <v>133</v>
      </c>
      <c r="F316" s="2" t="s">
        <v>561</v>
      </c>
      <c r="G316" s="2" t="s">
        <v>562</v>
      </c>
      <c r="H316" s="2" t="s">
        <v>26</v>
      </c>
      <c r="I316" s="2">
        <f>ROUND(5/100,6)</f>
        <v>0.05</v>
      </c>
      <c r="J316" s="2">
        <v>0</v>
      </c>
      <c r="K316" s="2"/>
      <c r="L316" s="2"/>
      <c r="M316" s="2"/>
      <c r="N316" s="2"/>
      <c r="O316" s="2">
        <f t="shared" si="363"/>
        <v>121.44</v>
      </c>
      <c r="P316" s="2">
        <f t="shared" si="364"/>
        <v>3.41</v>
      </c>
      <c r="Q316" s="2">
        <f t="shared" si="365"/>
        <v>3.09</v>
      </c>
      <c r="R316" s="2">
        <f t="shared" si="366"/>
        <v>0.59</v>
      </c>
      <c r="S316" s="2">
        <f t="shared" si="367"/>
        <v>114.94</v>
      </c>
      <c r="T316" s="2">
        <f t="shared" si="368"/>
        <v>0</v>
      </c>
      <c r="U316" s="2">
        <f t="shared" si="369"/>
        <v>9.1080000000000005</v>
      </c>
      <c r="V316" s="2">
        <f t="shared" si="370"/>
        <v>0</v>
      </c>
      <c r="W316" s="2">
        <f t="shared" si="371"/>
        <v>0</v>
      </c>
      <c r="X316" s="2">
        <f t="shared" si="372"/>
        <v>0</v>
      </c>
      <c r="Y316" s="2">
        <f t="shared" si="373"/>
        <v>0</v>
      </c>
      <c r="Z316" s="2"/>
      <c r="AA316" s="2">
        <v>21012691</v>
      </c>
      <c r="AB316" s="2">
        <f t="shared" si="374"/>
        <v>2428.7750000000001</v>
      </c>
      <c r="AC316" s="2">
        <f t="shared" si="375"/>
        <v>68.17</v>
      </c>
      <c r="AD316" s="2">
        <f t="shared" si="398"/>
        <v>61.743499999999997</v>
      </c>
      <c r="AE316" s="2">
        <f t="shared" si="398"/>
        <v>11.868</v>
      </c>
      <c r="AF316" s="2">
        <f t="shared" si="398"/>
        <v>2298.8615</v>
      </c>
      <c r="AG316" s="2">
        <f t="shared" si="376"/>
        <v>0</v>
      </c>
      <c r="AH316" s="2">
        <f t="shared" si="399"/>
        <v>182.16</v>
      </c>
      <c r="AI316" s="2">
        <f t="shared" si="399"/>
        <v>0</v>
      </c>
      <c r="AJ316" s="2">
        <f t="shared" si="377"/>
        <v>0</v>
      </c>
      <c r="AK316" s="2">
        <v>2120.87</v>
      </c>
      <c r="AL316" s="2">
        <v>68.17</v>
      </c>
      <c r="AM316" s="2">
        <v>53.69</v>
      </c>
      <c r="AN316" s="2">
        <v>10.32</v>
      </c>
      <c r="AO316" s="2">
        <v>1999.01</v>
      </c>
      <c r="AP316" s="2">
        <v>0</v>
      </c>
      <c r="AQ316" s="2">
        <v>158.4</v>
      </c>
      <c r="AR316" s="2">
        <v>0</v>
      </c>
      <c r="AS316" s="2">
        <v>0</v>
      </c>
      <c r="AT316" s="2">
        <v>0</v>
      </c>
      <c r="AU316" s="2">
        <v>0</v>
      </c>
      <c r="AV316" s="2">
        <v>1</v>
      </c>
      <c r="AW316" s="2">
        <v>1</v>
      </c>
      <c r="AX316" s="2"/>
      <c r="AY316" s="2"/>
      <c r="AZ316" s="2">
        <v>1</v>
      </c>
      <c r="BA316" s="2">
        <v>1</v>
      </c>
      <c r="BB316" s="2">
        <v>1</v>
      </c>
      <c r="BC316" s="2">
        <v>1</v>
      </c>
      <c r="BD316" s="2" t="s">
        <v>3</v>
      </c>
      <c r="BE316" s="2" t="s">
        <v>3</v>
      </c>
      <c r="BF316" s="2" t="s">
        <v>3</v>
      </c>
      <c r="BG316" s="2" t="s">
        <v>3</v>
      </c>
      <c r="BH316" s="2">
        <v>0</v>
      </c>
      <c r="BI316" s="2">
        <v>1</v>
      </c>
      <c r="BJ316" s="2" t="s">
        <v>563</v>
      </c>
      <c r="BK316" s="2"/>
      <c r="BL316" s="2"/>
      <c r="BM316" s="2">
        <v>1552</v>
      </c>
      <c r="BN316" s="2">
        <v>0</v>
      </c>
      <c r="BO316" s="2" t="s">
        <v>3</v>
      </c>
      <c r="BP316" s="2">
        <v>0</v>
      </c>
      <c r="BQ316" s="2">
        <v>60</v>
      </c>
      <c r="BR316" s="2">
        <v>0</v>
      </c>
      <c r="BS316" s="2">
        <v>1</v>
      </c>
      <c r="BT316" s="2">
        <v>1</v>
      </c>
      <c r="BU316" s="2">
        <v>1</v>
      </c>
      <c r="BV316" s="2">
        <v>1</v>
      </c>
      <c r="BW316" s="2">
        <v>1</v>
      </c>
      <c r="BX316" s="2">
        <v>1</v>
      </c>
      <c r="BY316" s="2" t="s">
        <v>3</v>
      </c>
      <c r="BZ316" s="2">
        <v>0</v>
      </c>
      <c r="CA316" s="2">
        <v>0</v>
      </c>
      <c r="CB316" s="2"/>
      <c r="CC316" s="2"/>
      <c r="CD316" s="2"/>
      <c r="CE316" s="2"/>
      <c r="CF316" s="2">
        <v>0</v>
      </c>
      <c r="CG316" s="2">
        <v>0</v>
      </c>
      <c r="CH316" s="2"/>
      <c r="CI316" s="2"/>
      <c r="CJ316" s="2"/>
      <c r="CK316" s="2"/>
      <c r="CL316" s="2"/>
      <c r="CM316" s="2">
        <v>0</v>
      </c>
      <c r="CN316" s="2" t="s">
        <v>3</v>
      </c>
      <c r="CO316" s="2">
        <v>0</v>
      </c>
      <c r="CP316" s="2">
        <f t="shared" si="378"/>
        <v>121.44</v>
      </c>
      <c r="CQ316" s="2">
        <f t="shared" si="379"/>
        <v>68.17</v>
      </c>
      <c r="CR316" s="2">
        <f t="shared" si="380"/>
        <v>61.743499999999997</v>
      </c>
      <c r="CS316" s="2">
        <f t="shared" si="381"/>
        <v>11.868</v>
      </c>
      <c r="CT316" s="2">
        <f t="shared" si="382"/>
        <v>2298.8615</v>
      </c>
      <c r="CU316" s="2">
        <f t="shared" si="383"/>
        <v>0</v>
      </c>
      <c r="CV316" s="2">
        <f t="shared" si="384"/>
        <v>182.16</v>
      </c>
      <c r="CW316" s="2">
        <f t="shared" si="385"/>
        <v>0</v>
      </c>
      <c r="CX316" s="2">
        <f t="shared" si="386"/>
        <v>0</v>
      </c>
      <c r="CY316" s="2">
        <f t="shared" si="387"/>
        <v>0</v>
      </c>
      <c r="CZ316" s="2">
        <f t="shared" si="388"/>
        <v>0</v>
      </c>
      <c r="DA316" s="2"/>
      <c r="DB316" s="2"/>
      <c r="DC316" s="2" t="s">
        <v>3</v>
      </c>
      <c r="DD316" s="2" t="s">
        <v>3</v>
      </c>
      <c r="DE316" s="2" t="s">
        <v>28</v>
      </c>
      <c r="DF316" s="2" t="s">
        <v>28</v>
      </c>
      <c r="DG316" s="2" t="s">
        <v>28</v>
      </c>
      <c r="DH316" s="2" t="s">
        <v>3</v>
      </c>
      <c r="DI316" s="2" t="s">
        <v>28</v>
      </c>
      <c r="DJ316" s="2" t="s">
        <v>28</v>
      </c>
      <c r="DK316" s="2" t="s">
        <v>3</v>
      </c>
      <c r="DL316" s="2" t="s">
        <v>3</v>
      </c>
      <c r="DM316" s="2" t="s">
        <v>3</v>
      </c>
      <c r="DN316" s="2">
        <v>110</v>
      </c>
      <c r="DO316" s="2">
        <v>74</v>
      </c>
      <c r="DP316" s="2">
        <v>1.0669999999999999</v>
      </c>
      <c r="DQ316" s="2">
        <v>1</v>
      </c>
      <c r="DR316" s="2"/>
      <c r="DS316" s="2"/>
      <c r="DT316" s="2"/>
      <c r="DU316" s="2">
        <v>1003</v>
      </c>
      <c r="DV316" s="2" t="s">
        <v>26</v>
      </c>
      <c r="DW316" s="2" t="s">
        <v>26</v>
      </c>
      <c r="DX316" s="2">
        <v>100</v>
      </c>
      <c r="DY316" s="2"/>
      <c r="DZ316" s="2"/>
      <c r="EA316" s="2"/>
      <c r="EB316" s="2"/>
      <c r="EC316" s="2"/>
      <c r="ED316" s="2"/>
      <c r="EE316" s="2">
        <v>20614444</v>
      </c>
      <c r="EF316" s="2">
        <v>60</v>
      </c>
      <c r="EG316" s="2" t="s">
        <v>29</v>
      </c>
      <c r="EH316" s="2">
        <v>0</v>
      </c>
      <c r="EI316" s="2" t="s">
        <v>3</v>
      </c>
      <c r="EJ316" s="2">
        <v>1</v>
      </c>
      <c r="EK316" s="2">
        <v>1552</v>
      </c>
      <c r="EL316" s="2" t="s">
        <v>564</v>
      </c>
      <c r="EM316" s="2" t="s">
        <v>565</v>
      </c>
      <c r="EN316" s="2"/>
      <c r="EO316" s="2" t="s">
        <v>3</v>
      </c>
      <c r="EP316" s="2"/>
      <c r="EQ316" s="2">
        <v>0</v>
      </c>
      <c r="ER316" s="2">
        <v>2120.87</v>
      </c>
      <c r="ES316" s="2">
        <v>68.17</v>
      </c>
      <c r="ET316" s="2">
        <v>53.69</v>
      </c>
      <c r="EU316" s="2">
        <v>10.32</v>
      </c>
      <c r="EV316" s="2">
        <v>1999.01</v>
      </c>
      <c r="EW316" s="2">
        <v>158.4</v>
      </c>
      <c r="EX316" s="2">
        <v>0</v>
      </c>
      <c r="EY316" s="2">
        <v>0</v>
      </c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>
        <v>0</v>
      </c>
      <c r="FR316" s="2">
        <f t="shared" si="389"/>
        <v>0</v>
      </c>
      <c r="FS316" s="2">
        <v>0</v>
      </c>
      <c r="FT316" s="2"/>
      <c r="FU316" s="2"/>
      <c r="FV316" s="2"/>
      <c r="FW316" s="2"/>
      <c r="FX316" s="2">
        <v>110</v>
      </c>
      <c r="FY316" s="2">
        <v>74</v>
      </c>
      <c r="FZ316" s="2"/>
      <c r="GA316" s="2" t="s">
        <v>3</v>
      </c>
      <c r="GB316" s="2"/>
      <c r="GC316" s="2"/>
      <c r="GD316" s="2">
        <v>0</v>
      </c>
      <c r="GE316" s="2"/>
      <c r="GF316" s="2">
        <v>-335895188</v>
      </c>
      <c r="GG316" s="2">
        <v>2</v>
      </c>
      <c r="GH316" s="2">
        <v>-2</v>
      </c>
      <c r="GI316" s="2">
        <v>-2</v>
      </c>
      <c r="GJ316" s="2">
        <v>0</v>
      </c>
      <c r="GK316" s="2">
        <f>ROUND(R316*(R12)/100,2)</f>
        <v>0.99</v>
      </c>
      <c r="GL316" s="2">
        <f t="shared" si="390"/>
        <v>0</v>
      </c>
      <c r="GM316" s="2">
        <f t="shared" si="391"/>
        <v>122.43</v>
      </c>
      <c r="GN316" s="2">
        <f t="shared" si="392"/>
        <v>122.43</v>
      </c>
      <c r="GO316" s="2">
        <f t="shared" si="393"/>
        <v>0</v>
      </c>
      <c r="GP316" s="2">
        <f t="shared" si="394"/>
        <v>0</v>
      </c>
      <c r="GQ316" s="2"/>
      <c r="GR316" s="2">
        <v>0</v>
      </c>
      <c r="GS316" s="2">
        <v>3</v>
      </c>
      <c r="GT316" s="2">
        <v>0</v>
      </c>
      <c r="GU316" s="2" t="s">
        <v>3</v>
      </c>
      <c r="GV316" s="2">
        <f t="shared" si="395"/>
        <v>0</v>
      </c>
      <c r="GW316" s="2">
        <v>1</v>
      </c>
      <c r="GX316" s="2">
        <f t="shared" si="396"/>
        <v>0</v>
      </c>
      <c r="GY316" s="2"/>
      <c r="GZ316" s="2"/>
      <c r="HA316" s="2">
        <v>0</v>
      </c>
      <c r="HB316" s="2">
        <v>0</v>
      </c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>
        <v>0</v>
      </c>
      <c r="IL316" s="2"/>
      <c r="IM316" s="2"/>
      <c r="IN316" s="2"/>
      <c r="IO316" s="2"/>
      <c r="IP316" s="2"/>
      <c r="IQ316" s="2"/>
      <c r="IR316" s="2"/>
      <c r="IS316" s="2"/>
      <c r="IT316" s="2"/>
      <c r="IU316" s="2"/>
    </row>
    <row r="317" spans="1:255" x14ac:dyDescent="0.2">
      <c r="A317">
        <v>17</v>
      </c>
      <c r="B317">
        <v>1</v>
      </c>
      <c r="C317">
        <f>ROW(SmtRes!A464)</f>
        <v>464</v>
      </c>
      <c r="D317">
        <f>ROW(EtalonRes!A446)</f>
        <v>446</v>
      </c>
      <c r="E317" t="s">
        <v>133</v>
      </c>
      <c r="F317" t="s">
        <v>561</v>
      </c>
      <c r="G317" t="s">
        <v>562</v>
      </c>
      <c r="H317" t="s">
        <v>26</v>
      </c>
      <c r="I317">
        <f>ROUND(5/100,6)</f>
        <v>0.05</v>
      </c>
      <c r="J317">
        <v>0</v>
      </c>
      <c r="O317">
        <f t="shared" si="363"/>
        <v>2326.8000000000002</v>
      </c>
      <c r="P317">
        <f t="shared" si="364"/>
        <v>25.6</v>
      </c>
      <c r="Q317">
        <f t="shared" si="365"/>
        <v>26.15</v>
      </c>
      <c r="R317">
        <f t="shared" si="366"/>
        <v>0.63</v>
      </c>
      <c r="S317">
        <f t="shared" si="367"/>
        <v>2275.0500000000002</v>
      </c>
      <c r="T317">
        <f t="shared" si="368"/>
        <v>0</v>
      </c>
      <c r="U317">
        <f t="shared" si="369"/>
        <v>9.7182359999999992</v>
      </c>
      <c r="V317">
        <f t="shared" si="370"/>
        <v>0</v>
      </c>
      <c r="W317">
        <f t="shared" si="371"/>
        <v>0</v>
      </c>
      <c r="X317">
        <f t="shared" si="372"/>
        <v>2138.5500000000002</v>
      </c>
      <c r="Y317">
        <f t="shared" si="373"/>
        <v>1001.02</v>
      </c>
      <c r="AA317">
        <v>21012693</v>
      </c>
      <c r="AB317">
        <f t="shared" si="374"/>
        <v>2428.7750000000001</v>
      </c>
      <c r="AC317">
        <f t="shared" si="375"/>
        <v>68.17</v>
      </c>
      <c r="AD317">
        <f t="shared" si="398"/>
        <v>61.743499999999997</v>
      </c>
      <c r="AE317">
        <f t="shared" si="398"/>
        <v>11.868</v>
      </c>
      <c r="AF317">
        <f t="shared" si="398"/>
        <v>2298.8615</v>
      </c>
      <c r="AG317">
        <f t="shared" si="376"/>
        <v>0</v>
      </c>
      <c r="AH317">
        <f t="shared" si="399"/>
        <v>182.16</v>
      </c>
      <c r="AI317">
        <f t="shared" si="399"/>
        <v>0</v>
      </c>
      <c r="AJ317">
        <f t="shared" si="377"/>
        <v>0</v>
      </c>
      <c r="AK317">
        <v>2120.87</v>
      </c>
      <c r="AL317">
        <v>68.17</v>
      </c>
      <c r="AM317">
        <v>53.69</v>
      </c>
      <c r="AN317">
        <v>10.32</v>
      </c>
      <c r="AO317">
        <v>1999.01</v>
      </c>
      <c r="AP317">
        <v>0</v>
      </c>
      <c r="AQ317">
        <v>158.4</v>
      </c>
      <c r="AR317">
        <v>0</v>
      </c>
      <c r="AS317">
        <v>0</v>
      </c>
      <c r="AT317">
        <v>94</v>
      </c>
      <c r="AU317">
        <v>44</v>
      </c>
      <c r="AV317">
        <v>1.0669999999999999</v>
      </c>
      <c r="AW317">
        <v>1</v>
      </c>
      <c r="AZ317">
        <v>1</v>
      </c>
      <c r="BA317">
        <v>18.55</v>
      </c>
      <c r="BB317">
        <v>7.94</v>
      </c>
      <c r="BC317">
        <v>7.51</v>
      </c>
      <c r="BD317" t="s">
        <v>3</v>
      </c>
      <c r="BE317" t="s">
        <v>3</v>
      </c>
      <c r="BF317" t="s">
        <v>3</v>
      </c>
      <c r="BG317" t="s">
        <v>3</v>
      </c>
      <c r="BH317">
        <v>0</v>
      </c>
      <c r="BI317">
        <v>1</v>
      </c>
      <c r="BJ317" t="s">
        <v>563</v>
      </c>
      <c r="BM317">
        <v>1552</v>
      </c>
      <c r="BN317">
        <v>0</v>
      </c>
      <c r="BO317" t="s">
        <v>561</v>
      </c>
      <c r="BP317">
        <v>1</v>
      </c>
      <c r="BQ317">
        <v>60</v>
      </c>
      <c r="BR317">
        <v>0</v>
      </c>
      <c r="BS317">
        <v>1</v>
      </c>
      <c r="BT317">
        <v>1</v>
      </c>
      <c r="BU317">
        <v>1</v>
      </c>
      <c r="BV317">
        <v>1</v>
      </c>
      <c r="BW317">
        <v>1</v>
      </c>
      <c r="BX317">
        <v>1</v>
      </c>
      <c r="BY317" t="s">
        <v>3</v>
      </c>
      <c r="BZ317">
        <v>94</v>
      </c>
      <c r="CA317">
        <v>44</v>
      </c>
      <c r="CF317">
        <v>0</v>
      </c>
      <c r="CG317">
        <v>0</v>
      </c>
      <c r="CM317">
        <v>0</v>
      </c>
      <c r="CN317" t="s">
        <v>3</v>
      </c>
      <c r="CO317">
        <v>0</v>
      </c>
      <c r="CP317">
        <f t="shared" si="378"/>
        <v>2326.8000000000002</v>
      </c>
      <c r="CQ317">
        <f t="shared" si="379"/>
        <v>511.95670000000001</v>
      </c>
      <c r="CR317">
        <f t="shared" si="380"/>
        <v>523.08969712999999</v>
      </c>
      <c r="CS317">
        <f t="shared" si="381"/>
        <v>12.663155999999999</v>
      </c>
      <c r="CT317">
        <f t="shared" si="382"/>
        <v>45501.020840275</v>
      </c>
      <c r="CU317">
        <f t="shared" si="383"/>
        <v>0</v>
      </c>
      <c r="CV317">
        <f t="shared" si="384"/>
        <v>194.36471999999998</v>
      </c>
      <c r="CW317">
        <f t="shared" si="385"/>
        <v>0</v>
      </c>
      <c r="CX317">
        <f t="shared" si="386"/>
        <v>0</v>
      </c>
      <c r="CY317">
        <f t="shared" si="387"/>
        <v>2138.547</v>
      </c>
      <c r="CZ317">
        <f t="shared" si="388"/>
        <v>1001.022</v>
      </c>
      <c r="DC317" t="s">
        <v>3</v>
      </c>
      <c r="DD317" t="s">
        <v>3</v>
      </c>
      <c r="DE317" t="s">
        <v>28</v>
      </c>
      <c r="DF317" t="s">
        <v>28</v>
      </c>
      <c r="DG317" t="s">
        <v>28</v>
      </c>
      <c r="DH317" t="s">
        <v>3</v>
      </c>
      <c r="DI317" t="s">
        <v>28</v>
      </c>
      <c r="DJ317" t="s">
        <v>28</v>
      </c>
      <c r="DK317" t="s">
        <v>3</v>
      </c>
      <c r="DL317" t="s">
        <v>3</v>
      </c>
      <c r="DM317" t="s">
        <v>3</v>
      </c>
      <c r="DN317">
        <v>110</v>
      </c>
      <c r="DO317">
        <v>74</v>
      </c>
      <c r="DP317">
        <v>1.0669999999999999</v>
      </c>
      <c r="DQ317">
        <v>1</v>
      </c>
      <c r="DU317">
        <v>1003</v>
      </c>
      <c r="DV317" t="s">
        <v>26</v>
      </c>
      <c r="DW317" t="s">
        <v>26</v>
      </c>
      <c r="DX317">
        <v>100</v>
      </c>
      <c r="EE317">
        <v>20614444</v>
      </c>
      <c r="EF317">
        <v>60</v>
      </c>
      <c r="EG317" t="s">
        <v>29</v>
      </c>
      <c r="EH317">
        <v>0</v>
      </c>
      <c r="EI317" t="s">
        <v>3</v>
      </c>
      <c r="EJ317">
        <v>1</v>
      </c>
      <c r="EK317">
        <v>1552</v>
      </c>
      <c r="EL317" t="s">
        <v>564</v>
      </c>
      <c r="EM317" t="s">
        <v>565</v>
      </c>
      <c r="EO317" t="s">
        <v>3</v>
      </c>
      <c r="EQ317">
        <v>0</v>
      </c>
      <c r="ER317">
        <v>2120.87</v>
      </c>
      <c r="ES317">
        <v>68.17</v>
      </c>
      <c r="ET317">
        <v>53.69</v>
      </c>
      <c r="EU317">
        <v>10.32</v>
      </c>
      <c r="EV317">
        <v>1999.01</v>
      </c>
      <c r="EW317">
        <v>158.4</v>
      </c>
      <c r="EX317">
        <v>0</v>
      </c>
      <c r="EY317">
        <v>0</v>
      </c>
      <c r="FQ317">
        <v>0</v>
      </c>
      <c r="FR317">
        <f t="shared" si="389"/>
        <v>0</v>
      </c>
      <c r="FS317">
        <v>0</v>
      </c>
      <c r="FX317">
        <v>110</v>
      </c>
      <c r="FY317">
        <v>74</v>
      </c>
      <c r="GA317" t="s">
        <v>3</v>
      </c>
      <c r="GD317">
        <v>0</v>
      </c>
      <c r="GF317">
        <v>-335895188</v>
      </c>
      <c r="GG317">
        <v>2</v>
      </c>
      <c r="GH317">
        <v>-2</v>
      </c>
      <c r="GI317">
        <v>2</v>
      </c>
      <c r="GJ317">
        <v>0</v>
      </c>
      <c r="GK317">
        <f>ROUND(R317*(S12)/100,2)</f>
        <v>1.06</v>
      </c>
      <c r="GL317">
        <f t="shared" si="390"/>
        <v>0</v>
      </c>
      <c r="GM317">
        <f t="shared" si="391"/>
        <v>5467.43</v>
      </c>
      <c r="GN317">
        <f t="shared" si="392"/>
        <v>5467.43</v>
      </c>
      <c r="GO317">
        <f t="shared" si="393"/>
        <v>0</v>
      </c>
      <c r="GP317">
        <f t="shared" si="394"/>
        <v>0</v>
      </c>
      <c r="GR317">
        <v>0</v>
      </c>
      <c r="GS317">
        <v>3</v>
      </c>
      <c r="GT317">
        <v>0</v>
      </c>
      <c r="GU317" t="s">
        <v>3</v>
      </c>
      <c r="GV317">
        <f t="shared" si="395"/>
        <v>0</v>
      </c>
      <c r="GW317">
        <v>1</v>
      </c>
      <c r="GX317">
        <f t="shared" si="396"/>
        <v>0</v>
      </c>
      <c r="HA317">
        <v>0</v>
      </c>
      <c r="HB317">
        <v>0</v>
      </c>
      <c r="IK317">
        <v>0</v>
      </c>
    </row>
    <row r="318" spans="1:255" x14ac:dyDescent="0.2">
      <c r="A318" s="2">
        <v>18</v>
      </c>
      <c r="B318" s="2">
        <v>1</v>
      </c>
      <c r="C318" s="2">
        <v>443</v>
      </c>
      <c r="D318" s="2"/>
      <c r="E318" s="2" t="s">
        <v>137</v>
      </c>
      <c r="F318" s="2" t="s">
        <v>566</v>
      </c>
      <c r="G318" s="2" t="s">
        <v>567</v>
      </c>
      <c r="H318" s="2" t="s">
        <v>69</v>
      </c>
      <c r="I318" s="2">
        <f>I316*J318</f>
        <v>1</v>
      </c>
      <c r="J318" s="2">
        <v>20</v>
      </c>
      <c r="K318" s="2"/>
      <c r="L318" s="2"/>
      <c r="M318" s="2"/>
      <c r="N318" s="2"/>
      <c r="O318" s="2">
        <f t="shared" si="363"/>
        <v>15.42</v>
      </c>
      <c r="P318" s="2">
        <f t="shared" si="364"/>
        <v>15.42</v>
      </c>
      <c r="Q318" s="2">
        <f t="shared" si="365"/>
        <v>0</v>
      </c>
      <c r="R318" s="2">
        <f t="shared" si="366"/>
        <v>0</v>
      </c>
      <c r="S318" s="2">
        <f t="shared" si="367"/>
        <v>0</v>
      </c>
      <c r="T318" s="2">
        <f t="shared" si="368"/>
        <v>0</v>
      </c>
      <c r="U318" s="2">
        <f t="shared" si="369"/>
        <v>0</v>
      </c>
      <c r="V318" s="2">
        <f t="shared" si="370"/>
        <v>0</v>
      </c>
      <c r="W318" s="2">
        <f t="shared" si="371"/>
        <v>0</v>
      </c>
      <c r="X318" s="2">
        <f t="shared" si="372"/>
        <v>0</v>
      </c>
      <c r="Y318" s="2">
        <f t="shared" si="373"/>
        <v>0</v>
      </c>
      <c r="Z318" s="2"/>
      <c r="AA318" s="2">
        <v>21012691</v>
      </c>
      <c r="AB318" s="2">
        <f t="shared" si="374"/>
        <v>15.42</v>
      </c>
      <c r="AC318" s="2">
        <f t="shared" si="375"/>
        <v>15.42</v>
      </c>
      <c r="AD318" s="2">
        <f t="shared" ref="AD318:AD331" si="400">ROUND((ET318),6)</f>
        <v>0</v>
      </c>
      <c r="AE318" s="2">
        <f t="shared" ref="AE318:AE331" si="401">ROUND((EU318),6)</f>
        <v>0</v>
      </c>
      <c r="AF318" s="2">
        <f t="shared" ref="AF318:AF331" si="402">ROUND((EV318),6)</f>
        <v>0</v>
      </c>
      <c r="AG318" s="2">
        <f t="shared" si="376"/>
        <v>0</v>
      </c>
      <c r="AH318" s="2">
        <f t="shared" ref="AH318:AH331" si="403">(EW318)</f>
        <v>0</v>
      </c>
      <c r="AI318" s="2">
        <f t="shared" ref="AI318:AI331" si="404">(EX318)</f>
        <v>0</v>
      </c>
      <c r="AJ318" s="2">
        <f t="shared" si="377"/>
        <v>0</v>
      </c>
      <c r="AK318" s="2">
        <v>15.42</v>
      </c>
      <c r="AL318" s="2">
        <v>15.42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U318" s="2">
        <v>0</v>
      </c>
      <c r="AV318" s="2">
        <v>1</v>
      </c>
      <c r="AW318" s="2">
        <v>1</v>
      </c>
      <c r="AX318" s="2"/>
      <c r="AY318" s="2"/>
      <c r="AZ318" s="2">
        <v>1</v>
      </c>
      <c r="BA318" s="2">
        <v>1</v>
      </c>
      <c r="BB318" s="2">
        <v>1</v>
      </c>
      <c r="BC318" s="2">
        <v>1</v>
      </c>
      <c r="BD318" s="2" t="s">
        <v>3</v>
      </c>
      <c r="BE318" s="2" t="s">
        <v>3</v>
      </c>
      <c r="BF318" s="2" t="s">
        <v>3</v>
      </c>
      <c r="BG318" s="2" t="s">
        <v>3</v>
      </c>
      <c r="BH318" s="2">
        <v>3</v>
      </c>
      <c r="BI318" s="2">
        <v>1</v>
      </c>
      <c r="BJ318" s="2" t="s">
        <v>568</v>
      </c>
      <c r="BK318" s="2"/>
      <c r="BL318" s="2"/>
      <c r="BM318" s="2">
        <v>1623</v>
      </c>
      <c r="BN318" s="2">
        <v>0</v>
      </c>
      <c r="BO318" s="2" t="s">
        <v>3</v>
      </c>
      <c r="BP318" s="2">
        <v>0</v>
      </c>
      <c r="BQ318" s="2">
        <v>30</v>
      </c>
      <c r="BR318" s="2">
        <v>0</v>
      </c>
      <c r="BS318" s="2">
        <v>1</v>
      </c>
      <c r="BT318" s="2">
        <v>1</v>
      </c>
      <c r="BU318" s="2">
        <v>1</v>
      </c>
      <c r="BV318" s="2">
        <v>1</v>
      </c>
      <c r="BW318" s="2">
        <v>1</v>
      </c>
      <c r="BX318" s="2">
        <v>1</v>
      </c>
      <c r="BY318" s="2" t="s">
        <v>3</v>
      </c>
      <c r="BZ318" s="2">
        <v>0</v>
      </c>
      <c r="CA318" s="2">
        <v>0</v>
      </c>
      <c r="CB318" s="2"/>
      <c r="CC318" s="2"/>
      <c r="CD318" s="2"/>
      <c r="CE318" s="2"/>
      <c r="CF318" s="2">
        <v>0</v>
      </c>
      <c r="CG318" s="2">
        <v>0</v>
      </c>
      <c r="CH318" s="2"/>
      <c r="CI318" s="2"/>
      <c r="CJ318" s="2"/>
      <c r="CK318" s="2"/>
      <c r="CL318" s="2"/>
      <c r="CM318" s="2">
        <v>0</v>
      </c>
      <c r="CN318" s="2" t="s">
        <v>3</v>
      </c>
      <c r="CO318" s="2">
        <v>0</v>
      </c>
      <c r="CP318" s="2">
        <f t="shared" si="378"/>
        <v>15.42</v>
      </c>
      <c r="CQ318" s="2">
        <f t="shared" si="379"/>
        <v>15.42</v>
      </c>
      <c r="CR318" s="2">
        <f t="shared" si="380"/>
        <v>0</v>
      </c>
      <c r="CS318" s="2">
        <f t="shared" si="381"/>
        <v>0</v>
      </c>
      <c r="CT318" s="2">
        <f t="shared" si="382"/>
        <v>0</v>
      </c>
      <c r="CU318" s="2">
        <f t="shared" si="383"/>
        <v>0</v>
      </c>
      <c r="CV318" s="2">
        <f t="shared" si="384"/>
        <v>0</v>
      </c>
      <c r="CW318" s="2">
        <f t="shared" si="385"/>
        <v>0</v>
      </c>
      <c r="CX318" s="2">
        <f t="shared" si="386"/>
        <v>0</v>
      </c>
      <c r="CY318" s="2">
        <f t="shared" si="387"/>
        <v>0</v>
      </c>
      <c r="CZ318" s="2">
        <f t="shared" si="388"/>
        <v>0</v>
      </c>
      <c r="DA318" s="2"/>
      <c r="DB318" s="2"/>
      <c r="DC318" s="2" t="s">
        <v>3</v>
      </c>
      <c r="DD318" s="2" t="s">
        <v>3</v>
      </c>
      <c r="DE318" s="2" t="s">
        <v>3</v>
      </c>
      <c r="DF318" s="2" t="s">
        <v>3</v>
      </c>
      <c r="DG318" s="2" t="s">
        <v>3</v>
      </c>
      <c r="DH318" s="2" t="s">
        <v>3</v>
      </c>
      <c r="DI318" s="2" t="s">
        <v>3</v>
      </c>
      <c r="DJ318" s="2" t="s">
        <v>3</v>
      </c>
      <c r="DK318" s="2" t="s">
        <v>3</v>
      </c>
      <c r="DL318" s="2" t="s">
        <v>3</v>
      </c>
      <c r="DM318" s="2" t="s">
        <v>3</v>
      </c>
      <c r="DN318" s="2">
        <v>110</v>
      </c>
      <c r="DO318" s="2">
        <v>74</v>
      </c>
      <c r="DP318" s="2">
        <v>1.0669999999999999</v>
      </c>
      <c r="DQ318" s="2">
        <v>1</v>
      </c>
      <c r="DR318" s="2"/>
      <c r="DS318" s="2"/>
      <c r="DT318" s="2"/>
      <c r="DU318" s="2">
        <v>1003</v>
      </c>
      <c r="DV318" s="2" t="s">
        <v>69</v>
      </c>
      <c r="DW318" s="2" t="s">
        <v>69</v>
      </c>
      <c r="DX318" s="2">
        <v>1</v>
      </c>
      <c r="DY318" s="2"/>
      <c r="DZ318" s="2"/>
      <c r="EA318" s="2"/>
      <c r="EB318" s="2"/>
      <c r="EC318" s="2"/>
      <c r="ED318" s="2"/>
      <c r="EE318" s="2">
        <v>20614515</v>
      </c>
      <c r="EF318" s="2">
        <v>30</v>
      </c>
      <c r="EG318" s="2" t="s">
        <v>54</v>
      </c>
      <c r="EH318" s="2">
        <v>0</v>
      </c>
      <c r="EI318" s="2" t="s">
        <v>3</v>
      </c>
      <c r="EJ318" s="2">
        <v>1</v>
      </c>
      <c r="EK318" s="2">
        <v>1623</v>
      </c>
      <c r="EL318" s="2" t="s">
        <v>520</v>
      </c>
      <c r="EM318" s="2" t="s">
        <v>521</v>
      </c>
      <c r="EN318" s="2"/>
      <c r="EO318" s="2" t="s">
        <v>3</v>
      </c>
      <c r="EP318" s="2"/>
      <c r="EQ318" s="2">
        <v>0</v>
      </c>
      <c r="ER318" s="2">
        <v>15.42</v>
      </c>
      <c r="ES318" s="2">
        <v>15.42</v>
      </c>
      <c r="ET318" s="2">
        <v>0</v>
      </c>
      <c r="EU318" s="2">
        <v>0</v>
      </c>
      <c r="EV318" s="2">
        <v>0</v>
      </c>
      <c r="EW318" s="2">
        <v>0</v>
      </c>
      <c r="EX318" s="2">
        <v>0</v>
      </c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>
        <v>0</v>
      </c>
      <c r="FR318" s="2">
        <f t="shared" si="389"/>
        <v>0</v>
      </c>
      <c r="FS318" s="2">
        <v>0</v>
      </c>
      <c r="FT318" s="2"/>
      <c r="FU318" s="2"/>
      <c r="FV318" s="2"/>
      <c r="FW318" s="2"/>
      <c r="FX318" s="2">
        <v>110</v>
      </c>
      <c r="FY318" s="2">
        <v>74</v>
      </c>
      <c r="FZ318" s="2"/>
      <c r="GA318" s="2" t="s">
        <v>3</v>
      </c>
      <c r="GB318" s="2"/>
      <c r="GC318" s="2"/>
      <c r="GD318" s="2">
        <v>0</v>
      </c>
      <c r="GE318" s="2"/>
      <c r="GF318" s="2">
        <v>1347633176</v>
      </c>
      <c r="GG318" s="2">
        <v>2</v>
      </c>
      <c r="GH318" s="2">
        <v>-2</v>
      </c>
      <c r="GI318" s="2">
        <v>-2</v>
      </c>
      <c r="GJ318" s="2">
        <v>0</v>
      </c>
      <c r="GK318" s="2">
        <f>ROUND(R318*(R12)/100,2)</f>
        <v>0</v>
      </c>
      <c r="GL318" s="2">
        <f t="shared" si="390"/>
        <v>0</v>
      </c>
      <c r="GM318" s="2">
        <f t="shared" si="391"/>
        <v>15.42</v>
      </c>
      <c r="GN318" s="2">
        <f t="shared" si="392"/>
        <v>15.42</v>
      </c>
      <c r="GO318" s="2">
        <f t="shared" si="393"/>
        <v>0</v>
      </c>
      <c r="GP318" s="2">
        <f t="shared" si="394"/>
        <v>0</v>
      </c>
      <c r="GQ318" s="2"/>
      <c r="GR318" s="2">
        <v>0</v>
      </c>
      <c r="GS318" s="2">
        <v>3</v>
      </c>
      <c r="GT318" s="2">
        <v>0</v>
      </c>
      <c r="GU318" s="2" t="s">
        <v>3</v>
      </c>
      <c r="GV318" s="2">
        <f t="shared" si="395"/>
        <v>0</v>
      </c>
      <c r="GW318" s="2">
        <v>1</v>
      </c>
      <c r="GX318" s="2">
        <f t="shared" si="396"/>
        <v>0</v>
      </c>
      <c r="GY318" s="2"/>
      <c r="GZ318" s="2"/>
      <c r="HA318" s="2">
        <v>0</v>
      </c>
      <c r="HB318" s="2">
        <v>0</v>
      </c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>
        <v>0</v>
      </c>
      <c r="IL318" s="2"/>
      <c r="IM318" s="2"/>
      <c r="IN318" s="2"/>
      <c r="IO318" s="2"/>
      <c r="IP318" s="2"/>
      <c r="IQ318" s="2"/>
      <c r="IR318" s="2"/>
      <c r="IS318" s="2"/>
      <c r="IT318" s="2"/>
      <c r="IU318" s="2"/>
    </row>
    <row r="319" spans="1:255" x14ac:dyDescent="0.2">
      <c r="A319">
        <v>18</v>
      </c>
      <c r="B319">
        <v>1</v>
      </c>
      <c r="C319">
        <v>457</v>
      </c>
      <c r="E319" t="s">
        <v>137</v>
      </c>
      <c r="F319" t="s">
        <v>566</v>
      </c>
      <c r="G319" t="s">
        <v>567</v>
      </c>
      <c r="H319" t="s">
        <v>69</v>
      </c>
      <c r="I319">
        <f>I317*J319</f>
        <v>1</v>
      </c>
      <c r="J319">
        <v>20</v>
      </c>
      <c r="O319">
        <f t="shared" si="363"/>
        <v>369.93</v>
      </c>
      <c r="P319">
        <f t="shared" si="364"/>
        <v>369.93</v>
      </c>
      <c r="Q319">
        <f t="shared" si="365"/>
        <v>0</v>
      </c>
      <c r="R319">
        <f t="shared" si="366"/>
        <v>0</v>
      </c>
      <c r="S319">
        <f t="shared" si="367"/>
        <v>0</v>
      </c>
      <c r="T319">
        <f t="shared" si="368"/>
        <v>0</v>
      </c>
      <c r="U319">
        <f t="shared" si="369"/>
        <v>0</v>
      </c>
      <c r="V319">
        <f t="shared" si="370"/>
        <v>0</v>
      </c>
      <c r="W319">
        <f t="shared" si="371"/>
        <v>0</v>
      </c>
      <c r="X319">
        <f t="shared" si="372"/>
        <v>0</v>
      </c>
      <c r="Y319">
        <f t="shared" si="373"/>
        <v>0</v>
      </c>
      <c r="AA319">
        <v>21012693</v>
      </c>
      <c r="AB319">
        <f t="shared" si="374"/>
        <v>15.42</v>
      </c>
      <c r="AC319">
        <f t="shared" si="375"/>
        <v>15.42</v>
      </c>
      <c r="AD319">
        <f t="shared" si="400"/>
        <v>0</v>
      </c>
      <c r="AE319">
        <f t="shared" si="401"/>
        <v>0</v>
      </c>
      <c r="AF319">
        <f t="shared" si="402"/>
        <v>0</v>
      </c>
      <c r="AG319">
        <f t="shared" si="376"/>
        <v>0</v>
      </c>
      <c r="AH319">
        <f t="shared" si="403"/>
        <v>0</v>
      </c>
      <c r="AI319">
        <f t="shared" si="404"/>
        <v>0</v>
      </c>
      <c r="AJ319">
        <f t="shared" si="377"/>
        <v>0</v>
      </c>
      <c r="AK319">
        <v>15.42</v>
      </c>
      <c r="AL319">
        <v>15.42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1</v>
      </c>
      <c r="AW319">
        <v>1</v>
      </c>
      <c r="AZ319">
        <v>1</v>
      </c>
      <c r="BA319">
        <v>1</v>
      </c>
      <c r="BB319">
        <v>1</v>
      </c>
      <c r="BC319">
        <v>23.99</v>
      </c>
      <c r="BD319" t="s">
        <v>3</v>
      </c>
      <c r="BE319" t="s">
        <v>3</v>
      </c>
      <c r="BF319" t="s">
        <v>3</v>
      </c>
      <c r="BG319" t="s">
        <v>3</v>
      </c>
      <c r="BH319">
        <v>3</v>
      </c>
      <c r="BI319">
        <v>1</v>
      </c>
      <c r="BJ319" t="s">
        <v>568</v>
      </c>
      <c r="BM319">
        <v>1623</v>
      </c>
      <c r="BN319">
        <v>0</v>
      </c>
      <c r="BO319" t="s">
        <v>566</v>
      </c>
      <c r="BP319">
        <v>1</v>
      </c>
      <c r="BQ319">
        <v>30</v>
      </c>
      <c r="BR319">
        <v>0</v>
      </c>
      <c r="BS319">
        <v>1</v>
      </c>
      <c r="BT319">
        <v>1</v>
      </c>
      <c r="BU319">
        <v>1</v>
      </c>
      <c r="BV319">
        <v>1</v>
      </c>
      <c r="BW319">
        <v>1</v>
      </c>
      <c r="BX319">
        <v>1</v>
      </c>
      <c r="BY319" t="s">
        <v>3</v>
      </c>
      <c r="BZ319">
        <v>0</v>
      </c>
      <c r="CA319">
        <v>0</v>
      </c>
      <c r="CF319">
        <v>0</v>
      </c>
      <c r="CG319">
        <v>0</v>
      </c>
      <c r="CM319">
        <v>0</v>
      </c>
      <c r="CN319" t="s">
        <v>3</v>
      </c>
      <c r="CO319">
        <v>0</v>
      </c>
      <c r="CP319">
        <f t="shared" si="378"/>
        <v>369.93</v>
      </c>
      <c r="CQ319">
        <f t="shared" si="379"/>
        <v>369.92579999999998</v>
      </c>
      <c r="CR319">
        <f t="shared" si="380"/>
        <v>0</v>
      </c>
      <c r="CS319">
        <f t="shared" si="381"/>
        <v>0</v>
      </c>
      <c r="CT319">
        <f t="shared" si="382"/>
        <v>0</v>
      </c>
      <c r="CU319">
        <f t="shared" si="383"/>
        <v>0</v>
      </c>
      <c r="CV319">
        <f t="shared" si="384"/>
        <v>0</v>
      </c>
      <c r="CW319">
        <f t="shared" si="385"/>
        <v>0</v>
      </c>
      <c r="CX319">
        <f t="shared" si="386"/>
        <v>0</v>
      </c>
      <c r="CY319">
        <f t="shared" si="387"/>
        <v>0</v>
      </c>
      <c r="CZ319">
        <f t="shared" si="388"/>
        <v>0</v>
      </c>
      <c r="DC319" t="s">
        <v>3</v>
      </c>
      <c r="DD319" t="s">
        <v>3</v>
      </c>
      <c r="DE319" t="s">
        <v>3</v>
      </c>
      <c r="DF319" t="s">
        <v>3</v>
      </c>
      <c r="DG319" t="s">
        <v>3</v>
      </c>
      <c r="DH319" t="s">
        <v>3</v>
      </c>
      <c r="DI319" t="s">
        <v>3</v>
      </c>
      <c r="DJ319" t="s">
        <v>3</v>
      </c>
      <c r="DK319" t="s">
        <v>3</v>
      </c>
      <c r="DL319" t="s">
        <v>3</v>
      </c>
      <c r="DM319" t="s">
        <v>3</v>
      </c>
      <c r="DN319">
        <v>110</v>
      </c>
      <c r="DO319">
        <v>74</v>
      </c>
      <c r="DP319">
        <v>1.0669999999999999</v>
      </c>
      <c r="DQ319">
        <v>1</v>
      </c>
      <c r="DU319">
        <v>1003</v>
      </c>
      <c r="DV319" t="s">
        <v>69</v>
      </c>
      <c r="DW319" t="s">
        <v>69</v>
      </c>
      <c r="DX319">
        <v>1</v>
      </c>
      <c r="EE319">
        <v>20614515</v>
      </c>
      <c r="EF319">
        <v>30</v>
      </c>
      <c r="EG319" t="s">
        <v>54</v>
      </c>
      <c r="EH319">
        <v>0</v>
      </c>
      <c r="EI319" t="s">
        <v>3</v>
      </c>
      <c r="EJ319">
        <v>1</v>
      </c>
      <c r="EK319">
        <v>1623</v>
      </c>
      <c r="EL319" t="s">
        <v>520</v>
      </c>
      <c r="EM319" t="s">
        <v>521</v>
      </c>
      <c r="EO319" t="s">
        <v>3</v>
      </c>
      <c r="EQ319">
        <v>0</v>
      </c>
      <c r="ER319">
        <v>15.42</v>
      </c>
      <c r="ES319">
        <v>15.42</v>
      </c>
      <c r="ET319">
        <v>0</v>
      </c>
      <c r="EU319">
        <v>0</v>
      </c>
      <c r="EV319">
        <v>0</v>
      </c>
      <c r="EW319">
        <v>0</v>
      </c>
      <c r="EX319">
        <v>0</v>
      </c>
      <c r="FQ319">
        <v>0</v>
      </c>
      <c r="FR319">
        <f t="shared" si="389"/>
        <v>0</v>
      </c>
      <c r="FS319">
        <v>0</v>
      </c>
      <c r="FX319">
        <v>110</v>
      </c>
      <c r="FY319">
        <v>74</v>
      </c>
      <c r="GA319" t="s">
        <v>3</v>
      </c>
      <c r="GD319">
        <v>0</v>
      </c>
      <c r="GF319">
        <v>1347633176</v>
      </c>
      <c r="GG319">
        <v>2</v>
      </c>
      <c r="GH319">
        <v>-2</v>
      </c>
      <c r="GI319">
        <v>2</v>
      </c>
      <c r="GJ319">
        <v>0</v>
      </c>
      <c r="GK319">
        <f>ROUND(R319*(S12)/100,2)</f>
        <v>0</v>
      </c>
      <c r="GL319">
        <f t="shared" si="390"/>
        <v>0</v>
      </c>
      <c r="GM319">
        <f t="shared" si="391"/>
        <v>369.93</v>
      </c>
      <c r="GN319">
        <f t="shared" si="392"/>
        <v>369.93</v>
      </c>
      <c r="GO319">
        <f t="shared" si="393"/>
        <v>0</v>
      </c>
      <c r="GP319">
        <f t="shared" si="394"/>
        <v>0</v>
      </c>
      <c r="GR319">
        <v>0</v>
      </c>
      <c r="GS319">
        <v>3</v>
      </c>
      <c r="GT319">
        <v>0</v>
      </c>
      <c r="GU319" t="s">
        <v>3</v>
      </c>
      <c r="GV319">
        <f t="shared" si="395"/>
        <v>0</v>
      </c>
      <c r="GW319">
        <v>1</v>
      </c>
      <c r="GX319">
        <f t="shared" si="396"/>
        <v>0</v>
      </c>
      <c r="HA319">
        <v>0</v>
      </c>
      <c r="HB319">
        <v>0</v>
      </c>
      <c r="IK319">
        <v>0</v>
      </c>
    </row>
    <row r="320" spans="1:255" x14ac:dyDescent="0.2">
      <c r="A320" s="2">
        <v>18</v>
      </c>
      <c r="B320" s="2">
        <v>1</v>
      </c>
      <c r="C320" s="2">
        <v>444</v>
      </c>
      <c r="D320" s="2"/>
      <c r="E320" s="2" t="s">
        <v>569</v>
      </c>
      <c r="F320" s="2" t="s">
        <v>570</v>
      </c>
      <c r="G320" s="2" t="s">
        <v>571</v>
      </c>
      <c r="H320" s="2" t="s">
        <v>69</v>
      </c>
      <c r="I320" s="2">
        <f>I316*J320</f>
        <v>4.68</v>
      </c>
      <c r="J320" s="2">
        <v>93.6</v>
      </c>
      <c r="K320" s="2"/>
      <c r="L320" s="2"/>
      <c r="M320" s="2"/>
      <c r="N320" s="2"/>
      <c r="O320" s="2">
        <f t="shared" si="363"/>
        <v>83.16</v>
      </c>
      <c r="P320" s="2">
        <f t="shared" si="364"/>
        <v>83.16</v>
      </c>
      <c r="Q320" s="2">
        <f t="shared" si="365"/>
        <v>0</v>
      </c>
      <c r="R320" s="2">
        <f t="shared" si="366"/>
        <v>0</v>
      </c>
      <c r="S320" s="2">
        <f t="shared" si="367"/>
        <v>0</v>
      </c>
      <c r="T320" s="2">
        <f t="shared" si="368"/>
        <v>0</v>
      </c>
      <c r="U320" s="2">
        <f t="shared" si="369"/>
        <v>0</v>
      </c>
      <c r="V320" s="2">
        <f t="shared" si="370"/>
        <v>0</v>
      </c>
      <c r="W320" s="2">
        <f t="shared" si="371"/>
        <v>0</v>
      </c>
      <c r="X320" s="2">
        <f t="shared" si="372"/>
        <v>0</v>
      </c>
      <c r="Y320" s="2">
        <f t="shared" si="373"/>
        <v>0</v>
      </c>
      <c r="Z320" s="2"/>
      <c r="AA320" s="2">
        <v>21012691</v>
      </c>
      <c r="AB320" s="2">
        <f t="shared" si="374"/>
        <v>17.77</v>
      </c>
      <c r="AC320" s="2">
        <f t="shared" si="375"/>
        <v>17.77</v>
      </c>
      <c r="AD320" s="2">
        <f t="shared" si="400"/>
        <v>0</v>
      </c>
      <c r="AE320" s="2">
        <f t="shared" si="401"/>
        <v>0</v>
      </c>
      <c r="AF320" s="2">
        <f t="shared" si="402"/>
        <v>0</v>
      </c>
      <c r="AG320" s="2">
        <f t="shared" si="376"/>
        <v>0</v>
      </c>
      <c r="AH320" s="2">
        <f t="shared" si="403"/>
        <v>0</v>
      </c>
      <c r="AI320" s="2">
        <f t="shared" si="404"/>
        <v>0</v>
      </c>
      <c r="AJ320" s="2">
        <f t="shared" si="377"/>
        <v>0</v>
      </c>
      <c r="AK320" s="2">
        <v>17.77</v>
      </c>
      <c r="AL320" s="2">
        <v>17.77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1</v>
      </c>
      <c r="AW320" s="2">
        <v>1</v>
      </c>
      <c r="AX320" s="2"/>
      <c r="AY320" s="2"/>
      <c r="AZ320" s="2">
        <v>1</v>
      </c>
      <c r="BA320" s="2">
        <v>1</v>
      </c>
      <c r="BB320" s="2">
        <v>1</v>
      </c>
      <c r="BC320" s="2">
        <v>1</v>
      </c>
      <c r="BD320" s="2" t="s">
        <v>3</v>
      </c>
      <c r="BE320" s="2" t="s">
        <v>3</v>
      </c>
      <c r="BF320" s="2" t="s">
        <v>3</v>
      </c>
      <c r="BG320" s="2" t="s">
        <v>3</v>
      </c>
      <c r="BH320" s="2">
        <v>3</v>
      </c>
      <c r="BI320" s="2">
        <v>1</v>
      </c>
      <c r="BJ320" s="2" t="s">
        <v>572</v>
      </c>
      <c r="BK320" s="2"/>
      <c r="BL320" s="2"/>
      <c r="BM320" s="2">
        <v>1552</v>
      </c>
      <c r="BN320" s="2">
        <v>0</v>
      </c>
      <c r="BO320" s="2" t="s">
        <v>3</v>
      </c>
      <c r="BP320" s="2">
        <v>0</v>
      </c>
      <c r="BQ320" s="2">
        <v>60</v>
      </c>
      <c r="BR320" s="2">
        <v>0</v>
      </c>
      <c r="BS320" s="2">
        <v>1</v>
      </c>
      <c r="BT320" s="2">
        <v>1</v>
      </c>
      <c r="BU320" s="2">
        <v>1</v>
      </c>
      <c r="BV320" s="2">
        <v>1</v>
      </c>
      <c r="BW320" s="2">
        <v>1</v>
      </c>
      <c r="BX320" s="2">
        <v>1</v>
      </c>
      <c r="BY320" s="2" t="s">
        <v>3</v>
      </c>
      <c r="BZ320" s="2">
        <v>0</v>
      </c>
      <c r="CA320" s="2">
        <v>0</v>
      </c>
      <c r="CB320" s="2"/>
      <c r="CC320" s="2"/>
      <c r="CD320" s="2"/>
      <c r="CE320" s="2"/>
      <c r="CF320" s="2">
        <v>0</v>
      </c>
      <c r="CG320" s="2">
        <v>0</v>
      </c>
      <c r="CH320" s="2"/>
      <c r="CI320" s="2"/>
      <c r="CJ320" s="2"/>
      <c r="CK320" s="2"/>
      <c r="CL320" s="2"/>
      <c r="CM320" s="2">
        <v>0</v>
      </c>
      <c r="CN320" s="2" t="s">
        <v>3</v>
      </c>
      <c r="CO320" s="2">
        <v>0</v>
      </c>
      <c r="CP320" s="2">
        <f t="shared" si="378"/>
        <v>83.16</v>
      </c>
      <c r="CQ320" s="2">
        <f t="shared" si="379"/>
        <v>17.77</v>
      </c>
      <c r="CR320" s="2">
        <f t="shared" si="380"/>
        <v>0</v>
      </c>
      <c r="CS320" s="2">
        <f t="shared" si="381"/>
        <v>0</v>
      </c>
      <c r="CT320" s="2">
        <f t="shared" si="382"/>
        <v>0</v>
      </c>
      <c r="CU320" s="2">
        <f t="shared" si="383"/>
        <v>0</v>
      </c>
      <c r="CV320" s="2">
        <f t="shared" si="384"/>
        <v>0</v>
      </c>
      <c r="CW320" s="2">
        <f t="shared" si="385"/>
        <v>0</v>
      </c>
      <c r="CX320" s="2">
        <f t="shared" si="386"/>
        <v>0</v>
      </c>
      <c r="CY320" s="2">
        <f t="shared" si="387"/>
        <v>0</v>
      </c>
      <c r="CZ320" s="2">
        <f t="shared" si="388"/>
        <v>0</v>
      </c>
      <c r="DA320" s="2"/>
      <c r="DB320" s="2"/>
      <c r="DC320" s="2" t="s">
        <v>3</v>
      </c>
      <c r="DD320" s="2" t="s">
        <v>3</v>
      </c>
      <c r="DE320" s="2" t="s">
        <v>3</v>
      </c>
      <c r="DF320" s="2" t="s">
        <v>3</v>
      </c>
      <c r="DG320" s="2" t="s">
        <v>3</v>
      </c>
      <c r="DH320" s="2" t="s">
        <v>3</v>
      </c>
      <c r="DI320" s="2" t="s">
        <v>3</v>
      </c>
      <c r="DJ320" s="2" t="s">
        <v>3</v>
      </c>
      <c r="DK320" s="2" t="s">
        <v>3</v>
      </c>
      <c r="DL320" s="2" t="s">
        <v>3</v>
      </c>
      <c r="DM320" s="2" t="s">
        <v>3</v>
      </c>
      <c r="DN320" s="2">
        <v>110</v>
      </c>
      <c r="DO320" s="2">
        <v>74</v>
      </c>
      <c r="DP320" s="2">
        <v>1.0669999999999999</v>
      </c>
      <c r="DQ320" s="2">
        <v>1</v>
      </c>
      <c r="DR320" s="2"/>
      <c r="DS320" s="2"/>
      <c r="DT320" s="2"/>
      <c r="DU320" s="2">
        <v>1003</v>
      </c>
      <c r="DV320" s="2" t="s">
        <v>69</v>
      </c>
      <c r="DW320" s="2" t="s">
        <v>69</v>
      </c>
      <c r="DX320" s="2">
        <v>1</v>
      </c>
      <c r="DY320" s="2"/>
      <c r="DZ320" s="2"/>
      <c r="EA320" s="2"/>
      <c r="EB320" s="2"/>
      <c r="EC320" s="2"/>
      <c r="ED320" s="2"/>
      <c r="EE320" s="2">
        <v>20614444</v>
      </c>
      <c r="EF320" s="2">
        <v>60</v>
      </c>
      <c r="EG320" s="2" t="s">
        <v>29</v>
      </c>
      <c r="EH320" s="2">
        <v>0</v>
      </c>
      <c r="EI320" s="2" t="s">
        <v>3</v>
      </c>
      <c r="EJ320" s="2">
        <v>1</v>
      </c>
      <c r="EK320" s="2">
        <v>1552</v>
      </c>
      <c r="EL320" s="2" t="s">
        <v>564</v>
      </c>
      <c r="EM320" s="2" t="s">
        <v>565</v>
      </c>
      <c r="EN320" s="2"/>
      <c r="EO320" s="2" t="s">
        <v>3</v>
      </c>
      <c r="EP320" s="2"/>
      <c r="EQ320" s="2">
        <v>0</v>
      </c>
      <c r="ER320" s="2">
        <v>17.77</v>
      </c>
      <c r="ES320" s="2">
        <v>17.77</v>
      </c>
      <c r="ET320" s="2">
        <v>0</v>
      </c>
      <c r="EU320" s="2">
        <v>0</v>
      </c>
      <c r="EV320" s="2">
        <v>0</v>
      </c>
      <c r="EW320" s="2">
        <v>0</v>
      </c>
      <c r="EX320" s="2">
        <v>0</v>
      </c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>
        <v>0</v>
      </c>
      <c r="FR320" s="2">
        <f t="shared" si="389"/>
        <v>0</v>
      </c>
      <c r="FS320" s="2">
        <v>0</v>
      </c>
      <c r="FT320" s="2"/>
      <c r="FU320" s="2"/>
      <c r="FV320" s="2"/>
      <c r="FW320" s="2"/>
      <c r="FX320" s="2">
        <v>110</v>
      </c>
      <c r="FY320" s="2">
        <v>74</v>
      </c>
      <c r="FZ320" s="2"/>
      <c r="GA320" s="2" t="s">
        <v>3</v>
      </c>
      <c r="GB320" s="2"/>
      <c r="GC320" s="2"/>
      <c r="GD320" s="2">
        <v>0</v>
      </c>
      <c r="GE320" s="2"/>
      <c r="GF320" s="2">
        <v>682753831</v>
      </c>
      <c r="GG320" s="2">
        <v>2</v>
      </c>
      <c r="GH320" s="2">
        <v>-2</v>
      </c>
      <c r="GI320" s="2">
        <v>-2</v>
      </c>
      <c r="GJ320" s="2">
        <v>0</v>
      </c>
      <c r="GK320" s="2">
        <f>ROUND(R320*(R12)/100,2)</f>
        <v>0</v>
      </c>
      <c r="GL320" s="2">
        <f t="shared" si="390"/>
        <v>0</v>
      </c>
      <c r="GM320" s="2">
        <f t="shared" si="391"/>
        <v>83.16</v>
      </c>
      <c r="GN320" s="2">
        <f t="shared" si="392"/>
        <v>83.16</v>
      </c>
      <c r="GO320" s="2">
        <f t="shared" si="393"/>
        <v>0</v>
      </c>
      <c r="GP320" s="2">
        <f t="shared" si="394"/>
        <v>0</v>
      </c>
      <c r="GQ320" s="2"/>
      <c r="GR320" s="2">
        <v>0</v>
      </c>
      <c r="GS320" s="2">
        <v>3</v>
      </c>
      <c r="GT320" s="2">
        <v>0</v>
      </c>
      <c r="GU320" s="2" t="s">
        <v>3</v>
      </c>
      <c r="GV320" s="2">
        <f t="shared" si="395"/>
        <v>0</v>
      </c>
      <c r="GW320" s="2">
        <v>1</v>
      </c>
      <c r="GX320" s="2">
        <f t="shared" si="396"/>
        <v>0</v>
      </c>
      <c r="GY320" s="2"/>
      <c r="GZ320" s="2"/>
      <c r="HA320" s="2">
        <v>0</v>
      </c>
      <c r="HB320" s="2">
        <v>0</v>
      </c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>
        <v>0</v>
      </c>
      <c r="IL320" s="2"/>
      <c r="IM320" s="2"/>
      <c r="IN320" s="2"/>
      <c r="IO320" s="2"/>
      <c r="IP320" s="2"/>
      <c r="IQ320" s="2"/>
      <c r="IR320" s="2"/>
      <c r="IS320" s="2"/>
      <c r="IT320" s="2"/>
      <c r="IU320" s="2"/>
    </row>
    <row r="321" spans="1:255" x14ac:dyDescent="0.2">
      <c r="A321">
        <v>18</v>
      </c>
      <c r="B321">
        <v>1</v>
      </c>
      <c r="C321">
        <v>458</v>
      </c>
      <c r="E321" t="s">
        <v>569</v>
      </c>
      <c r="F321" t="s">
        <v>570</v>
      </c>
      <c r="G321" t="s">
        <v>571</v>
      </c>
      <c r="H321" t="s">
        <v>69</v>
      </c>
      <c r="I321">
        <f>I317*J321</f>
        <v>4.68</v>
      </c>
      <c r="J321">
        <v>93.6</v>
      </c>
      <c r="O321">
        <f t="shared" si="363"/>
        <v>181.3</v>
      </c>
      <c r="P321">
        <f t="shared" si="364"/>
        <v>181.3</v>
      </c>
      <c r="Q321">
        <f t="shared" si="365"/>
        <v>0</v>
      </c>
      <c r="R321">
        <f t="shared" si="366"/>
        <v>0</v>
      </c>
      <c r="S321">
        <f t="shared" si="367"/>
        <v>0</v>
      </c>
      <c r="T321">
        <f t="shared" si="368"/>
        <v>0</v>
      </c>
      <c r="U321">
        <f t="shared" si="369"/>
        <v>0</v>
      </c>
      <c r="V321">
        <f t="shared" si="370"/>
        <v>0</v>
      </c>
      <c r="W321">
        <f t="shared" si="371"/>
        <v>0</v>
      </c>
      <c r="X321">
        <f t="shared" si="372"/>
        <v>0</v>
      </c>
      <c r="Y321">
        <f t="shared" si="373"/>
        <v>0</v>
      </c>
      <c r="AA321">
        <v>21012693</v>
      </c>
      <c r="AB321">
        <f t="shared" si="374"/>
        <v>17.77</v>
      </c>
      <c r="AC321">
        <f t="shared" si="375"/>
        <v>17.77</v>
      </c>
      <c r="AD321">
        <f t="shared" si="400"/>
        <v>0</v>
      </c>
      <c r="AE321">
        <f t="shared" si="401"/>
        <v>0</v>
      </c>
      <c r="AF321">
        <f t="shared" si="402"/>
        <v>0</v>
      </c>
      <c r="AG321">
        <f t="shared" si="376"/>
        <v>0</v>
      </c>
      <c r="AH321">
        <f t="shared" si="403"/>
        <v>0</v>
      </c>
      <c r="AI321">
        <f t="shared" si="404"/>
        <v>0</v>
      </c>
      <c r="AJ321">
        <f t="shared" si="377"/>
        <v>0</v>
      </c>
      <c r="AK321">
        <v>17.77</v>
      </c>
      <c r="AL321">
        <v>17.77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1</v>
      </c>
      <c r="AW321">
        <v>1</v>
      </c>
      <c r="AZ321">
        <v>1</v>
      </c>
      <c r="BA321">
        <v>1</v>
      </c>
      <c r="BB321">
        <v>1</v>
      </c>
      <c r="BC321">
        <v>2.1800000000000002</v>
      </c>
      <c r="BD321" t="s">
        <v>3</v>
      </c>
      <c r="BE321" t="s">
        <v>3</v>
      </c>
      <c r="BF321" t="s">
        <v>3</v>
      </c>
      <c r="BG321" t="s">
        <v>3</v>
      </c>
      <c r="BH321">
        <v>3</v>
      </c>
      <c r="BI321">
        <v>1</v>
      </c>
      <c r="BJ321" t="s">
        <v>572</v>
      </c>
      <c r="BM321">
        <v>1552</v>
      </c>
      <c r="BN321">
        <v>0</v>
      </c>
      <c r="BO321" t="s">
        <v>570</v>
      </c>
      <c r="BP321">
        <v>1</v>
      </c>
      <c r="BQ321">
        <v>60</v>
      </c>
      <c r="BR321">
        <v>0</v>
      </c>
      <c r="BS321">
        <v>1</v>
      </c>
      <c r="BT321">
        <v>1</v>
      </c>
      <c r="BU321">
        <v>1</v>
      </c>
      <c r="BV321">
        <v>1</v>
      </c>
      <c r="BW321">
        <v>1</v>
      </c>
      <c r="BX321">
        <v>1</v>
      </c>
      <c r="BY321" t="s">
        <v>3</v>
      </c>
      <c r="BZ321">
        <v>0</v>
      </c>
      <c r="CA321">
        <v>0</v>
      </c>
      <c r="CF321">
        <v>0</v>
      </c>
      <c r="CG321">
        <v>0</v>
      </c>
      <c r="CM321">
        <v>0</v>
      </c>
      <c r="CN321" t="s">
        <v>3</v>
      </c>
      <c r="CO321">
        <v>0</v>
      </c>
      <c r="CP321">
        <f t="shared" si="378"/>
        <v>181.3</v>
      </c>
      <c r="CQ321">
        <f t="shared" si="379"/>
        <v>38.738600000000005</v>
      </c>
      <c r="CR321">
        <f t="shared" si="380"/>
        <v>0</v>
      </c>
      <c r="CS321">
        <f t="shared" si="381"/>
        <v>0</v>
      </c>
      <c r="CT321">
        <f t="shared" si="382"/>
        <v>0</v>
      </c>
      <c r="CU321">
        <f t="shared" si="383"/>
        <v>0</v>
      </c>
      <c r="CV321">
        <f t="shared" si="384"/>
        <v>0</v>
      </c>
      <c r="CW321">
        <f t="shared" si="385"/>
        <v>0</v>
      </c>
      <c r="CX321">
        <f t="shared" si="386"/>
        <v>0</v>
      </c>
      <c r="CY321">
        <f t="shared" si="387"/>
        <v>0</v>
      </c>
      <c r="CZ321">
        <f t="shared" si="388"/>
        <v>0</v>
      </c>
      <c r="DC321" t="s">
        <v>3</v>
      </c>
      <c r="DD321" t="s">
        <v>3</v>
      </c>
      <c r="DE321" t="s">
        <v>3</v>
      </c>
      <c r="DF321" t="s">
        <v>3</v>
      </c>
      <c r="DG321" t="s">
        <v>3</v>
      </c>
      <c r="DH321" t="s">
        <v>3</v>
      </c>
      <c r="DI321" t="s">
        <v>3</v>
      </c>
      <c r="DJ321" t="s">
        <v>3</v>
      </c>
      <c r="DK321" t="s">
        <v>3</v>
      </c>
      <c r="DL321" t="s">
        <v>3</v>
      </c>
      <c r="DM321" t="s">
        <v>3</v>
      </c>
      <c r="DN321">
        <v>110</v>
      </c>
      <c r="DO321">
        <v>74</v>
      </c>
      <c r="DP321">
        <v>1.0669999999999999</v>
      </c>
      <c r="DQ321">
        <v>1</v>
      </c>
      <c r="DU321">
        <v>1003</v>
      </c>
      <c r="DV321" t="s">
        <v>69</v>
      </c>
      <c r="DW321" t="s">
        <v>69</v>
      </c>
      <c r="DX321">
        <v>1</v>
      </c>
      <c r="EE321">
        <v>20614444</v>
      </c>
      <c r="EF321">
        <v>60</v>
      </c>
      <c r="EG321" t="s">
        <v>29</v>
      </c>
      <c r="EH321">
        <v>0</v>
      </c>
      <c r="EI321" t="s">
        <v>3</v>
      </c>
      <c r="EJ321">
        <v>1</v>
      </c>
      <c r="EK321">
        <v>1552</v>
      </c>
      <c r="EL321" t="s">
        <v>564</v>
      </c>
      <c r="EM321" t="s">
        <v>565</v>
      </c>
      <c r="EO321" t="s">
        <v>3</v>
      </c>
      <c r="EQ321">
        <v>0</v>
      </c>
      <c r="ER321">
        <v>17.77</v>
      </c>
      <c r="ES321">
        <v>17.77</v>
      </c>
      <c r="ET321">
        <v>0</v>
      </c>
      <c r="EU321">
        <v>0</v>
      </c>
      <c r="EV321">
        <v>0</v>
      </c>
      <c r="EW321">
        <v>0</v>
      </c>
      <c r="EX321">
        <v>0</v>
      </c>
      <c r="FQ321">
        <v>0</v>
      </c>
      <c r="FR321">
        <f t="shared" si="389"/>
        <v>0</v>
      </c>
      <c r="FS321">
        <v>0</v>
      </c>
      <c r="FX321">
        <v>110</v>
      </c>
      <c r="FY321">
        <v>74</v>
      </c>
      <c r="GA321" t="s">
        <v>3</v>
      </c>
      <c r="GD321">
        <v>0</v>
      </c>
      <c r="GF321">
        <v>682753831</v>
      </c>
      <c r="GG321">
        <v>2</v>
      </c>
      <c r="GH321">
        <v>-2</v>
      </c>
      <c r="GI321">
        <v>2</v>
      </c>
      <c r="GJ321">
        <v>0</v>
      </c>
      <c r="GK321">
        <f>ROUND(R321*(S12)/100,2)</f>
        <v>0</v>
      </c>
      <c r="GL321">
        <f t="shared" si="390"/>
        <v>0</v>
      </c>
      <c r="GM321">
        <f t="shared" si="391"/>
        <v>181.3</v>
      </c>
      <c r="GN321">
        <f t="shared" si="392"/>
        <v>181.3</v>
      </c>
      <c r="GO321">
        <f t="shared" si="393"/>
        <v>0</v>
      </c>
      <c r="GP321">
        <f t="shared" si="394"/>
        <v>0</v>
      </c>
      <c r="GR321">
        <v>0</v>
      </c>
      <c r="GS321">
        <v>3</v>
      </c>
      <c r="GT321">
        <v>0</v>
      </c>
      <c r="GU321" t="s">
        <v>3</v>
      </c>
      <c r="GV321">
        <f t="shared" si="395"/>
        <v>0</v>
      </c>
      <c r="GW321">
        <v>1</v>
      </c>
      <c r="GX321">
        <f t="shared" si="396"/>
        <v>0</v>
      </c>
      <c r="HA321">
        <v>0</v>
      </c>
      <c r="HB321">
        <v>0</v>
      </c>
      <c r="IK321">
        <v>0</v>
      </c>
    </row>
    <row r="322" spans="1:255" x14ac:dyDescent="0.2">
      <c r="A322" s="2">
        <v>18</v>
      </c>
      <c r="B322" s="2">
        <v>1</v>
      </c>
      <c r="C322" s="2">
        <v>450</v>
      </c>
      <c r="D322" s="2"/>
      <c r="E322" s="2" t="s">
        <v>573</v>
      </c>
      <c r="F322" s="2" t="s">
        <v>574</v>
      </c>
      <c r="G322" s="2" t="s">
        <v>575</v>
      </c>
      <c r="H322" s="2" t="s">
        <v>51</v>
      </c>
      <c r="I322" s="2">
        <f>I316*J322</f>
        <v>2</v>
      </c>
      <c r="J322" s="2">
        <v>40</v>
      </c>
      <c r="K322" s="2"/>
      <c r="L322" s="2"/>
      <c r="M322" s="2"/>
      <c r="N322" s="2"/>
      <c r="O322" s="2">
        <f t="shared" si="363"/>
        <v>123.06</v>
      </c>
      <c r="P322" s="2">
        <f t="shared" si="364"/>
        <v>123.06</v>
      </c>
      <c r="Q322" s="2">
        <f t="shared" si="365"/>
        <v>0</v>
      </c>
      <c r="R322" s="2">
        <f t="shared" si="366"/>
        <v>0</v>
      </c>
      <c r="S322" s="2">
        <f t="shared" si="367"/>
        <v>0</v>
      </c>
      <c r="T322" s="2">
        <f t="shared" si="368"/>
        <v>0</v>
      </c>
      <c r="U322" s="2">
        <f t="shared" si="369"/>
        <v>0</v>
      </c>
      <c r="V322" s="2">
        <f t="shared" si="370"/>
        <v>0</v>
      </c>
      <c r="W322" s="2">
        <f t="shared" si="371"/>
        <v>0</v>
      </c>
      <c r="X322" s="2">
        <f t="shared" si="372"/>
        <v>0</v>
      </c>
      <c r="Y322" s="2">
        <f t="shared" si="373"/>
        <v>0</v>
      </c>
      <c r="Z322" s="2"/>
      <c r="AA322" s="2">
        <v>21012691</v>
      </c>
      <c r="AB322" s="2">
        <f t="shared" si="374"/>
        <v>61.53</v>
      </c>
      <c r="AC322" s="2">
        <f t="shared" si="375"/>
        <v>61.53</v>
      </c>
      <c r="AD322" s="2">
        <f t="shared" si="400"/>
        <v>0</v>
      </c>
      <c r="AE322" s="2">
        <f t="shared" si="401"/>
        <v>0</v>
      </c>
      <c r="AF322" s="2">
        <f t="shared" si="402"/>
        <v>0</v>
      </c>
      <c r="AG322" s="2">
        <f t="shared" si="376"/>
        <v>0</v>
      </c>
      <c r="AH322" s="2">
        <f t="shared" si="403"/>
        <v>0</v>
      </c>
      <c r="AI322" s="2">
        <f t="shared" si="404"/>
        <v>0</v>
      </c>
      <c r="AJ322" s="2">
        <f t="shared" si="377"/>
        <v>0</v>
      </c>
      <c r="AK322" s="2">
        <v>61.53</v>
      </c>
      <c r="AL322" s="2">
        <v>61.53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2">
        <v>0</v>
      </c>
      <c r="AU322" s="2">
        <v>0</v>
      </c>
      <c r="AV322" s="2">
        <v>1</v>
      </c>
      <c r="AW322" s="2">
        <v>1</v>
      </c>
      <c r="AX322" s="2"/>
      <c r="AY322" s="2"/>
      <c r="AZ322" s="2">
        <v>1</v>
      </c>
      <c r="BA322" s="2">
        <v>1</v>
      </c>
      <c r="BB322" s="2">
        <v>1</v>
      </c>
      <c r="BC322" s="2">
        <v>1</v>
      </c>
      <c r="BD322" s="2" t="s">
        <v>3</v>
      </c>
      <c r="BE322" s="2" t="s">
        <v>3</v>
      </c>
      <c r="BF322" s="2" t="s">
        <v>3</v>
      </c>
      <c r="BG322" s="2" t="s">
        <v>3</v>
      </c>
      <c r="BH322" s="2">
        <v>3</v>
      </c>
      <c r="BI322" s="2">
        <v>1</v>
      </c>
      <c r="BJ322" s="2" t="s">
        <v>576</v>
      </c>
      <c r="BK322" s="2"/>
      <c r="BL322" s="2"/>
      <c r="BM322" s="2">
        <v>1552</v>
      </c>
      <c r="BN322" s="2">
        <v>0</v>
      </c>
      <c r="BO322" s="2" t="s">
        <v>3</v>
      </c>
      <c r="BP322" s="2">
        <v>0</v>
      </c>
      <c r="BQ322" s="2">
        <v>60</v>
      </c>
      <c r="BR322" s="2">
        <v>0</v>
      </c>
      <c r="BS322" s="2">
        <v>1</v>
      </c>
      <c r="BT322" s="2">
        <v>1</v>
      </c>
      <c r="BU322" s="2">
        <v>1</v>
      </c>
      <c r="BV322" s="2">
        <v>1</v>
      </c>
      <c r="BW322" s="2">
        <v>1</v>
      </c>
      <c r="BX322" s="2">
        <v>1</v>
      </c>
      <c r="BY322" s="2" t="s">
        <v>3</v>
      </c>
      <c r="BZ322" s="2">
        <v>0</v>
      </c>
      <c r="CA322" s="2">
        <v>0</v>
      </c>
      <c r="CB322" s="2"/>
      <c r="CC322" s="2"/>
      <c r="CD322" s="2"/>
      <c r="CE322" s="2"/>
      <c r="CF322" s="2">
        <v>0</v>
      </c>
      <c r="CG322" s="2">
        <v>0</v>
      </c>
      <c r="CH322" s="2"/>
      <c r="CI322" s="2"/>
      <c r="CJ322" s="2"/>
      <c r="CK322" s="2"/>
      <c r="CL322" s="2"/>
      <c r="CM322" s="2">
        <v>0</v>
      </c>
      <c r="CN322" s="2" t="s">
        <v>3</v>
      </c>
      <c r="CO322" s="2">
        <v>0</v>
      </c>
      <c r="CP322" s="2">
        <f t="shared" si="378"/>
        <v>123.06</v>
      </c>
      <c r="CQ322" s="2">
        <f t="shared" si="379"/>
        <v>61.53</v>
      </c>
      <c r="CR322" s="2">
        <f t="shared" si="380"/>
        <v>0</v>
      </c>
      <c r="CS322" s="2">
        <f t="shared" si="381"/>
        <v>0</v>
      </c>
      <c r="CT322" s="2">
        <f t="shared" si="382"/>
        <v>0</v>
      </c>
      <c r="CU322" s="2">
        <f t="shared" si="383"/>
        <v>0</v>
      </c>
      <c r="CV322" s="2">
        <f t="shared" si="384"/>
        <v>0</v>
      </c>
      <c r="CW322" s="2">
        <f t="shared" si="385"/>
        <v>0</v>
      </c>
      <c r="CX322" s="2">
        <f t="shared" si="386"/>
        <v>0</v>
      </c>
      <c r="CY322" s="2">
        <f t="shared" si="387"/>
        <v>0</v>
      </c>
      <c r="CZ322" s="2">
        <f t="shared" si="388"/>
        <v>0</v>
      </c>
      <c r="DA322" s="2"/>
      <c r="DB322" s="2"/>
      <c r="DC322" s="2" t="s">
        <v>3</v>
      </c>
      <c r="DD322" s="2" t="s">
        <v>3</v>
      </c>
      <c r="DE322" s="2" t="s">
        <v>3</v>
      </c>
      <c r="DF322" s="2" t="s">
        <v>3</v>
      </c>
      <c r="DG322" s="2" t="s">
        <v>3</v>
      </c>
      <c r="DH322" s="2" t="s">
        <v>3</v>
      </c>
      <c r="DI322" s="2" t="s">
        <v>3</v>
      </c>
      <c r="DJ322" s="2" t="s">
        <v>3</v>
      </c>
      <c r="DK322" s="2" t="s">
        <v>3</v>
      </c>
      <c r="DL322" s="2" t="s">
        <v>3</v>
      </c>
      <c r="DM322" s="2" t="s">
        <v>3</v>
      </c>
      <c r="DN322" s="2">
        <v>110</v>
      </c>
      <c r="DO322" s="2">
        <v>74</v>
      </c>
      <c r="DP322" s="2">
        <v>1.0669999999999999</v>
      </c>
      <c r="DQ322" s="2">
        <v>1</v>
      </c>
      <c r="DR322" s="2"/>
      <c r="DS322" s="2"/>
      <c r="DT322" s="2"/>
      <c r="DU322" s="2">
        <v>1010</v>
      </c>
      <c r="DV322" s="2" t="s">
        <v>51</v>
      </c>
      <c r="DW322" s="2" t="s">
        <v>51</v>
      </c>
      <c r="DX322" s="2">
        <v>1</v>
      </c>
      <c r="DY322" s="2"/>
      <c r="DZ322" s="2"/>
      <c r="EA322" s="2"/>
      <c r="EB322" s="2"/>
      <c r="EC322" s="2"/>
      <c r="ED322" s="2"/>
      <c r="EE322" s="2">
        <v>20614444</v>
      </c>
      <c r="EF322" s="2">
        <v>60</v>
      </c>
      <c r="EG322" s="2" t="s">
        <v>29</v>
      </c>
      <c r="EH322" s="2">
        <v>0</v>
      </c>
      <c r="EI322" s="2" t="s">
        <v>3</v>
      </c>
      <c r="EJ322" s="2">
        <v>1</v>
      </c>
      <c r="EK322" s="2">
        <v>1552</v>
      </c>
      <c r="EL322" s="2" t="s">
        <v>564</v>
      </c>
      <c r="EM322" s="2" t="s">
        <v>565</v>
      </c>
      <c r="EN322" s="2"/>
      <c r="EO322" s="2" t="s">
        <v>3</v>
      </c>
      <c r="EP322" s="2"/>
      <c r="EQ322" s="2">
        <v>0</v>
      </c>
      <c r="ER322" s="2">
        <v>61.53</v>
      </c>
      <c r="ES322" s="2">
        <v>61.53</v>
      </c>
      <c r="ET322" s="2">
        <v>0</v>
      </c>
      <c r="EU322" s="2">
        <v>0</v>
      </c>
      <c r="EV322" s="2">
        <v>0</v>
      </c>
      <c r="EW322" s="2">
        <v>0</v>
      </c>
      <c r="EX322" s="2">
        <v>0</v>
      </c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>
        <v>0</v>
      </c>
      <c r="FR322" s="2">
        <f t="shared" si="389"/>
        <v>0</v>
      </c>
      <c r="FS322" s="2">
        <v>0</v>
      </c>
      <c r="FT322" s="2"/>
      <c r="FU322" s="2"/>
      <c r="FV322" s="2"/>
      <c r="FW322" s="2"/>
      <c r="FX322" s="2">
        <v>110</v>
      </c>
      <c r="FY322" s="2">
        <v>74</v>
      </c>
      <c r="FZ322" s="2"/>
      <c r="GA322" s="2" t="s">
        <v>3</v>
      </c>
      <c r="GB322" s="2"/>
      <c r="GC322" s="2"/>
      <c r="GD322" s="2">
        <v>0</v>
      </c>
      <c r="GE322" s="2"/>
      <c r="GF322" s="2">
        <v>-675513107</v>
      </c>
      <c r="GG322" s="2">
        <v>2</v>
      </c>
      <c r="GH322" s="2">
        <v>-2</v>
      </c>
      <c r="GI322" s="2">
        <v>-2</v>
      </c>
      <c r="GJ322" s="2">
        <v>0</v>
      </c>
      <c r="GK322" s="2">
        <f>ROUND(R322*(R12)/100,2)</f>
        <v>0</v>
      </c>
      <c r="GL322" s="2">
        <f t="shared" si="390"/>
        <v>0</v>
      </c>
      <c r="GM322" s="2">
        <f t="shared" si="391"/>
        <v>123.06</v>
      </c>
      <c r="GN322" s="2">
        <f t="shared" si="392"/>
        <v>123.06</v>
      </c>
      <c r="GO322" s="2">
        <f t="shared" si="393"/>
        <v>0</v>
      </c>
      <c r="GP322" s="2">
        <f t="shared" si="394"/>
        <v>0</v>
      </c>
      <c r="GQ322" s="2"/>
      <c r="GR322" s="2">
        <v>0</v>
      </c>
      <c r="GS322" s="2">
        <v>3</v>
      </c>
      <c r="GT322" s="2">
        <v>0</v>
      </c>
      <c r="GU322" s="2" t="s">
        <v>3</v>
      </c>
      <c r="GV322" s="2">
        <f t="shared" si="395"/>
        <v>0</v>
      </c>
      <c r="GW322" s="2">
        <v>1</v>
      </c>
      <c r="GX322" s="2">
        <f t="shared" si="396"/>
        <v>0</v>
      </c>
      <c r="GY322" s="2"/>
      <c r="GZ322" s="2"/>
      <c r="HA322" s="2">
        <v>0</v>
      </c>
      <c r="HB322" s="2">
        <v>0</v>
      </c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>
        <v>0</v>
      </c>
      <c r="IL322" s="2"/>
      <c r="IM322" s="2"/>
      <c r="IN322" s="2"/>
      <c r="IO322" s="2"/>
      <c r="IP322" s="2"/>
      <c r="IQ322" s="2"/>
      <c r="IR322" s="2"/>
      <c r="IS322" s="2"/>
      <c r="IT322" s="2"/>
      <c r="IU322" s="2"/>
    </row>
    <row r="323" spans="1:255" x14ac:dyDescent="0.2">
      <c r="A323">
        <v>18</v>
      </c>
      <c r="B323">
        <v>1</v>
      </c>
      <c r="C323">
        <v>464</v>
      </c>
      <c r="E323" t="s">
        <v>573</v>
      </c>
      <c r="F323" t="s">
        <v>574</v>
      </c>
      <c r="G323" t="s">
        <v>575</v>
      </c>
      <c r="H323" t="s">
        <v>51</v>
      </c>
      <c r="I323">
        <f>I317*J323</f>
        <v>2</v>
      </c>
      <c r="J323">
        <v>40</v>
      </c>
      <c r="O323">
        <f t="shared" si="363"/>
        <v>296.57</v>
      </c>
      <c r="P323">
        <f t="shared" si="364"/>
        <v>296.57</v>
      </c>
      <c r="Q323">
        <f t="shared" si="365"/>
        <v>0</v>
      </c>
      <c r="R323">
        <f t="shared" si="366"/>
        <v>0</v>
      </c>
      <c r="S323">
        <f t="shared" si="367"/>
        <v>0</v>
      </c>
      <c r="T323">
        <f t="shared" si="368"/>
        <v>0</v>
      </c>
      <c r="U323">
        <f t="shared" si="369"/>
        <v>0</v>
      </c>
      <c r="V323">
        <f t="shared" si="370"/>
        <v>0</v>
      </c>
      <c r="W323">
        <f t="shared" si="371"/>
        <v>0</v>
      </c>
      <c r="X323">
        <f t="shared" si="372"/>
        <v>0</v>
      </c>
      <c r="Y323">
        <f t="shared" si="373"/>
        <v>0</v>
      </c>
      <c r="AA323">
        <v>21012693</v>
      </c>
      <c r="AB323">
        <f t="shared" si="374"/>
        <v>61.53</v>
      </c>
      <c r="AC323">
        <f t="shared" si="375"/>
        <v>61.53</v>
      </c>
      <c r="AD323">
        <f t="shared" si="400"/>
        <v>0</v>
      </c>
      <c r="AE323">
        <f t="shared" si="401"/>
        <v>0</v>
      </c>
      <c r="AF323">
        <f t="shared" si="402"/>
        <v>0</v>
      </c>
      <c r="AG323">
        <f t="shared" si="376"/>
        <v>0</v>
      </c>
      <c r="AH323">
        <f t="shared" si="403"/>
        <v>0</v>
      </c>
      <c r="AI323">
        <f t="shared" si="404"/>
        <v>0</v>
      </c>
      <c r="AJ323">
        <f t="shared" si="377"/>
        <v>0</v>
      </c>
      <c r="AK323">
        <v>61.53</v>
      </c>
      <c r="AL323">
        <v>61.53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1</v>
      </c>
      <c r="AW323">
        <v>1</v>
      </c>
      <c r="AZ323">
        <v>1</v>
      </c>
      <c r="BA323">
        <v>1</v>
      </c>
      <c r="BB323">
        <v>1</v>
      </c>
      <c r="BC323">
        <v>2.41</v>
      </c>
      <c r="BD323" t="s">
        <v>3</v>
      </c>
      <c r="BE323" t="s">
        <v>3</v>
      </c>
      <c r="BF323" t="s">
        <v>3</v>
      </c>
      <c r="BG323" t="s">
        <v>3</v>
      </c>
      <c r="BH323">
        <v>3</v>
      </c>
      <c r="BI323">
        <v>1</v>
      </c>
      <c r="BJ323" t="s">
        <v>576</v>
      </c>
      <c r="BM323">
        <v>1552</v>
      </c>
      <c r="BN323">
        <v>0</v>
      </c>
      <c r="BO323" t="s">
        <v>574</v>
      </c>
      <c r="BP323">
        <v>1</v>
      </c>
      <c r="BQ323">
        <v>60</v>
      </c>
      <c r="BR323">
        <v>0</v>
      </c>
      <c r="BS323">
        <v>1</v>
      </c>
      <c r="BT323">
        <v>1</v>
      </c>
      <c r="BU323">
        <v>1</v>
      </c>
      <c r="BV323">
        <v>1</v>
      </c>
      <c r="BW323">
        <v>1</v>
      </c>
      <c r="BX323">
        <v>1</v>
      </c>
      <c r="BY323" t="s">
        <v>3</v>
      </c>
      <c r="BZ323">
        <v>0</v>
      </c>
      <c r="CA323">
        <v>0</v>
      </c>
      <c r="CF323">
        <v>0</v>
      </c>
      <c r="CG323">
        <v>0</v>
      </c>
      <c r="CM323">
        <v>0</v>
      </c>
      <c r="CN323" t="s">
        <v>3</v>
      </c>
      <c r="CO323">
        <v>0</v>
      </c>
      <c r="CP323">
        <f t="shared" si="378"/>
        <v>296.57</v>
      </c>
      <c r="CQ323">
        <f t="shared" si="379"/>
        <v>148.28730000000002</v>
      </c>
      <c r="CR323">
        <f t="shared" si="380"/>
        <v>0</v>
      </c>
      <c r="CS323">
        <f t="shared" si="381"/>
        <v>0</v>
      </c>
      <c r="CT323">
        <f t="shared" si="382"/>
        <v>0</v>
      </c>
      <c r="CU323">
        <f t="shared" si="383"/>
        <v>0</v>
      </c>
      <c r="CV323">
        <f t="shared" si="384"/>
        <v>0</v>
      </c>
      <c r="CW323">
        <f t="shared" si="385"/>
        <v>0</v>
      </c>
      <c r="CX323">
        <f t="shared" si="386"/>
        <v>0</v>
      </c>
      <c r="CY323">
        <f t="shared" si="387"/>
        <v>0</v>
      </c>
      <c r="CZ323">
        <f t="shared" si="388"/>
        <v>0</v>
      </c>
      <c r="DC323" t="s">
        <v>3</v>
      </c>
      <c r="DD323" t="s">
        <v>3</v>
      </c>
      <c r="DE323" t="s">
        <v>3</v>
      </c>
      <c r="DF323" t="s">
        <v>3</v>
      </c>
      <c r="DG323" t="s">
        <v>3</v>
      </c>
      <c r="DH323" t="s">
        <v>3</v>
      </c>
      <c r="DI323" t="s">
        <v>3</v>
      </c>
      <c r="DJ323" t="s">
        <v>3</v>
      </c>
      <c r="DK323" t="s">
        <v>3</v>
      </c>
      <c r="DL323" t="s">
        <v>3</v>
      </c>
      <c r="DM323" t="s">
        <v>3</v>
      </c>
      <c r="DN323">
        <v>110</v>
      </c>
      <c r="DO323">
        <v>74</v>
      </c>
      <c r="DP323">
        <v>1.0669999999999999</v>
      </c>
      <c r="DQ323">
        <v>1</v>
      </c>
      <c r="DU323">
        <v>1010</v>
      </c>
      <c r="DV323" t="s">
        <v>51</v>
      </c>
      <c r="DW323" t="s">
        <v>51</v>
      </c>
      <c r="DX323">
        <v>1</v>
      </c>
      <c r="EE323">
        <v>20614444</v>
      </c>
      <c r="EF323">
        <v>60</v>
      </c>
      <c r="EG323" t="s">
        <v>29</v>
      </c>
      <c r="EH323">
        <v>0</v>
      </c>
      <c r="EI323" t="s">
        <v>3</v>
      </c>
      <c r="EJ323">
        <v>1</v>
      </c>
      <c r="EK323">
        <v>1552</v>
      </c>
      <c r="EL323" t="s">
        <v>564</v>
      </c>
      <c r="EM323" t="s">
        <v>565</v>
      </c>
      <c r="EO323" t="s">
        <v>3</v>
      </c>
      <c r="EQ323">
        <v>0</v>
      </c>
      <c r="ER323">
        <v>61.53</v>
      </c>
      <c r="ES323">
        <v>61.53</v>
      </c>
      <c r="ET323">
        <v>0</v>
      </c>
      <c r="EU323">
        <v>0</v>
      </c>
      <c r="EV323">
        <v>0</v>
      </c>
      <c r="EW323">
        <v>0</v>
      </c>
      <c r="EX323">
        <v>0</v>
      </c>
      <c r="FQ323">
        <v>0</v>
      </c>
      <c r="FR323">
        <f t="shared" si="389"/>
        <v>0</v>
      </c>
      <c r="FS323">
        <v>0</v>
      </c>
      <c r="FX323">
        <v>110</v>
      </c>
      <c r="FY323">
        <v>74</v>
      </c>
      <c r="GA323" t="s">
        <v>3</v>
      </c>
      <c r="GD323">
        <v>0</v>
      </c>
      <c r="GF323">
        <v>-675513107</v>
      </c>
      <c r="GG323">
        <v>2</v>
      </c>
      <c r="GH323">
        <v>-2</v>
      </c>
      <c r="GI323">
        <v>2</v>
      </c>
      <c r="GJ323">
        <v>0</v>
      </c>
      <c r="GK323">
        <f>ROUND(R323*(S12)/100,2)</f>
        <v>0</v>
      </c>
      <c r="GL323">
        <f t="shared" si="390"/>
        <v>0</v>
      </c>
      <c r="GM323">
        <f t="shared" si="391"/>
        <v>296.57</v>
      </c>
      <c r="GN323">
        <f t="shared" si="392"/>
        <v>296.57</v>
      </c>
      <c r="GO323">
        <f t="shared" si="393"/>
        <v>0</v>
      </c>
      <c r="GP323">
        <f t="shared" si="394"/>
        <v>0</v>
      </c>
      <c r="GR323">
        <v>0</v>
      </c>
      <c r="GS323">
        <v>3</v>
      </c>
      <c r="GT323">
        <v>0</v>
      </c>
      <c r="GU323" t="s">
        <v>3</v>
      </c>
      <c r="GV323">
        <f t="shared" si="395"/>
        <v>0</v>
      </c>
      <c r="GW323">
        <v>1</v>
      </c>
      <c r="GX323">
        <f t="shared" si="396"/>
        <v>0</v>
      </c>
      <c r="HA323">
        <v>0</v>
      </c>
      <c r="HB323">
        <v>0</v>
      </c>
      <c r="IK323">
        <v>0</v>
      </c>
    </row>
    <row r="324" spans="1:255" x14ac:dyDescent="0.2">
      <c r="A324" s="2">
        <v>18</v>
      </c>
      <c r="B324" s="2">
        <v>1</v>
      </c>
      <c r="C324" s="2">
        <v>448</v>
      </c>
      <c r="D324" s="2"/>
      <c r="E324" s="2" t="s">
        <v>577</v>
      </c>
      <c r="F324" s="2" t="s">
        <v>578</v>
      </c>
      <c r="G324" s="2" t="s">
        <v>579</v>
      </c>
      <c r="H324" s="2" t="s">
        <v>51</v>
      </c>
      <c r="I324" s="2">
        <f>I316*J324</f>
        <v>4</v>
      </c>
      <c r="J324" s="2">
        <v>80</v>
      </c>
      <c r="K324" s="2"/>
      <c r="L324" s="2"/>
      <c r="M324" s="2"/>
      <c r="N324" s="2"/>
      <c r="O324" s="2">
        <f t="shared" si="363"/>
        <v>302.88</v>
      </c>
      <c r="P324" s="2">
        <f t="shared" si="364"/>
        <v>302.88</v>
      </c>
      <c r="Q324" s="2">
        <f t="shared" si="365"/>
        <v>0</v>
      </c>
      <c r="R324" s="2">
        <f t="shared" si="366"/>
        <v>0</v>
      </c>
      <c r="S324" s="2">
        <f t="shared" si="367"/>
        <v>0</v>
      </c>
      <c r="T324" s="2">
        <f t="shared" si="368"/>
        <v>0</v>
      </c>
      <c r="U324" s="2">
        <f t="shared" si="369"/>
        <v>0</v>
      </c>
      <c r="V324" s="2">
        <f t="shared" si="370"/>
        <v>0</v>
      </c>
      <c r="W324" s="2">
        <f t="shared" si="371"/>
        <v>0</v>
      </c>
      <c r="X324" s="2">
        <f t="shared" si="372"/>
        <v>0</v>
      </c>
      <c r="Y324" s="2">
        <f t="shared" si="373"/>
        <v>0</v>
      </c>
      <c r="Z324" s="2"/>
      <c r="AA324" s="2">
        <v>21012691</v>
      </c>
      <c r="AB324" s="2">
        <f t="shared" si="374"/>
        <v>75.72</v>
      </c>
      <c r="AC324" s="2">
        <f t="shared" si="375"/>
        <v>75.72</v>
      </c>
      <c r="AD324" s="2">
        <f t="shared" si="400"/>
        <v>0</v>
      </c>
      <c r="AE324" s="2">
        <f t="shared" si="401"/>
        <v>0</v>
      </c>
      <c r="AF324" s="2">
        <f t="shared" si="402"/>
        <v>0</v>
      </c>
      <c r="AG324" s="2">
        <f t="shared" si="376"/>
        <v>0</v>
      </c>
      <c r="AH324" s="2">
        <f t="shared" si="403"/>
        <v>0</v>
      </c>
      <c r="AI324" s="2">
        <f t="shared" si="404"/>
        <v>0</v>
      </c>
      <c r="AJ324" s="2">
        <f t="shared" si="377"/>
        <v>0</v>
      </c>
      <c r="AK324" s="2">
        <v>75.72</v>
      </c>
      <c r="AL324" s="2">
        <v>75.72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2">
        <v>0</v>
      </c>
      <c r="AU324" s="2">
        <v>0</v>
      </c>
      <c r="AV324" s="2">
        <v>1</v>
      </c>
      <c r="AW324" s="2">
        <v>1</v>
      </c>
      <c r="AX324" s="2"/>
      <c r="AY324" s="2"/>
      <c r="AZ324" s="2">
        <v>1</v>
      </c>
      <c r="BA324" s="2">
        <v>1</v>
      </c>
      <c r="BB324" s="2">
        <v>1</v>
      </c>
      <c r="BC324" s="2">
        <v>1</v>
      </c>
      <c r="BD324" s="2" t="s">
        <v>3</v>
      </c>
      <c r="BE324" s="2" t="s">
        <v>3</v>
      </c>
      <c r="BF324" s="2" t="s">
        <v>3</v>
      </c>
      <c r="BG324" s="2" t="s">
        <v>3</v>
      </c>
      <c r="BH324" s="2">
        <v>3</v>
      </c>
      <c r="BI324" s="2">
        <v>1</v>
      </c>
      <c r="BJ324" s="2" t="s">
        <v>580</v>
      </c>
      <c r="BK324" s="2"/>
      <c r="BL324" s="2"/>
      <c r="BM324" s="2">
        <v>1552</v>
      </c>
      <c r="BN324" s="2">
        <v>0</v>
      </c>
      <c r="BO324" s="2" t="s">
        <v>3</v>
      </c>
      <c r="BP324" s="2">
        <v>0</v>
      </c>
      <c r="BQ324" s="2">
        <v>60</v>
      </c>
      <c r="BR324" s="2">
        <v>0</v>
      </c>
      <c r="BS324" s="2">
        <v>1</v>
      </c>
      <c r="BT324" s="2">
        <v>1</v>
      </c>
      <c r="BU324" s="2">
        <v>1</v>
      </c>
      <c r="BV324" s="2">
        <v>1</v>
      </c>
      <c r="BW324" s="2">
        <v>1</v>
      </c>
      <c r="BX324" s="2">
        <v>1</v>
      </c>
      <c r="BY324" s="2" t="s">
        <v>3</v>
      </c>
      <c r="BZ324" s="2">
        <v>0</v>
      </c>
      <c r="CA324" s="2">
        <v>0</v>
      </c>
      <c r="CB324" s="2"/>
      <c r="CC324" s="2"/>
      <c r="CD324" s="2"/>
      <c r="CE324" s="2"/>
      <c r="CF324" s="2">
        <v>0</v>
      </c>
      <c r="CG324" s="2">
        <v>0</v>
      </c>
      <c r="CH324" s="2"/>
      <c r="CI324" s="2"/>
      <c r="CJ324" s="2"/>
      <c r="CK324" s="2"/>
      <c r="CL324" s="2"/>
      <c r="CM324" s="2">
        <v>0</v>
      </c>
      <c r="CN324" s="2" t="s">
        <v>3</v>
      </c>
      <c r="CO324" s="2">
        <v>0</v>
      </c>
      <c r="CP324" s="2">
        <f t="shared" si="378"/>
        <v>302.88</v>
      </c>
      <c r="CQ324" s="2">
        <f t="shared" si="379"/>
        <v>75.72</v>
      </c>
      <c r="CR324" s="2">
        <f t="shared" si="380"/>
        <v>0</v>
      </c>
      <c r="CS324" s="2">
        <f t="shared" si="381"/>
        <v>0</v>
      </c>
      <c r="CT324" s="2">
        <f t="shared" si="382"/>
        <v>0</v>
      </c>
      <c r="CU324" s="2">
        <f t="shared" si="383"/>
        <v>0</v>
      </c>
      <c r="CV324" s="2">
        <f t="shared" si="384"/>
        <v>0</v>
      </c>
      <c r="CW324" s="2">
        <f t="shared" si="385"/>
        <v>0</v>
      </c>
      <c r="CX324" s="2">
        <f t="shared" si="386"/>
        <v>0</v>
      </c>
      <c r="CY324" s="2">
        <f t="shared" si="387"/>
        <v>0</v>
      </c>
      <c r="CZ324" s="2">
        <f t="shared" si="388"/>
        <v>0</v>
      </c>
      <c r="DA324" s="2"/>
      <c r="DB324" s="2"/>
      <c r="DC324" s="2" t="s">
        <v>3</v>
      </c>
      <c r="DD324" s="2" t="s">
        <v>3</v>
      </c>
      <c r="DE324" s="2" t="s">
        <v>3</v>
      </c>
      <c r="DF324" s="2" t="s">
        <v>3</v>
      </c>
      <c r="DG324" s="2" t="s">
        <v>3</v>
      </c>
      <c r="DH324" s="2" t="s">
        <v>3</v>
      </c>
      <c r="DI324" s="2" t="s">
        <v>3</v>
      </c>
      <c r="DJ324" s="2" t="s">
        <v>3</v>
      </c>
      <c r="DK324" s="2" t="s">
        <v>3</v>
      </c>
      <c r="DL324" s="2" t="s">
        <v>3</v>
      </c>
      <c r="DM324" s="2" t="s">
        <v>3</v>
      </c>
      <c r="DN324" s="2">
        <v>110</v>
      </c>
      <c r="DO324" s="2">
        <v>74</v>
      </c>
      <c r="DP324" s="2">
        <v>1.0669999999999999</v>
      </c>
      <c r="DQ324" s="2">
        <v>1</v>
      </c>
      <c r="DR324" s="2"/>
      <c r="DS324" s="2"/>
      <c r="DT324" s="2"/>
      <c r="DU324" s="2">
        <v>1010</v>
      </c>
      <c r="DV324" s="2" t="s">
        <v>51</v>
      </c>
      <c r="DW324" s="2" t="s">
        <v>51</v>
      </c>
      <c r="DX324" s="2">
        <v>1</v>
      </c>
      <c r="DY324" s="2"/>
      <c r="DZ324" s="2"/>
      <c r="EA324" s="2"/>
      <c r="EB324" s="2"/>
      <c r="EC324" s="2"/>
      <c r="ED324" s="2"/>
      <c r="EE324" s="2">
        <v>20614444</v>
      </c>
      <c r="EF324" s="2">
        <v>60</v>
      </c>
      <c r="EG324" s="2" t="s">
        <v>29</v>
      </c>
      <c r="EH324" s="2">
        <v>0</v>
      </c>
      <c r="EI324" s="2" t="s">
        <v>3</v>
      </c>
      <c r="EJ324" s="2">
        <v>1</v>
      </c>
      <c r="EK324" s="2">
        <v>1552</v>
      </c>
      <c r="EL324" s="2" t="s">
        <v>564</v>
      </c>
      <c r="EM324" s="2" t="s">
        <v>565</v>
      </c>
      <c r="EN324" s="2"/>
      <c r="EO324" s="2" t="s">
        <v>3</v>
      </c>
      <c r="EP324" s="2"/>
      <c r="EQ324" s="2">
        <v>0</v>
      </c>
      <c r="ER324" s="2">
        <v>75.72</v>
      </c>
      <c r="ES324" s="2">
        <v>75.72</v>
      </c>
      <c r="ET324" s="2">
        <v>0</v>
      </c>
      <c r="EU324" s="2">
        <v>0</v>
      </c>
      <c r="EV324" s="2">
        <v>0</v>
      </c>
      <c r="EW324" s="2">
        <v>0</v>
      </c>
      <c r="EX324" s="2">
        <v>0</v>
      </c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>
        <v>0</v>
      </c>
      <c r="FR324" s="2">
        <f t="shared" si="389"/>
        <v>0</v>
      </c>
      <c r="FS324" s="2">
        <v>0</v>
      </c>
      <c r="FT324" s="2"/>
      <c r="FU324" s="2"/>
      <c r="FV324" s="2"/>
      <c r="FW324" s="2"/>
      <c r="FX324" s="2">
        <v>110</v>
      </c>
      <c r="FY324" s="2">
        <v>74</v>
      </c>
      <c r="FZ324" s="2"/>
      <c r="GA324" s="2" t="s">
        <v>3</v>
      </c>
      <c r="GB324" s="2"/>
      <c r="GC324" s="2"/>
      <c r="GD324" s="2">
        <v>0</v>
      </c>
      <c r="GE324" s="2"/>
      <c r="GF324" s="2">
        <v>-1277725980</v>
      </c>
      <c r="GG324" s="2">
        <v>2</v>
      </c>
      <c r="GH324" s="2">
        <v>-2</v>
      </c>
      <c r="GI324" s="2">
        <v>-2</v>
      </c>
      <c r="GJ324" s="2">
        <v>0</v>
      </c>
      <c r="GK324" s="2">
        <f>ROUND(R324*(R12)/100,2)</f>
        <v>0</v>
      </c>
      <c r="GL324" s="2">
        <f t="shared" si="390"/>
        <v>0</v>
      </c>
      <c r="GM324" s="2">
        <f t="shared" si="391"/>
        <v>302.88</v>
      </c>
      <c r="GN324" s="2">
        <f t="shared" si="392"/>
        <v>302.88</v>
      </c>
      <c r="GO324" s="2">
        <f t="shared" si="393"/>
        <v>0</v>
      </c>
      <c r="GP324" s="2">
        <f t="shared" si="394"/>
        <v>0</v>
      </c>
      <c r="GQ324" s="2"/>
      <c r="GR324" s="2">
        <v>0</v>
      </c>
      <c r="GS324" s="2">
        <v>3</v>
      </c>
      <c r="GT324" s="2">
        <v>0</v>
      </c>
      <c r="GU324" s="2" t="s">
        <v>3</v>
      </c>
      <c r="GV324" s="2">
        <f t="shared" si="395"/>
        <v>0</v>
      </c>
      <c r="GW324" s="2">
        <v>1</v>
      </c>
      <c r="GX324" s="2">
        <f t="shared" si="396"/>
        <v>0</v>
      </c>
      <c r="GY324" s="2"/>
      <c r="GZ324" s="2"/>
      <c r="HA324" s="2">
        <v>0</v>
      </c>
      <c r="HB324" s="2">
        <v>0</v>
      </c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>
        <v>0</v>
      </c>
      <c r="IL324" s="2"/>
      <c r="IM324" s="2"/>
      <c r="IN324" s="2"/>
      <c r="IO324" s="2"/>
      <c r="IP324" s="2"/>
      <c r="IQ324" s="2"/>
      <c r="IR324" s="2"/>
      <c r="IS324" s="2"/>
      <c r="IT324" s="2"/>
      <c r="IU324" s="2"/>
    </row>
    <row r="325" spans="1:255" x14ac:dyDescent="0.2">
      <c r="A325">
        <v>18</v>
      </c>
      <c r="B325">
        <v>1</v>
      </c>
      <c r="C325">
        <v>462</v>
      </c>
      <c r="E325" t="s">
        <v>577</v>
      </c>
      <c r="F325" t="s">
        <v>578</v>
      </c>
      <c r="G325" t="s">
        <v>579</v>
      </c>
      <c r="H325" t="s">
        <v>51</v>
      </c>
      <c r="I325">
        <f>I317*J325</f>
        <v>4</v>
      </c>
      <c r="J325">
        <v>80</v>
      </c>
      <c r="O325">
        <f t="shared" si="363"/>
        <v>414.95</v>
      </c>
      <c r="P325">
        <f t="shared" si="364"/>
        <v>414.95</v>
      </c>
      <c r="Q325">
        <f t="shared" si="365"/>
        <v>0</v>
      </c>
      <c r="R325">
        <f t="shared" si="366"/>
        <v>0</v>
      </c>
      <c r="S325">
        <f t="shared" si="367"/>
        <v>0</v>
      </c>
      <c r="T325">
        <f t="shared" si="368"/>
        <v>0</v>
      </c>
      <c r="U325">
        <f t="shared" si="369"/>
        <v>0</v>
      </c>
      <c r="V325">
        <f t="shared" si="370"/>
        <v>0</v>
      </c>
      <c r="W325">
        <f t="shared" si="371"/>
        <v>0</v>
      </c>
      <c r="X325">
        <f t="shared" si="372"/>
        <v>0</v>
      </c>
      <c r="Y325">
        <f t="shared" si="373"/>
        <v>0</v>
      </c>
      <c r="AA325">
        <v>21012693</v>
      </c>
      <c r="AB325">
        <f t="shared" si="374"/>
        <v>75.72</v>
      </c>
      <c r="AC325">
        <f t="shared" si="375"/>
        <v>75.72</v>
      </c>
      <c r="AD325">
        <f t="shared" si="400"/>
        <v>0</v>
      </c>
      <c r="AE325">
        <f t="shared" si="401"/>
        <v>0</v>
      </c>
      <c r="AF325">
        <f t="shared" si="402"/>
        <v>0</v>
      </c>
      <c r="AG325">
        <f t="shared" si="376"/>
        <v>0</v>
      </c>
      <c r="AH325">
        <f t="shared" si="403"/>
        <v>0</v>
      </c>
      <c r="AI325">
        <f t="shared" si="404"/>
        <v>0</v>
      </c>
      <c r="AJ325">
        <f t="shared" si="377"/>
        <v>0</v>
      </c>
      <c r="AK325">
        <v>75.72</v>
      </c>
      <c r="AL325">
        <v>75.72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1</v>
      </c>
      <c r="AW325">
        <v>1</v>
      </c>
      <c r="AZ325">
        <v>1</v>
      </c>
      <c r="BA325">
        <v>1</v>
      </c>
      <c r="BB325">
        <v>1</v>
      </c>
      <c r="BC325">
        <v>1.37</v>
      </c>
      <c r="BD325" t="s">
        <v>3</v>
      </c>
      <c r="BE325" t="s">
        <v>3</v>
      </c>
      <c r="BF325" t="s">
        <v>3</v>
      </c>
      <c r="BG325" t="s">
        <v>3</v>
      </c>
      <c r="BH325">
        <v>3</v>
      </c>
      <c r="BI325">
        <v>1</v>
      </c>
      <c r="BJ325" t="s">
        <v>580</v>
      </c>
      <c r="BM325">
        <v>1552</v>
      </c>
      <c r="BN325">
        <v>0</v>
      </c>
      <c r="BO325" t="s">
        <v>578</v>
      </c>
      <c r="BP325">
        <v>1</v>
      </c>
      <c r="BQ325">
        <v>60</v>
      </c>
      <c r="BR325">
        <v>0</v>
      </c>
      <c r="BS325">
        <v>1</v>
      </c>
      <c r="BT325">
        <v>1</v>
      </c>
      <c r="BU325">
        <v>1</v>
      </c>
      <c r="BV325">
        <v>1</v>
      </c>
      <c r="BW325">
        <v>1</v>
      </c>
      <c r="BX325">
        <v>1</v>
      </c>
      <c r="BY325" t="s">
        <v>3</v>
      </c>
      <c r="BZ325">
        <v>0</v>
      </c>
      <c r="CA325">
        <v>0</v>
      </c>
      <c r="CF325">
        <v>0</v>
      </c>
      <c r="CG325">
        <v>0</v>
      </c>
      <c r="CM325">
        <v>0</v>
      </c>
      <c r="CN325" t="s">
        <v>3</v>
      </c>
      <c r="CO325">
        <v>0</v>
      </c>
      <c r="CP325">
        <f t="shared" si="378"/>
        <v>414.95</v>
      </c>
      <c r="CQ325">
        <f t="shared" si="379"/>
        <v>103.7364</v>
      </c>
      <c r="CR325">
        <f t="shared" si="380"/>
        <v>0</v>
      </c>
      <c r="CS325">
        <f t="shared" si="381"/>
        <v>0</v>
      </c>
      <c r="CT325">
        <f t="shared" si="382"/>
        <v>0</v>
      </c>
      <c r="CU325">
        <f t="shared" si="383"/>
        <v>0</v>
      </c>
      <c r="CV325">
        <f t="shared" si="384"/>
        <v>0</v>
      </c>
      <c r="CW325">
        <f t="shared" si="385"/>
        <v>0</v>
      </c>
      <c r="CX325">
        <f t="shared" si="386"/>
        <v>0</v>
      </c>
      <c r="CY325">
        <f t="shared" si="387"/>
        <v>0</v>
      </c>
      <c r="CZ325">
        <f t="shared" si="388"/>
        <v>0</v>
      </c>
      <c r="DC325" t="s">
        <v>3</v>
      </c>
      <c r="DD325" t="s">
        <v>3</v>
      </c>
      <c r="DE325" t="s">
        <v>3</v>
      </c>
      <c r="DF325" t="s">
        <v>3</v>
      </c>
      <c r="DG325" t="s">
        <v>3</v>
      </c>
      <c r="DH325" t="s">
        <v>3</v>
      </c>
      <c r="DI325" t="s">
        <v>3</v>
      </c>
      <c r="DJ325" t="s">
        <v>3</v>
      </c>
      <c r="DK325" t="s">
        <v>3</v>
      </c>
      <c r="DL325" t="s">
        <v>3</v>
      </c>
      <c r="DM325" t="s">
        <v>3</v>
      </c>
      <c r="DN325">
        <v>110</v>
      </c>
      <c r="DO325">
        <v>74</v>
      </c>
      <c r="DP325">
        <v>1.0669999999999999</v>
      </c>
      <c r="DQ325">
        <v>1</v>
      </c>
      <c r="DU325">
        <v>1010</v>
      </c>
      <c r="DV325" t="s">
        <v>51</v>
      </c>
      <c r="DW325" t="s">
        <v>51</v>
      </c>
      <c r="DX325">
        <v>1</v>
      </c>
      <c r="EE325">
        <v>20614444</v>
      </c>
      <c r="EF325">
        <v>60</v>
      </c>
      <c r="EG325" t="s">
        <v>29</v>
      </c>
      <c r="EH325">
        <v>0</v>
      </c>
      <c r="EI325" t="s">
        <v>3</v>
      </c>
      <c r="EJ325">
        <v>1</v>
      </c>
      <c r="EK325">
        <v>1552</v>
      </c>
      <c r="EL325" t="s">
        <v>564</v>
      </c>
      <c r="EM325" t="s">
        <v>565</v>
      </c>
      <c r="EO325" t="s">
        <v>3</v>
      </c>
      <c r="EQ325">
        <v>0</v>
      </c>
      <c r="ER325">
        <v>75.72</v>
      </c>
      <c r="ES325">
        <v>75.72</v>
      </c>
      <c r="ET325">
        <v>0</v>
      </c>
      <c r="EU325">
        <v>0</v>
      </c>
      <c r="EV325">
        <v>0</v>
      </c>
      <c r="EW325">
        <v>0</v>
      </c>
      <c r="EX325">
        <v>0</v>
      </c>
      <c r="FQ325">
        <v>0</v>
      </c>
      <c r="FR325">
        <f t="shared" si="389"/>
        <v>0</v>
      </c>
      <c r="FS325">
        <v>0</v>
      </c>
      <c r="FX325">
        <v>110</v>
      </c>
      <c r="FY325">
        <v>74</v>
      </c>
      <c r="GA325" t="s">
        <v>3</v>
      </c>
      <c r="GD325">
        <v>0</v>
      </c>
      <c r="GF325">
        <v>-1277725980</v>
      </c>
      <c r="GG325">
        <v>2</v>
      </c>
      <c r="GH325">
        <v>-2</v>
      </c>
      <c r="GI325">
        <v>2</v>
      </c>
      <c r="GJ325">
        <v>0</v>
      </c>
      <c r="GK325">
        <f>ROUND(R325*(S12)/100,2)</f>
        <v>0</v>
      </c>
      <c r="GL325">
        <f t="shared" si="390"/>
        <v>0</v>
      </c>
      <c r="GM325">
        <f t="shared" si="391"/>
        <v>414.95</v>
      </c>
      <c r="GN325">
        <f t="shared" si="392"/>
        <v>414.95</v>
      </c>
      <c r="GO325">
        <f t="shared" si="393"/>
        <v>0</v>
      </c>
      <c r="GP325">
        <f t="shared" si="394"/>
        <v>0</v>
      </c>
      <c r="GR325">
        <v>0</v>
      </c>
      <c r="GS325">
        <v>3</v>
      </c>
      <c r="GT325">
        <v>0</v>
      </c>
      <c r="GU325" t="s">
        <v>3</v>
      </c>
      <c r="GV325">
        <f t="shared" si="395"/>
        <v>0</v>
      </c>
      <c r="GW325">
        <v>1</v>
      </c>
      <c r="GX325">
        <f t="shared" si="396"/>
        <v>0</v>
      </c>
      <c r="HA325">
        <v>0</v>
      </c>
      <c r="HB325">
        <v>0</v>
      </c>
      <c r="IK325">
        <v>0</v>
      </c>
    </row>
    <row r="326" spans="1:255" x14ac:dyDescent="0.2">
      <c r="A326" s="2">
        <v>18</v>
      </c>
      <c r="B326" s="2">
        <v>1</v>
      </c>
      <c r="C326" s="2">
        <v>447</v>
      </c>
      <c r="D326" s="2"/>
      <c r="E326" s="2" t="s">
        <v>581</v>
      </c>
      <c r="F326" s="2" t="s">
        <v>582</v>
      </c>
      <c r="G326" s="2" t="s">
        <v>583</v>
      </c>
      <c r="H326" s="2" t="s">
        <v>51</v>
      </c>
      <c r="I326" s="2">
        <f>I316*J326</f>
        <v>8</v>
      </c>
      <c r="J326" s="2">
        <v>160</v>
      </c>
      <c r="K326" s="2"/>
      <c r="L326" s="2"/>
      <c r="M326" s="2"/>
      <c r="N326" s="2"/>
      <c r="O326" s="2">
        <f t="shared" si="363"/>
        <v>329.52</v>
      </c>
      <c r="P326" s="2">
        <f t="shared" si="364"/>
        <v>329.52</v>
      </c>
      <c r="Q326" s="2">
        <f t="shared" si="365"/>
        <v>0</v>
      </c>
      <c r="R326" s="2">
        <f t="shared" si="366"/>
        <v>0</v>
      </c>
      <c r="S326" s="2">
        <f t="shared" si="367"/>
        <v>0</v>
      </c>
      <c r="T326" s="2">
        <f t="shared" si="368"/>
        <v>0</v>
      </c>
      <c r="U326" s="2">
        <f t="shared" si="369"/>
        <v>0</v>
      </c>
      <c r="V326" s="2">
        <f t="shared" si="370"/>
        <v>0</v>
      </c>
      <c r="W326" s="2">
        <f t="shared" si="371"/>
        <v>0</v>
      </c>
      <c r="X326" s="2">
        <f t="shared" si="372"/>
        <v>0</v>
      </c>
      <c r="Y326" s="2">
        <f t="shared" si="373"/>
        <v>0</v>
      </c>
      <c r="Z326" s="2"/>
      <c r="AA326" s="2">
        <v>21012691</v>
      </c>
      <c r="AB326" s="2">
        <f t="shared" si="374"/>
        <v>41.19</v>
      </c>
      <c r="AC326" s="2">
        <f t="shared" si="375"/>
        <v>41.19</v>
      </c>
      <c r="AD326" s="2">
        <f t="shared" si="400"/>
        <v>0</v>
      </c>
      <c r="AE326" s="2">
        <f t="shared" si="401"/>
        <v>0</v>
      </c>
      <c r="AF326" s="2">
        <f t="shared" si="402"/>
        <v>0</v>
      </c>
      <c r="AG326" s="2">
        <f t="shared" si="376"/>
        <v>0</v>
      </c>
      <c r="AH326" s="2">
        <f t="shared" si="403"/>
        <v>0</v>
      </c>
      <c r="AI326" s="2">
        <f t="shared" si="404"/>
        <v>0</v>
      </c>
      <c r="AJ326" s="2">
        <f t="shared" si="377"/>
        <v>0</v>
      </c>
      <c r="AK326" s="2">
        <v>41.19</v>
      </c>
      <c r="AL326" s="2">
        <v>41.19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1</v>
      </c>
      <c r="AW326" s="2">
        <v>1</v>
      </c>
      <c r="AX326" s="2"/>
      <c r="AY326" s="2"/>
      <c r="AZ326" s="2">
        <v>1</v>
      </c>
      <c r="BA326" s="2">
        <v>1</v>
      </c>
      <c r="BB326" s="2">
        <v>1</v>
      </c>
      <c r="BC326" s="2">
        <v>1</v>
      </c>
      <c r="BD326" s="2" t="s">
        <v>3</v>
      </c>
      <c r="BE326" s="2" t="s">
        <v>3</v>
      </c>
      <c r="BF326" s="2" t="s">
        <v>3</v>
      </c>
      <c r="BG326" s="2" t="s">
        <v>3</v>
      </c>
      <c r="BH326" s="2">
        <v>3</v>
      </c>
      <c r="BI326" s="2">
        <v>1</v>
      </c>
      <c r="BJ326" s="2" t="s">
        <v>584</v>
      </c>
      <c r="BK326" s="2"/>
      <c r="BL326" s="2"/>
      <c r="BM326" s="2">
        <v>1552</v>
      </c>
      <c r="BN326" s="2">
        <v>0</v>
      </c>
      <c r="BO326" s="2" t="s">
        <v>3</v>
      </c>
      <c r="BP326" s="2">
        <v>0</v>
      </c>
      <c r="BQ326" s="2">
        <v>60</v>
      </c>
      <c r="BR326" s="2">
        <v>0</v>
      </c>
      <c r="BS326" s="2">
        <v>1</v>
      </c>
      <c r="BT326" s="2">
        <v>1</v>
      </c>
      <c r="BU326" s="2">
        <v>1</v>
      </c>
      <c r="BV326" s="2">
        <v>1</v>
      </c>
      <c r="BW326" s="2">
        <v>1</v>
      </c>
      <c r="BX326" s="2">
        <v>1</v>
      </c>
      <c r="BY326" s="2" t="s">
        <v>3</v>
      </c>
      <c r="BZ326" s="2">
        <v>0</v>
      </c>
      <c r="CA326" s="2">
        <v>0</v>
      </c>
      <c r="CB326" s="2"/>
      <c r="CC326" s="2"/>
      <c r="CD326" s="2"/>
      <c r="CE326" s="2"/>
      <c r="CF326" s="2">
        <v>0</v>
      </c>
      <c r="CG326" s="2">
        <v>0</v>
      </c>
      <c r="CH326" s="2"/>
      <c r="CI326" s="2"/>
      <c r="CJ326" s="2"/>
      <c r="CK326" s="2"/>
      <c r="CL326" s="2"/>
      <c r="CM326" s="2">
        <v>0</v>
      </c>
      <c r="CN326" s="2" t="s">
        <v>3</v>
      </c>
      <c r="CO326" s="2">
        <v>0</v>
      </c>
      <c r="CP326" s="2">
        <f t="shared" si="378"/>
        <v>329.52</v>
      </c>
      <c r="CQ326" s="2">
        <f t="shared" si="379"/>
        <v>41.19</v>
      </c>
      <c r="CR326" s="2">
        <f t="shared" si="380"/>
        <v>0</v>
      </c>
      <c r="CS326" s="2">
        <f t="shared" si="381"/>
        <v>0</v>
      </c>
      <c r="CT326" s="2">
        <f t="shared" si="382"/>
        <v>0</v>
      </c>
      <c r="CU326" s="2">
        <f t="shared" si="383"/>
        <v>0</v>
      </c>
      <c r="CV326" s="2">
        <f t="shared" si="384"/>
        <v>0</v>
      </c>
      <c r="CW326" s="2">
        <f t="shared" si="385"/>
        <v>0</v>
      </c>
      <c r="CX326" s="2">
        <f t="shared" si="386"/>
        <v>0</v>
      </c>
      <c r="CY326" s="2">
        <f t="shared" si="387"/>
        <v>0</v>
      </c>
      <c r="CZ326" s="2">
        <f t="shared" si="388"/>
        <v>0</v>
      </c>
      <c r="DA326" s="2"/>
      <c r="DB326" s="2"/>
      <c r="DC326" s="2" t="s">
        <v>3</v>
      </c>
      <c r="DD326" s="2" t="s">
        <v>3</v>
      </c>
      <c r="DE326" s="2" t="s">
        <v>3</v>
      </c>
      <c r="DF326" s="2" t="s">
        <v>3</v>
      </c>
      <c r="DG326" s="2" t="s">
        <v>3</v>
      </c>
      <c r="DH326" s="2" t="s">
        <v>3</v>
      </c>
      <c r="DI326" s="2" t="s">
        <v>3</v>
      </c>
      <c r="DJ326" s="2" t="s">
        <v>3</v>
      </c>
      <c r="DK326" s="2" t="s">
        <v>3</v>
      </c>
      <c r="DL326" s="2" t="s">
        <v>3</v>
      </c>
      <c r="DM326" s="2" t="s">
        <v>3</v>
      </c>
      <c r="DN326" s="2">
        <v>110</v>
      </c>
      <c r="DO326" s="2">
        <v>74</v>
      </c>
      <c r="DP326" s="2">
        <v>1.0669999999999999</v>
      </c>
      <c r="DQ326" s="2">
        <v>1</v>
      </c>
      <c r="DR326" s="2"/>
      <c r="DS326" s="2"/>
      <c r="DT326" s="2"/>
      <c r="DU326" s="2">
        <v>1010</v>
      </c>
      <c r="DV326" s="2" t="s">
        <v>51</v>
      </c>
      <c r="DW326" s="2" t="s">
        <v>51</v>
      </c>
      <c r="DX326" s="2">
        <v>1</v>
      </c>
      <c r="DY326" s="2"/>
      <c r="DZ326" s="2"/>
      <c r="EA326" s="2"/>
      <c r="EB326" s="2"/>
      <c r="EC326" s="2"/>
      <c r="ED326" s="2"/>
      <c r="EE326" s="2">
        <v>20614444</v>
      </c>
      <c r="EF326" s="2">
        <v>60</v>
      </c>
      <c r="EG326" s="2" t="s">
        <v>29</v>
      </c>
      <c r="EH326" s="2">
        <v>0</v>
      </c>
      <c r="EI326" s="2" t="s">
        <v>3</v>
      </c>
      <c r="EJ326" s="2">
        <v>1</v>
      </c>
      <c r="EK326" s="2">
        <v>1552</v>
      </c>
      <c r="EL326" s="2" t="s">
        <v>564</v>
      </c>
      <c r="EM326" s="2" t="s">
        <v>565</v>
      </c>
      <c r="EN326" s="2"/>
      <c r="EO326" s="2" t="s">
        <v>3</v>
      </c>
      <c r="EP326" s="2"/>
      <c r="EQ326" s="2">
        <v>0</v>
      </c>
      <c r="ER326" s="2">
        <v>41.19</v>
      </c>
      <c r="ES326" s="2">
        <v>41.19</v>
      </c>
      <c r="ET326" s="2">
        <v>0</v>
      </c>
      <c r="EU326" s="2">
        <v>0</v>
      </c>
      <c r="EV326" s="2">
        <v>0</v>
      </c>
      <c r="EW326" s="2">
        <v>0</v>
      </c>
      <c r="EX326" s="2">
        <v>0</v>
      </c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>
        <v>0</v>
      </c>
      <c r="FR326" s="2">
        <f t="shared" si="389"/>
        <v>0</v>
      </c>
      <c r="FS326" s="2">
        <v>0</v>
      </c>
      <c r="FT326" s="2"/>
      <c r="FU326" s="2"/>
      <c r="FV326" s="2"/>
      <c r="FW326" s="2"/>
      <c r="FX326" s="2">
        <v>110</v>
      </c>
      <c r="FY326" s="2">
        <v>74</v>
      </c>
      <c r="FZ326" s="2"/>
      <c r="GA326" s="2" t="s">
        <v>3</v>
      </c>
      <c r="GB326" s="2"/>
      <c r="GC326" s="2"/>
      <c r="GD326" s="2">
        <v>0</v>
      </c>
      <c r="GE326" s="2"/>
      <c r="GF326" s="2">
        <v>1440301192</v>
      </c>
      <c r="GG326" s="2">
        <v>2</v>
      </c>
      <c r="GH326" s="2">
        <v>-2</v>
      </c>
      <c r="GI326" s="2">
        <v>-2</v>
      </c>
      <c r="GJ326" s="2">
        <v>0</v>
      </c>
      <c r="GK326" s="2">
        <f>ROUND(R326*(R12)/100,2)</f>
        <v>0</v>
      </c>
      <c r="GL326" s="2">
        <f t="shared" si="390"/>
        <v>0</v>
      </c>
      <c r="GM326" s="2">
        <f t="shared" si="391"/>
        <v>329.52</v>
      </c>
      <c r="GN326" s="2">
        <f t="shared" si="392"/>
        <v>329.52</v>
      </c>
      <c r="GO326" s="2">
        <f t="shared" si="393"/>
        <v>0</v>
      </c>
      <c r="GP326" s="2">
        <f t="shared" si="394"/>
        <v>0</v>
      </c>
      <c r="GQ326" s="2"/>
      <c r="GR326" s="2">
        <v>0</v>
      </c>
      <c r="GS326" s="2">
        <v>3</v>
      </c>
      <c r="GT326" s="2">
        <v>0</v>
      </c>
      <c r="GU326" s="2" t="s">
        <v>3</v>
      </c>
      <c r="GV326" s="2">
        <f t="shared" si="395"/>
        <v>0</v>
      </c>
      <c r="GW326" s="2">
        <v>1</v>
      </c>
      <c r="GX326" s="2">
        <f t="shared" si="396"/>
        <v>0</v>
      </c>
      <c r="GY326" s="2"/>
      <c r="GZ326" s="2"/>
      <c r="HA326" s="2">
        <v>0</v>
      </c>
      <c r="HB326" s="2">
        <v>0</v>
      </c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>
        <v>0</v>
      </c>
      <c r="IL326" s="2"/>
      <c r="IM326" s="2"/>
      <c r="IN326" s="2"/>
      <c r="IO326" s="2"/>
      <c r="IP326" s="2"/>
      <c r="IQ326" s="2"/>
      <c r="IR326" s="2"/>
      <c r="IS326" s="2"/>
      <c r="IT326" s="2"/>
      <c r="IU326" s="2"/>
    </row>
    <row r="327" spans="1:255" x14ac:dyDescent="0.2">
      <c r="A327">
        <v>18</v>
      </c>
      <c r="B327">
        <v>1</v>
      </c>
      <c r="C327">
        <v>461</v>
      </c>
      <c r="E327" t="s">
        <v>581</v>
      </c>
      <c r="F327" t="s">
        <v>582</v>
      </c>
      <c r="G327" t="s">
        <v>583</v>
      </c>
      <c r="H327" t="s">
        <v>51</v>
      </c>
      <c r="I327">
        <f>I317*J327</f>
        <v>8</v>
      </c>
      <c r="J327">
        <v>160</v>
      </c>
      <c r="O327">
        <f t="shared" si="363"/>
        <v>728.24</v>
      </c>
      <c r="P327">
        <f t="shared" si="364"/>
        <v>728.24</v>
      </c>
      <c r="Q327">
        <f t="shared" si="365"/>
        <v>0</v>
      </c>
      <c r="R327">
        <f t="shared" si="366"/>
        <v>0</v>
      </c>
      <c r="S327">
        <f t="shared" si="367"/>
        <v>0</v>
      </c>
      <c r="T327">
        <f t="shared" si="368"/>
        <v>0</v>
      </c>
      <c r="U327">
        <f t="shared" si="369"/>
        <v>0</v>
      </c>
      <c r="V327">
        <f t="shared" si="370"/>
        <v>0</v>
      </c>
      <c r="W327">
        <f t="shared" si="371"/>
        <v>0</v>
      </c>
      <c r="X327">
        <f t="shared" si="372"/>
        <v>0</v>
      </c>
      <c r="Y327">
        <f t="shared" si="373"/>
        <v>0</v>
      </c>
      <c r="AA327">
        <v>21012693</v>
      </c>
      <c r="AB327">
        <f t="shared" si="374"/>
        <v>41.19</v>
      </c>
      <c r="AC327">
        <f t="shared" si="375"/>
        <v>41.19</v>
      </c>
      <c r="AD327">
        <f t="shared" si="400"/>
        <v>0</v>
      </c>
      <c r="AE327">
        <f t="shared" si="401"/>
        <v>0</v>
      </c>
      <c r="AF327">
        <f t="shared" si="402"/>
        <v>0</v>
      </c>
      <c r="AG327">
        <f t="shared" si="376"/>
        <v>0</v>
      </c>
      <c r="AH327">
        <f t="shared" si="403"/>
        <v>0</v>
      </c>
      <c r="AI327">
        <f t="shared" si="404"/>
        <v>0</v>
      </c>
      <c r="AJ327">
        <f t="shared" si="377"/>
        <v>0</v>
      </c>
      <c r="AK327">
        <v>41.19</v>
      </c>
      <c r="AL327">
        <v>41.19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1</v>
      </c>
      <c r="AW327">
        <v>1</v>
      </c>
      <c r="AZ327">
        <v>1</v>
      </c>
      <c r="BA327">
        <v>1</v>
      </c>
      <c r="BB327">
        <v>1</v>
      </c>
      <c r="BC327">
        <v>2.21</v>
      </c>
      <c r="BD327" t="s">
        <v>3</v>
      </c>
      <c r="BE327" t="s">
        <v>3</v>
      </c>
      <c r="BF327" t="s">
        <v>3</v>
      </c>
      <c r="BG327" t="s">
        <v>3</v>
      </c>
      <c r="BH327">
        <v>3</v>
      </c>
      <c r="BI327">
        <v>1</v>
      </c>
      <c r="BJ327" t="s">
        <v>584</v>
      </c>
      <c r="BM327">
        <v>1552</v>
      </c>
      <c r="BN327">
        <v>0</v>
      </c>
      <c r="BO327" t="s">
        <v>582</v>
      </c>
      <c r="BP327">
        <v>1</v>
      </c>
      <c r="BQ327">
        <v>60</v>
      </c>
      <c r="BR327">
        <v>0</v>
      </c>
      <c r="BS327">
        <v>1</v>
      </c>
      <c r="BT327">
        <v>1</v>
      </c>
      <c r="BU327">
        <v>1</v>
      </c>
      <c r="BV327">
        <v>1</v>
      </c>
      <c r="BW327">
        <v>1</v>
      </c>
      <c r="BX327">
        <v>1</v>
      </c>
      <c r="BY327" t="s">
        <v>3</v>
      </c>
      <c r="BZ327">
        <v>0</v>
      </c>
      <c r="CA327">
        <v>0</v>
      </c>
      <c r="CF327">
        <v>0</v>
      </c>
      <c r="CG327">
        <v>0</v>
      </c>
      <c r="CM327">
        <v>0</v>
      </c>
      <c r="CN327" t="s">
        <v>3</v>
      </c>
      <c r="CO327">
        <v>0</v>
      </c>
      <c r="CP327">
        <f t="shared" si="378"/>
        <v>728.24</v>
      </c>
      <c r="CQ327">
        <f t="shared" si="379"/>
        <v>91.029899999999998</v>
      </c>
      <c r="CR327">
        <f t="shared" si="380"/>
        <v>0</v>
      </c>
      <c r="CS327">
        <f t="shared" si="381"/>
        <v>0</v>
      </c>
      <c r="CT327">
        <f t="shared" si="382"/>
        <v>0</v>
      </c>
      <c r="CU327">
        <f t="shared" si="383"/>
        <v>0</v>
      </c>
      <c r="CV327">
        <f t="shared" si="384"/>
        <v>0</v>
      </c>
      <c r="CW327">
        <f t="shared" si="385"/>
        <v>0</v>
      </c>
      <c r="CX327">
        <f t="shared" si="386"/>
        <v>0</v>
      </c>
      <c r="CY327">
        <f t="shared" si="387"/>
        <v>0</v>
      </c>
      <c r="CZ327">
        <f t="shared" si="388"/>
        <v>0</v>
      </c>
      <c r="DC327" t="s">
        <v>3</v>
      </c>
      <c r="DD327" t="s">
        <v>3</v>
      </c>
      <c r="DE327" t="s">
        <v>3</v>
      </c>
      <c r="DF327" t="s">
        <v>3</v>
      </c>
      <c r="DG327" t="s">
        <v>3</v>
      </c>
      <c r="DH327" t="s">
        <v>3</v>
      </c>
      <c r="DI327" t="s">
        <v>3</v>
      </c>
      <c r="DJ327" t="s">
        <v>3</v>
      </c>
      <c r="DK327" t="s">
        <v>3</v>
      </c>
      <c r="DL327" t="s">
        <v>3</v>
      </c>
      <c r="DM327" t="s">
        <v>3</v>
      </c>
      <c r="DN327">
        <v>110</v>
      </c>
      <c r="DO327">
        <v>74</v>
      </c>
      <c r="DP327">
        <v>1.0669999999999999</v>
      </c>
      <c r="DQ327">
        <v>1</v>
      </c>
      <c r="DU327">
        <v>1010</v>
      </c>
      <c r="DV327" t="s">
        <v>51</v>
      </c>
      <c r="DW327" t="s">
        <v>51</v>
      </c>
      <c r="DX327">
        <v>1</v>
      </c>
      <c r="EE327">
        <v>20614444</v>
      </c>
      <c r="EF327">
        <v>60</v>
      </c>
      <c r="EG327" t="s">
        <v>29</v>
      </c>
      <c r="EH327">
        <v>0</v>
      </c>
      <c r="EI327" t="s">
        <v>3</v>
      </c>
      <c r="EJ327">
        <v>1</v>
      </c>
      <c r="EK327">
        <v>1552</v>
      </c>
      <c r="EL327" t="s">
        <v>564</v>
      </c>
      <c r="EM327" t="s">
        <v>565</v>
      </c>
      <c r="EO327" t="s">
        <v>3</v>
      </c>
      <c r="EQ327">
        <v>0</v>
      </c>
      <c r="ER327">
        <v>41.19</v>
      </c>
      <c r="ES327">
        <v>41.19</v>
      </c>
      <c r="ET327">
        <v>0</v>
      </c>
      <c r="EU327">
        <v>0</v>
      </c>
      <c r="EV327">
        <v>0</v>
      </c>
      <c r="EW327">
        <v>0</v>
      </c>
      <c r="EX327">
        <v>0</v>
      </c>
      <c r="FQ327">
        <v>0</v>
      </c>
      <c r="FR327">
        <f t="shared" si="389"/>
        <v>0</v>
      </c>
      <c r="FS327">
        <v>0</v>
      </c>
      <c r="FX327">
        <v>110</v>
      </c>
      <c r="FY327">
        <v>74</v>
      </c>
      <c r="GA327" t="s">
        <v>3</v>
      </c>
      <c r="GD327">
        <v>0</v>
      </c>
      <c r="GF327">
        <v>1440301192</v>
      </c>
      <c r="GG327">
        <v>2</v>
      </c>
      <c r="GH327">
        <v>-2</v>
      </c>
      <c r="GI327">
        <v>2</v>
      </c>
      <c r="GJ327">
        <v>0</v>
      </c>
      <c r="GK327">
        <f>ROUND(R327*(S12)/100,2)</f>
        <v>0</v>
      </c>
      <c r="GL327">
        <f t="shared" si="390"/>
        <v>0</v>
      </c>
      <c r="GM327">
        <f t="shared" si="391"/>
        <v>728.24</v>
      </c>
      <c r="GN327">
        <f t="shared" si="392"/>
        <v>728.24</v>
      </c>
      <c r="GO327">
        <f t="shared" si="393"/>
        <v>0</v>
      </c>
      <c r="GP327">
        <f t="shared" si="394"/>
        <v>0</v>
      </c>
      <c r="GR327">
        <v>0</v>
      </c>
      <c r="GS327">
        <v>3</v>
      </c>
      <c r="GT327">
        <v>0</v>
      </c>
      <c r="GU327" t="s">
        <v>3</v>
      </c>
      <c r="GV327">
        <f t="shared" si="395"/>
        <v>0</v>
      </c>
      <c r="GW327">
        <v>1</v>
      </c>
      <c r="GX327">
        <f t="shared" si="396"/>
        <v>0</v>
      </c>
      <c r="HA327">
        <v>0</v>
      </c>
      <c r="HB327">
        <v>0</v>
      </c>
      <c r="IK327">
        <v>0</v>
      </c>
    </row>
    <row r="328" spans="1:255" x14ac:dyDescent="0.2">
      <c r="A328" s="2">
        <v>18</v>
      </c>
      <c r="B328" s="2">
        <v>1</v>
      </c>
      <c r="C328" s="2">
        <v>445</v>
      </c>
      <c r="D328" s="2"/>
      <c r="E328" s="2" t="s">
        <v>585</v>
      </c>
      <c r="F328" s="2" t="s">
        <v>586</v>
      </c>
      <c r="G328" s="2" t="s">
        <v>587</v>
      </c>
      <c r="H328" s="2" t="s">
        <v>51</v>
      </c>
      <c r="I328" s="2">
        <f>I316*J328</f>
        <v>4</v>
      </c>
      <c r="J328" s="2">
        <v>80</v>
      </c>
      <c r="K328" s="2"/>
      <c r="L328" s="2"/>
      <c r="M328" s="2"/>
      <c r="N328" s="2"/>
      <c r="O328" s="2">
        <f t="shared" si="363"/>
        <v>127.8</v>
      </c>
      <c r="P328" s="2">
        <f t="shared" si="364"/>
        <v>127.8</v>
      </c>
      <c r="Q328" s="2">
        <f t="shared" si="365"/>
        <v>0</v>
      </c>
      <c r="R328" s="2">
        <f t="shared" si="366"/>
        <v>0</v>
      </c>
      <c r="S328" s="2">
        <f t="shared" si="367"/>
        <v>0</v>
      </c>
      <c r="T328" s="2">
        <f t="shared" si="368"/>
        <v>0</v>
      </c>
      <c r="U328" s="2">
        <f t="shared" si="369"/>
        <v>0</v>
      </c>
      <c r="V328" s="2">
        <f t="shared" si="370"/>
        <v>0</v>
      </c>
      <c r="W328" s="2">
        <f t="shared" si="371"/>
        <v>0</v>
      </c>
      <c r="X328" s="2">
        <f t="shared" si="372"/>
        <v>0</v>
      </c>
      <c r="Y328" s="2">
        <f t="shared" si="373"/>
        <v>0</v>
      </c>
      <c r="Z328" s="2"/>
      <c r="AA328" s="2">
        <v>21012691</v>
      </c>
      <c r="AB328" s="2">
        <f t="shared" si="374"/>
        <v>31.95</v>
      </c>
      <c r="AC328" s="2">
        <f t="shared" si="375"/>
        <v>31.95</v>
      </c>
      <c r="AD328" s="2">
        <f t="shared" si="400"/>
        <v>0</v>
      </c>
      <c r="AE328" s="2">
        <f t="shared" si="401"/>
        <v>0</v>
      </c>
      <c r="AF328" s="2">
        <f t="shared" si="402"/>
        <v>0</v>
      </c>
      <c r="AG328" s="2">
        <f t="shared" si="376"/>
        <v>0</v>
      </c>
      <c r="AH328" s="2">
        <f t="shared" si="403"/>
        <v>0</v>
      </c>
      <c r="AI328" s="2">
        <f t="shared" si="404"/>
        <v>0</v>
      </c>
      <c r="AJ328" s="2">
        <f t="shared" si="377"/>
        <v>0</v>
      </c>
      <c r="AK328" s="2">
        <v>31.95</v>
      </c>
      <c r="AL328" s="2">
        <v>31.95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1</v>
      </c>
      <c r="AW328" s="2">
        <v>1</v>
      </c>
      <c r="AX328" s="2"/>
      <c r="AY328" s="2"/>
      <c r="AZ328" s="2">
        <v>1</v>
      </c>
      <c r="BA328" s="2">
        <v>1</v>
      </c>
      <c r="BB328" s="2">
        <v>1</v>
      </c>
      <c r="BC328" s="2">
        <v>1</v>
      </c>
      <c r="BD328" s="2" t="s">
        <v>3</v>
      </c>
      <c r="BE328" s="2" t="s">
        <v>3</v>
      </c>
      <c r="BF328" s="2" t="s">
        <v>3</v>
      </c>
      <c r="BG328" s="2" t="s">
        <v>3</v>
      </c>
      <c r="BH328" s="2">
        <v>3</v>
      </c>
      <c r="BI328" s="2">
        <v>1</v>
      </c>
      <c r="BJ328" s="2" t="s">
        <v>588</v>
      </c>
      <c r="BK328" s="2"/>
      <c r="BL328" s="2"/>
      <c r="BM328" s="2">
        <v>1552</v>
      </c>
      <c r="BN328" s="2">
        <v>0</v>
      </c>
      <c r="BO328" s="2" t="s">
        <v>3</v>
      </c>
      <c r="BP328" s="2">
        <v>0</v>
      </c>
      <c r="BQ328" s="2">
        <v>60</v>
      </c>
      <c r="BR328" s="2">
        <v>0</v>
      </c>
      <c r="BS328" s="2">
        <v>1</v>
      </c>
      <c r="BT328" s="2">
        <v>1</v>
      </c>
      <c r="BU328" s="2">
        <v>1</v>
      </c>
      <c r="BV328" s="2">
        <v>1</v>
      </c>
      <c r="BW328" s="2">
        <v>1</v>
      </c>
      <c r="BX328" s="2">
        <v>1</v>
      </c>
      <c r="BY328" s="2" t="s">
        <v>3</v>
      </c>
      <c r="BZ328" s="2">
        <v>0</v>
      </c>
      <c r="CA328" s="2">
        <v>0</v>
      </c>
      <c r="CB328" s="2"/>
      <c r="CC328" s="2"/>
      <c r="CD328" s="2"/>
      <c r="CE328" s="2"/>
      <c r="CF328" s="2">
        <v>0</v>
      </c>
      <c r="CG328" s="2">
        <v>0</v>
      </c>
      <c r="CH328" s="2"/>
      <c r="CI328" s="2"/>
      <c r="CJ328" s="2"/>
      <c r="CK328" s="2"/>
      <c r="CL328" s="2"/>
      <c r="CM328" s="2">
        <v>0</v>
      </c>
      <c r="CN328" s="2" t="s">
        <v>3</v>
      </c>
      <c r="CO328" s="2">
        <v>0</v>
      </c>
      <c r="CP328" s="2">
        <f t="shared" si="378"/>
        <v>127.8</v>
      </c>
      <c r="CQ328" s="2">
        <f t="shared" si="379"/>
        <v>31.95</v>
      </c>
      <c r="CR328" s="2">
        <f t="shared" si="380"/>
        <v>0</v>
      </c>
      <c r="CS328" s="2">
        <f t="shared" si="381"/>
        <v>0</v>
      </c>
      <c r="CT328" s="2">
        <f t="shared" si="382"/>
        <v>0</v>
      </c>
      <c r="CU328" s="2">
        <f t="shared" si="383"/>
        <v>0</v>
      </c>
      <c r="CV328" s="2">
        <f t="shared" si="384"/>
        <v>0</v>
      </c>
      <c r="CW328" s="2">
        <f t="shared" si="385"/>
        <v>0</v>
      </c>
      <c r="CX328" s="2">
        <f t="shared" si="386"/>
        <v>0</v>
      </c>
      <c r="CY328" s="2">
        <f t="shared" si="387"/>
        <v>0</v>
      </c>
      <c r="CZ328" s="2">
        <f t="shared" si="388"/>
        <v>0</v>
      </c>
      <c r="DA328" s="2"/>
      <c r="DB328" s="2"/>
      <c r="DC328" s="2" t="s">
        <v>3</v>
      </c>
      <c r="DD328" s="2" t="s">
        <v>3</v>
      </c>
      <c r="DE328" s="2" t="s">
        <v>3</v>
      </c>
      <c r="DF328" s="2" t="s">
        <v>3</v>
      </c>
      <c r="DG328" s="2" t="s">
        <v>3</v>
      </c>
      <c r="DH328" s="2" t="s">
        <v>3</v>
      </c>
      <c r="DI328" s="2" t="s">
        <v>3</v>
      </c>
      <c r="DJ328" s="2" t="s">
        <v>3</v>
      </c>
      <c r="DK328" s="2" t="s">
        <v>3</v>
      </c>
      <c r="DL328" s="2" t="s">
        <v>3</v>
      </c>
      <c r="DM328" s="2" t="s">
        <v>3</v>
      </c>
      <c r="DN328" s="2">
        <v>110</v>
      </c>
      <c r="DO328" s="2">
        <v>74</v>
      </c>
      <c r="DP328" s="2">
        <v>1.0669999999999999</v>
      </c>
      <c r="DQ328" s="2">
        <v>1</v>
      </c>
      <c r="DR328" s="2"/>
      <c r="DS328" s="2"/>
      <c r="DT328" s="2"/>
      <c r="DU328" s="2">
        <v>1010</v>
      </c>
      <c r="DV328" s="2" t="s">
        <v>51</v>
      </c>
      <c r="DW328" s="2" t="s">
        <v>51</v>
      </c>
      <c r="DX328" s="2">
        <v>1</v>
      </c>
      <c r="DY328" s="2"/>
      <c r="DZ328" s="2"/>
      <c r="EA328" s="2"/>
      <c r="EB328" s="2"/>
      <c r="EC328" s="2"/>
      <c r="ED328" s="2"/>
      <c r="EE328" s="2">
        <v>20614444</v>
      </c>
      <c r="EF328" s="2">
        <v>60</v>
      </c>
      <c r="EG328" s="2" t="s">
        <v>29</v>
      </c>
      <c r="EH328" s="2">
        <v>0</v>
      </c>
      <c r="EI328" s="2" t="s">
        <v>3</v>
      </c>
      <c r="EJ328" s="2">
        <v>1</v>
      </c>
      <c r="EK328" s="2">
        <v>1552</v>
      </c>
      <c r="EL328" s="2" t="s">
        <v>564</v>
      </c>
      <c r="EM328" s="2" t="s">
        <v>565</v>
      </c>
      <c r="EN328" s="2"/>
      <c r="EO328" s="2" t="s">
        <v>3</v>
      </c>
      <c r="EP328" s="2"/>
      <c r="EQ328" s="2">
        <v>0</v>
      </c>
      <c r="ER328" s="2">
        <v>31.95</v>
      </c>
      <c r="ES328" s="2">
        <v>31.95</v>
      </c>
      <c r="ET328" s="2">
        <v>0</v>
      </c>
      <c r="EU328" s="2">
        <v>0</v>
      </c>
      <c r="EV328" s="2">
        <v>0</v>
      </c>
      <c r="EW328" s="2">
        <v>0</v>
      </c>
      <c r="EX328" s="2">
        <v>0</v>
      </c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>
        <v>0</v>
      </c>
      <c r="FR328" s="2">
        <f t="shared" si="389"/>
        <v>0</v>
      </c>
      <c r="FS328" s="2">
        <v>0</v>
      </c>
      <c r="FT328" s="2"/>
      <c r="FU328" s="2"/>
      <c r="FV328" s="2"/>
      <c r="FW328" s="2"/>
      <c r="FX328" s="2">
        <v>110</v>
      </c>
      <c r="FY328" s="2">
        <v>74</v>
      </c>
      <c r="FZ328" s="2"/>
      <c r="GA328" s="2" t="s">
        <v>3</v>
      </c>
      <c r="GB328" s="2"/>
      <c r="GC328" s="2"/>
      <c r="GD328" s="2">
        <v>0</v>
      </c>
      <c r="GE328" s="2"/>
      <c r="GF328" s="2">
        <v>-2118544053</v>
      </c>
      <c r="GG328" s="2">
        <v>2</v>
      </c>
      <c r="GH328" s="2">
        <v>-2</v>
      </c>
      <c r="GI328" s="2">
        <v>-2</v>
      </c>
      <c r="GJ328" s="2">
        <v>0</v>
      </c>
      <c r="GK328" s="2">
        <f>ROUND(R328*(R12)/100,2)</f>
        <v>0</v>
      </c>
      <c r="GL328" s="2">
        <f t="shared" si="390"/>
        <v>0</v>
      </c>
      <c r="GM328" s="2">
        <f t="shared" si="391"/>
        <v>127.8</v>
      </c>
      <c r="GN328" s="2">
        <f t="shared" si="392"/>
        <v>127.8</v>
      </c>
      <c r="GO328" s="2">
        <f t="shared" si="393"/>
        <v>0</v>
      </c>
      <c r="GP328" s="2">
        <f t="shared" si="394"/>
        <v>0</v>
      </c>
      <c r="GQ328" s="2"/>
      <c r="GR328" s="2">
        <v>0</v>
      </c>
      <c r="GS328" s="2">
        <v>3</v>
      </c>
      <c r="GT328" s="2">
        <v>0</v>
      </c>
      <c r="GU328" s="2" t="s">
        <v>3</v>
      </c>
      <c r="GV328" s="2">
        <f t="shared" si="395"/>
        <v>0</v>
      </c>
      <c r="GW328" s="2">
        <v>1</v>
      </c>
      <c r="GX328" s="2">
        <f t="shared" si="396"/>
        <v>0</v>
      </c>
      <c r="GY328" s="2"/>
      <c r="GZ328" s="2"/>
      <c r="HA328" s="2">
        <v>0</v>
      </c>
      <c r="HB328" s="2">
        <v>0</v>
      </c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>
        <v>0</v>
      </c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 x14ac:dyDescent="0.2">
      <c r="A329">
        <v>18</v>
      </c>
      <c r="B329">
        <v>1</v>
      </c>
      <c r="C329">
        <v>459</v>
      </c>
      <c r="E329" t="s">
        <v>585</v>
      </c>
      <c r="F329" t="s">
        <v>586</v>
      </c>
      <c r="G329" t="s">
        <v>587</v>
      </c>
      <c r="H329" t="s">
        <v>51</v>
      </c>
      <c r="I329">
        <f>I317*J329</f>
        <v>4</v>
      </c>
      <c r="J329">
        <v>80</v>
      </c>
      <c r="O329">
        <f t="shared" si="363"/>
        <v>366.79</v>
      </c>
      <c r="P329">
        <f t="shared" si="364"/>
        <v>366.79</v>
      </c>
      <c r="Q329">
        <f t="shared" si="365"/>
        <v>0</v>
      </c>
      <c r="R329">
        <f t="shared" si="366"/>
        <v>0</v>
      </c>
      <c r="S329">
        <f t="shared" si="367"/>
        <v>0</v>
      </c>
      <c r="T329">
        <f t="shared" si="368"/>
        <v>0</v>
      </c>
      <c r="U329">
        <f t="shared" si="369"/>
        <v>0</v>
      </c>
      <c r="V329">
        <f t="shared" si="370"/>
        <v>0</v>
      </c>
      <c r="W329">
        <f t="shared" si="371"/>
        <v>0</v>
      </c>
      <c r="X329">
        <f t="shared" si="372"/>
        <v>0</v>
      </c>
      <c r="Y329">
        <f t="shared" si="373"/>
        <v>0</v>
      </c>
      <c r="AA329">
        <v>21012693</v>
      </c>
      <c r="AB329">
        <f t="shared" si="374"/>
        <v>31.95</v>
      </c>
      <c r="AC329">
        <f t="shared" si="375"/>
        <v>31.95</v>
      </c>
      <c r="AD329">
        <f t="shared" si="400"/>
        <v>0</v>
      </c>
      <c r="AE329">
        <f t="shared" si="401"/>
        <v>0</v>
      </c>
      <c r="AF329">
        <f t="shared" si="402"/>
        <v>0</v>
      </c>
      <c r="AG329">
        <f t="shared" si="376"/>
        <v>0</v>
      </c>
      <c r="AH329">
        <f t="shared" si="403"/>
        <v>0</v>
      </c>
      <c r="AI329">
        <f t="shared" si="404"/>
        <v>0</v>
      </c>
      <c r="AJ329">
        <f t="shared" si="377"/>
        <v>0</v>
      </c>
      <c r="AK329">
        <v>31.95</v>
      </c>
      <c r="AL329">
        <v>31.95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1</v>
      </c>
      <c r="AW329">
        <v>1</v>
      </c>
      <c r="AZ329">
        <v>1</v>
      </c>
      <c r="BA329">
        <v>1</v>
      </c>
      <c r="BB329">
        <v>1</v>
      </c>
      <c r="BC329">
        <v>2.87</v>
      </c>
      <c r="BD329" t="s">
        <v>3</v>
      </c>
      <c r="BE329" t="s">
        <v>3</v>
      </c>
      <c r="BF329" t="s">
        <v>3</v>
      </c>
      <c r="BG329" t="s">
        <v>3</v>
      </c>
      <c r="BH329">
        <v>3</v>
      </c>
      <c r="BI329">
        <v>1</v>
      </c>
      <c r="BJ329" t="s">
        <v>588</v>
      </c>
      <c r="BM329">
        <v>1552</v>
      </c>
      <c r="BN329">
        <v>0</v>
      </c>
      <c r="BO329" t="s">
        <v>586</v>
      </c>
      <c r="BP329">
        <v>1</v>
      </c>
      <c r="BQ329">
        <v>60</v>
      </c>
      <c r="BR329">
        <v>0</v>
      </c>
      <c r="BS329">
        <v>1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3</v>
      </c>
      <c r="BZ329">
        <v>0</v>
      </c>
      <c r="CA329">
        <v>0</v>
      </c>
      <c r="CF329">
        <v>0</v>
      </c>
      <c r="CG329">
        <v>0</v>
      </c>
      <c r="CM329">
        <v>0</v>
      </c>
      <c r="CN329" t="s">
        <v>3</v>
      </c>
      <c r="CO329">
        <v>0</v>
      </c>
      <c r="CP329">
        <f t="shared" si="378"/>
        <v>366.79</v>
      </c>
      <c r="CQ329">
        <f t="shared" si="379"/>
        <v>91.6965</v>
      </c>
      <c r="CR329">
        <f t="shared" si="380"/>
        <v>0</v>
      </c>
      <c r="CS329">
        <f t="shared" si="381"/>
        <v>0</v>
      </c>
      <c r="CT329">
        <f t="shared" si="382"/>
        <v>0</v>
      </c>
      <c r="CU329">
        <f t="shared" si="383"/>
        <v>0</v>
      </c>
      <c r="CV329">
        <f t="shared" si="384"/>
        <v>0</v>
      </c>
      <c r="CW329">
        <f t="shared" si="385"/>
        <v>0</v>
      </c>
      <c r="CX329">
        <f t="shared" si="386"/>
        <v>0</v>
      </c>
      <c r="CY329">
        <f t="shared" si="387"/>
        <v>0</v>
      </c>
      <c r="CZ329">
        <f t="shared" si="388"/>
        <v>0</v>
      </c>
      <c r="DC329" t="s">
        <v>3</v>
      </c>
      <c r="DD329" t="s">
        <v>3</v>
      </c>
      <c r="DE329" t="s">
        <v>3</v>
      </c>
      <c r="DF329" t="s">
        <v>3</v>
      </c>
      <c r="DG329" t="s">
        <v>3</v>
      </c>
      <c r="DH329" t="s">
        <v>3</v>
      </c>
      <c r="DI329" t="s">
        <v>3</v>
      </c>
      <c r="DJ329" t="s">
        <v>3</v>
      </c>
      <c r="DK329" t="s">
        <v>3</v>
      </c>
      <c r="DL329" t="s">
        <v>3</v>
      </c>
      <c r="DM329" t="s">
        <v>3</v>
      </c>
      <c r="DN329">
        <v>110</v>
      </c>
      <c r="DO329">
        <v>74</v>
      </c>
      <c r="DP329">
        <v>1.0669999999999999</v>
      </c>
      <c r="DQ329">
        <v>1</v>
      </c>
      <c r="DU329">
        <v>1010</v>
      </c>
      <c r="DV329" t="s">
        <v>51</v>
      </c>
      <c r="DW329" t="s">
        <v>51</v>
      </c>
      <c r="DX329">
        <v>1</v>
      </c>
      <c r="EE329">
        <v>20614444</v>
      </c>
      <c r="EF329">
        <v>60</v>
      </c>
      <c r="EG329" t="s">
        <v>29</v>
      </c>
      <c r="EH329">
        <v>0</v>
      </c>
      <c r="EI329" t="s">
        <v>3</v>
      </c>
      <c r="EJ329">
        <v>1</v>
      </c>
      <c r="EK329">
        <v>1552</v>
      </c>
      <c r="EL329" t="s">
        <v>564</v>
      </c>
      <c r="EM329" t="s">
        <v>565</v>
      </c>
      <c r="EO329" t="s">
        <v>3</v>
      </c>
      <c r="EQ329">
        <v>0</v>
      </c>
      <c r="ER329">
        <v>31.95</v>
      </c>
      <c r="ES329">
        <v>31.95</v>
      </c>
      <c r="ET329">
        <v>0</v>
      </c>
      <c r="EU329">
        <v>0</v>
      </c>
      <c r="EV329">
        <v>0</v>
      </c>
      <c r="EW329">
        <v>0</v>
      </c>
      <c r="EX329">
        <v>0</v>
      </c>
      <c r="FQ329">
        <v>0</v>
      </c>
      <c r="FR329">
        <f t="shared" si="389"/>
        <v>0</v>
      </c>
      <c r="FS329">
        <v>0</v>
      </c>
      <c r="FX329">
        <v>110</v>
      </c>
      <c r="FY329">
        <v>74</v>
      </c>
      <c r="GA329" t="s">
        <v>3</v>
      </c>
      <c r="GD329">
        <v>0</v>
      </c>
      <c r="GF329">
        <v>-2118544053</v>
      </c>
      <c r="GG329">
        <v>2</v>
      </c>
      <c r="GH329">
        <v>-2</v>
      </c>
      <c r="GI329">
        <v>2</v>
      </c>
      <c r="GJ329">
        <v>0</v>
      </c>
      <c r="GK329">
        <f>ROUND(R329*(S12)/100,2)</f>
        <v>0</v>
      </c>
      <c r="GL329">
        <f t="shared" si="390"/>
        <v>0</v>
      </c>
      <c r="GM329">
        <f t="shared" si="391"/>
        <v>366.79</v>
      </c>
      <c r="GN329">
        <f t="shared" si="392"/>
        <v>366.79</v>
      </c>
      <c r="GO329">
        <f t="shared" si="393"/>
        <v>0</v>
      </c>
      <c r="GP329">
        <f t="shared" si="394"/>
        <v>0</v>
      </c>
      <c r="GR329">
        <v>0</v>
      </c>
      <c r="GS329">
        <v>3</v>
      </c>
      <c r="GT329">
        <v>0</v>
      </c>
      <c r="GU329" t="s">
        <v>3</v>
      </c>
      <c r="GV329">
        <f t="shared" si="395"/>
        <v>0</v>
      </c>
      <c r="GW329">
        <v>1</v>
      </c>
      <c r="GX329">
        <f t="shared" si="396"/>
        <v>0</v>
      </c>
      <c r="HA329">
        <v>0</v>
      </c>
      <c r="HB329">
        <v>0</v>
      </c>
      <c r="IK329">
        <v>0</v>
      </c>
    </row>
    <row r="330" spans="1:255" x14ac:dyDescent="0.2">
      <c r="A330" s="2">
        <v>18</v>
      </c>
      <c r="B330" s="2">
        <v>1</v>
      </c>
      <c r="C330" s="2">
        <v>446</v>
      </c>
      <c r="D330" s="2"/>
      <c r="E330" s="2" t="s">
        <v>589</v>
      </c>
      <c r="F330" s="2" t="s">
        <v>590</v>
      </c>
      <c r="G330" s="2" t="s">
        <v>591</v>
      </c>
      <c r="H330" s="2" t="s">
        <v>51</v>
      </c>
      <c r="I330" s="2">
        <f>I316*J330</f>
        <v>4</v>
      </c>
      <c r="J330" s="2">
        <v>80</v>
      </c>
      <c r="K330" s="2"/>
      <c r="L330" s="2"/>
      <c r="M330" s="2"/>
      <c r="N330" s="2"/>
      <c r="O330" s="2">
        <f t="shared" si="363"/>
        <v>108.36</v>
      </c>
      <c r="P330" s="2">
        <f t="shared" si="364"/>
        <v>108.36</v>
      </c>
      <c r="Q330" s="2">
        <f t="shared" si="365"/>
        <v>0</v>
      </c>
      <c r="R330" s="2">
        <f t="shared" si="366"/>
        <v>0</v>
      </c>
      <c r="S330" s="2">
        <f t="shared" si="367"/>
        <v>0</v>
      </c>
      <c r="T330" s="2">
        <f t="shared" si="368"/>
        <v>0</v>
      </c>
      <c r="U330" s="2">
        <f t="shared" si="369"/>
        <v>0</v>
      </c>
      <c r="V330" s="2">
        <f t="shared" si="370"/>
        <v>0</v>
      </c>
      <c r="W330" s="2">
        <f t="shared" si="371"/>
        <v>0</v>
      </c>
      <c r="X330" s="2">
        <f t="shared" si="372"/>
        <v>0</v>
      </c>
      <c r="Y330" s="2">
        <f t="shared" si="373"/>
        <v>0</v>
      </c>
      <c r="Z330" s="2"/>
      <c r="AA330" s="2">
        <v>21012691</v>
      </c>
      <c r="AB330" s="2">
        <f t="shared" si="374"/>
        <v>27.09</v>
      </c>
      <c r="AC330" s="2">
        <f t="shared" si="375"/>
        <v>27.09</v>
      </c>
      <c r="AD330" s="2">
        <f t="shared" si="400"/>
        <v>0</v>
      </c>
      <c r="AE330" s="2">
        <f t="shared" si="401"/>
        <v>0</v>
      </c>
      <c r="AF330" s="2">
        <f t="shared" si="402"/>
        <v>0</v>
      </c>
      <c r="AG330" s="2">
        <f t="shared" si="376"/>
        <v>0</v>
      </c>
      <c r="AH330" s="2">
        <f t="shared" si="403"/>
        <v>0</v>
      </c>
      <c r="AI330" s="2">
        <f t="shared" si="404"/>
        <v>0</v>
      </c>
      <c r="AJ330" s="2">
        <f t="shared" si="377"/>
        <v>0</v>
      </c>
      <c r="AK330" s="2">
        <v>27.09</v>
      </c>
      <c r="AL330" s="2">
        <v>27.09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1</v>
      </c>
      <c r="AW330" s="2">
        <v>1</v>
      </c>
      <c r="AX330" s="2"/>
      <c r="AY330" s="2"/>
      <c r="AZ330" s="2">
        <v>1</v>
      </c>
      <c r="BA330" s="2">
        <v>1</v>
      </c>
      <c r="BB330" s="2">
        <v>1</v>
      </c>
      <c r="BC330" s="2">
        <v>1</v>
      </c>
      <c r="BD330" s="2" t="s">
        <v>3</v>
      </c>
      <c r="BE330" s="2" t="s">
        <v>3</v>
      </c>
      <c r="BF330" s="2" t="s">
        <v>3</v>
      </c>
      <c r="BG330" s="2" t="s">
        <v>3</v>
      </c>
      <c r="BH330" s="2">
        <v>3</v>
      </c>
      <c r="BI330" s="2">
        <v>1</v>
      </c>
      <c r="BJ330" s="2" t="s">
        <v>592</v>
      </c>
      <c r="BK330" s="2"/>
      <c r="BL330" s="2"/>
      <c r="BM330" s="2">
        <v>1552</v>
      </c>
      <c r="BN330" s="2">
        <v>0</v>
      </c>
      <c r="BO330" s="2" t="s">
        <v>3</v>
      </c>
      <c r="BP330" s="2">
        <v>0</v>
      </c>
      <c r="BQ330" s="2">
        <v>60</v>
      </c>
      <c r="BR330" s="2">
        <v>0</v>
      </c>
      <c r="BS330" s="2">
        <v>1</v>
      </c>
      <c r="BT330" s="2">
        <v>1</v>
      </c>
      <c r="BU330" s="2">
        <v>1</v>
      </c>
      <c r="BV330" s="2">
        <v>1</v>
      </c>
      <c r="BW330" s="2">
        <v>1</v>
      </c>
      <c r="BX330" s="2">
        <v>1</v>
      </c>
      <c r="BY330" s="2" t="s">
        <v>3</v>
      </c>
      <c r="BZ330" s="2">
        <v>0</v>
      </c>
      <c r="CA330" s="2">
        <v>0</v>
      </c>
      <c r="CB330" s="2"/>
      <c r="CC330" s="2"/>
      <c r="CD330" s="2"/>
      <c r="CE330" s="2"/>
      <c r="CF330" s="2">
        <v>0</v>
      </c>
      <c r="CG330" s="2">
        <v>0</v>
      </c>
      <c r="CH330" s="2"/>
      <c r="CI330" s="2"/>
      <c r="CJ330" s="2"/>
      <c r="CK330" s="2"/>
      <c r="CL330" s="2"/>
      <c r="CM330" s="2">
        <v>0</v>
      </c>
      <c r="CN330" s="2" t="s">
        <v>3</v>
      </c>
      <c r="CO330" s="2">
        <v>0</v>
      </c>
      <c r="CP330" s="2">
        <f t="shared" si="378"/>
        <v>108.36</v>
      </c>
      <c r="CQ330" s="2">
        <f t="shared" si="379"/>
        <v>27.09</v>
      </c>
      <c r="CR330" s="2">
        <f t="shared" si="380"/>
        <v>0</v>
      </c>
      <c r="CS330" s="2">
        <f t="shared" si="381"/>
        <v>0</v>
      </c>
      <c r="CT330" s="2">
        <f t="shared" si="382"/>
        <v>0</v>
      </c>
      <c r="CU330" s="2">
        <f t="shared" si="383"/>
        <v>0</v>
      </c>
      <c r="CV330" s="2">
        <f t="shared" si="384"/>
        <v>0</v>
      </c>
      <c r="CW330" s="2">
        <f t="shared" si="385"/>
        <v>0</v>
      </c>
      <c r="CX330" s="2">
        <f t="shared" si="386"/>
        <v>0</v>
      </c>
      <c r="CY330" s="2">
        <f t="shared" si="387"/>
        <v>0</v>
      </c>
      <c r="CZ330" s="2">
        <f t="shared" si="388"/>
        <v>0</v>
      </c>
      <c r="DA330" s="2"/>
      <c r="DB330" s="2"/>
      <c r="DC330" s="2" t="s">
        <v>3</v>
      </c>
      <c r="DD330" s="2" t="s">
        <v>3</v>
      </c>
      <c r="DE330" s="2" t="s">
        <v>3</v>
      </c>
      <c r="DF330" s="2" t="s">
        <v>3</v>
      </c>
      <c r="DG330" s="2" t="s">
        <v>3</v>
      </c>
      <c r="DH330" s="2" t="s">
        <v>3</v>
      </c>
      <c r="DI330" s="2" t="s">
        <v>3</v>
      </c>
      <c r="DJ330" s="2" t="s">
        <v>3</v>
      </c>
      <c r="DK330" s="2" t="s">
        <v>3</v>
      </c>
      <c r="DL330" s="2" t="s">
        <v>3</v>
      </c>
      <c r="DM330" s="2" t="s">
        <v>3</v>
      </c>
      <c r="DN330" s="2">
        <v>110</v>
      </c>
      <c r="DO330" s="2">
        <v>74</v>
      </c>
      <c r="DP330" s="2">
        <v>1.0669999999999999</v>
      </c>
      <c r="DQ330" s="2">
        <v>1</v>
      </c>
      <c r="DR330" s="2"/>
      <c r="DS330" s="2"/>
      <c r="DT330" s="2"/>
      <c r="DU330" s="2">
        <v>1010</v>
      </c>
      <c r="DV330" s="2" t="s">
        <v>51</v>
      </c>
      <c r="DW330" s="2" t="s">
        <v>51</v>
      </c>
      <c r="DX330" s="2">
        <v>1</v>
      </c>
      <c r="DY330" s="2"/>
      <c r="DZ330" s="2"/>
      <c r="EA330" s="2"/>
      <c r="EB330" s="2"/>
      <c r="EC330" s="2"/>
      <c r="ED330" s="2"/>
      <c r="EE330" s="2">
        <v>20614444</v>
      </c>
      <c r="EF330" s="2">
        <v>60</v>
      </c>
      <c r="EG330" s="2" t="s">
        <v>29</v>
      </c>
      <c r="EH330" s="2">
        <v>0</v>
      </c>
      <c r="EI330" s="2" t="s">
        <v>3</v>
      </c>
      <c r="EJ330" s="2">
        <v>1</v>
      </c>
      <c r="EK330" s="2">
        <v>1552</v>
      </c>
      <c r="EL330" s="2" t="s">
        <v>564</v>
      </c>
      <c r="EM330" s="2" t="s">
        <v>565</v>
      </c>
      <c r="EN330" s="2"/>
      <c r="EO330" s="2" t="s">
        <v>3</v>
      </c>
      <c r="EP330" s="2"/>
      <c r="EQ330" s="2">
        <v>0</v>
      </c>
      <c r="ER330" s="2">
        <v>27.09</v>
      </c>
      <c r="ES330" s="2">
        <v>27.09</v>
      </c>
      <c r="ET330" s="2">
        <v>0</v>
      </c>
      <c r="EU330" s="2">
        <v>0</v>
      </c>
      <c r="EV330" s="2">
        <v>0</v>
      </c>
      <c r="EW330" s="2">
        <v>0</v>
      </c>
      <c r="EX330" s="2">
        <v>0</v>
      </c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>
        <v>0</v>
      </c>
      <c r="FR330" s="2">
        <f t="shared" si="389"/>
        <v>0</v>
      </c>
      <c r="FS330" s="2">
        <v>0</v>
      </c>
      <c r="FT330" s="2"/>
      <c r="FU330" s="2"/>
      <c r="FV330" s="2"/>
      <c r="FW330" s="2"/>
      <c r="FX330" s="2">
        <v>110</v>
      </c>
      <c r="FY330" s="2">
        <v>74</v>
      </c>
      <c r="FZ330" s="2"/>
      <c r="GA330" s="2" t="s">
        <v>3</v>
      </c>
      <c r="GB330" s="2"/>
      <c r="GC330" s="2"/>
      <c r="GD330" s="2">
        <v>0</v>
      </c>
      <c r="GE330" s="2"/>
      <c r="GF330" s="2">
        <v>199639631</v>
      </c>
      <c r="GG330" s="2">
        <v>2</v>
      </c>
      <c r="GH330" s="2">
        <v>-2</v>
      </c>
      <c r="GI330" s="2">
        <v>-2</v>
      </c>
      <c r="GJ330" s="2">
        <v>0</v>
      </c>
      <c r="GK330" s="2">
        <f>ROUND(R330*(R12)/100,2)</f>
        <v>0</v>
      </c>
      <c r="GL330" s="2">
        <f t="shared" si="390"/>
        <v>0</v>
      </c>
      <c r="GM330" s="2">
        <f t="shared" si="391"/>
        <v>108.36</v>
      </c>
      <c r="GN330" s="2">
        <f t="shared" si="392"/>
        <v>108.36</v>
      </c>
      <c r="GO330" s="2">
        <f t="shared" si="393"/>
        <v>0</v>
      </c>
      <c r="GP330" s="2">
        <f t="shared" si="394"/>
        <v>0</v>
      </c>
      <c r="GQ330" s="2"/>
      <c r="GR330" s="2">
        <v>0</v>
      </c>
      <c r="GS330" s="2">
        <v>3</v>
      </c>
      <c r="GT330" s="2">
        <v>0</v>
      </c>
      <c r="GU330" s="2" t="s">
        <v>3</v>
      </c>
      <c r="GV330" s="2">
        <f t="shared" si="395"/>
        <v>0</v>
      </c>
      <c r="GW330" s="2">
        <v>1</v>
      </c>
      <c r="GX330" s="2">
        <f t="shared" si="396"/>
        <v>0</v>
      </c>
      <c r="GY330" s="2"/>
      <c r="GZ330" s="2"/>
      <c r="HA330" s="2">
        <v>0</v>
      </c>
      <c r="HB330" s="2">
        <v>0</v>
      </c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>
        <v>0</v>
      </c>
      <c r="IL330" s="2"/>
      <c r="IM330" s="2"/>
      <c r="IN330" s="2"/>
      <c r="IO330" s="2"/>
      <c r="IP330" s="2"/>
      <c r="IQ330" s="2"/>
      <c r="IR330" s="2"/>
      <c r="IS330" s="2"/>
      <c r="IT330" s="2"/>
      <c r="IU330" s="2"/>
    </row>
    <row r="331" spans="1:255" x14ac:dyDescent="0.2">
      <c r="A331">
        <v>18</v>
      </c>
      <c r="B331">
        <v>1</v>
      </c>
      <c r="C331">
        <v>460</v>
      </c>
      <c r="E331" t="s">
        <v>589</v>
      </c>
      <c r="F331" t="s">
        <v>590</v>
      </c>
      <c r="G331" t="s">
        <v>591</v>
      </c>
      <c r="H331" t="s">
        <v>51</v>
      </c>
      <c r="I331">
        <f>I317*J331</f>
        <v>4</v>
      </c>
      <c r="J331">
        <v>80</v>
      </c>
      <c r="O331">
        <f t="shared" si="363"/>
        <v>212.39</v>
      </c>
      <c r="P331">
        <f t="shared" si="364"/>
        <v>212.39</v>
      </c>
      <c r="Q331">
        <f t="shared" si="365"/>
        <v>0</v>
      </c>
      <c r="R331">
        <f t="shared" si="366"/>
        <v>0</v>
      </c>
      <c r="S331">
        <f t="shared" si="367"/>
        <v>0</v>
      </c>
      <c r="T331">
        <f t="shared" si="368"/>
        <v>0</v>
      </c>
      <c r="U331">
        <f t="shared" si="369"/>
        <v>0</v>
      </c>
      <c r="V331">
        <f t="shared" si="370"/>
        <v>0</v>
      </c>
      <c r="W331">
        <f t="shared" si="371"/>
        <v>0</v>
      </c>
      <c r="X331">
        <f t="shared" si="372"/>
        <v>0</v>
      </c>
      <c r="Y331">
        <f t="shared" si="373"/>
        <v>0</v>
      </c>
      <c r="AA331">
        <v>21012693</v>
      </c>
      <c r="AB331">
        <f t="shared" si="374"/>
        <v>27.09</v>
      </c>
      <c r="AC331">
        <f t="shared" si="375"/>
        <v>27.09</v>
      </c>
      <c r="AD331">
        <f t="shared" si="400"/>
        <v>0</v>
      </c>
      <c r="AE331">
        <f t="shared" si="401"/>
        <v>0</v>
      </c>
      <c r="AF331">
        <f t="shared" si="402"/>
        <v>0</v>
      </c>
      <c r="AG331">
        <f t="shared" si="376"/>
        <v>0</v>
      </c>
      <c r="AH331">
        <f t="shared" si="403"/>
        <v>0</v>
      </c>
      <c r="AI331">
        <f t="shared" si="404"/>
        <v>0</v>
      </c>
      <c r="AJ331">
        <f t="shared" si="377"/>
        <v>0</v>
      </c>
      <c r="AK331">
        <v>27.09</v>
      </c>
      <c r="AL331">
        <v>27.09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1</v>
      </c>
      <c r="AW331">
        <v>1</v>
      </c>
      <c r="AZ331">
        <v>1</v>
      </c>
      <c r="BA331">
        <v>1</v>
      </c>
      <c r="BB331">
        <v>1</v>
      </c>
      <c r="BC331">
        <v>1.96</v>
      </c>
      <c r="BD331" t="s">
        <v>3</v>
      </c>
      <c r="BE331" t="s">
        <v>3</v>
      </c>
      <c r="BF331" t="s">
        <v>3</v>
      </c>
      <c r="BG331" t="s">
        <v>3</v>
      </c>
      <c r="BH331">
        <v>3</v>
      </c>
      <c r="BI331">
        <v>1</v>
      </c>
      <c r="BJ331" t="s">
        <v>592</v>
      </c>
      <c r="BM331">
        <v>1552</v>
      </c>
      <c r="BN331">
        <v>0</v>
      </c>
      <c r="BO331" t="s">
        <v>590</v>
      </c>
      <c r="BP331">
        <v>1</v>
      </c>
      <c r="BQ331">
        <v>60</v>
      </c>
      <c r="BR331">
        <v>0</v>
      </c>
      <c r="BS331">
        <v>1</v>
      </c>
      <c r="BT331">
        <v>1</v>
      </c>
      <c r="BU331">
        <v>1</v>
      </c>
      <c r="BV331">
        <v>1</v>
      </c>
      <c r="BW331">
        <v>1</v>
      </c>
      <c r="BX331">
        <v>1</v>
      </c>
      <c r="BY331" t="s">
        <v>3</v>
      </c>
      <c r="BZ331">
        <v>0</v>
      </c>
      <c r="CA331">
        <v>0</v>
      </c>
      <c r="CF331">
        <v>0</v>
      </c>
      <c r="CG331">
        <v>0</v>
      </c>
      <c r="CM331">
        <v>0</v>
      </c>
      <c r="CN331" t="s">
        <v>3</v>
      </c>
      <c r="CO331">
        <v>0</v>
      </c>
      <c r="CP331">
        <f t="shared" si="378"/>
        <v>212.39</v>
      </c>
      <c r="CQ331">
        <f t="shared" si="379"/>
        <v>53.096399999999996</v>
      </c>
      <c r="CR331">
        <f t="shared" si="380"/>
        <v>0</v>
      </c>
      <c r="CS331">
        <f t="shared" si="381"/>
        <v>0</v>
      </c>
      <c r="CT331">
        <f t="shared" si="382"/>
        <v>0</v>
      </c>
      <c r="CU331">
        <f t="shared" si="383"/>
        <v>0</v>
      </c>
      <c r="CV331">
        <f t="shared" si="384"/>
        <v>0</v>
      </c>
      <c r="CW331">
        <f t="shared" si="385"/>
        <v>0</v>
      </c>
      <c r="CX331">
        <f t="shared" si="386"/>
        <v>0</v>
      </c>
      <c r="CY331">
        <f t="shared" si="387"/>
        <v>0</v>
      </c>
      <c r="CZ331">
        <f t="shared" si="388"/>
        <v>0</v>
      </c>
      <c r="DC331" t="s">
        <v>3</v>
      </c>
      <c r="DD331" t="s">
        <v>3</v>
      </c>
      <c r="DE331" t="s">
        <v>3</v>
      </c>
      <c r="DF331" t="s">
        <v>3</v>
      </c>
      <c r="DG331" t="s">
        <v>3</v>
      </c>
      <c r="DH331" t="s">
        <v>3</v>
      </c>
      <c r="DI331" t="s">
        <v>3</v>
      </c>
      <c r="DJ331" t="s">
        <v>3</v>
      </c>
      <c r="DK331" t="s">
        <v>3</v>
      </c>
      <c r="DL331" t="s">
        <v>3</v>
      </c>
      <c r="DM331" t="s">
        <v>3</v>
      </c>
      <c r="DN331">
        <v>110</v>
      </c>
      <c r="DO331">
        <v>74</v>
      </c>
      <c r="DP331">
        <v>1.0669999999999999</v>
      </c>
      <c r="DQ331">
        <v>1</v>
      </c>
      <c r="DU331">
        <v>1010</v>
      </c>
      <c r="DV331" t="s">
        <v>51</v>
      </c>
      <c r="DW331" t="s">
        <v>51</v>
      </c>
      <c r="DX331">
        <v>1</v>
      </c>
      <c r="EE331">
        <v>20614444</v>
      </c>
      <c r="EF331">
        <v>60</v>
      </c>
      <c r="EG331" t="s">
        <v>29</v>
      </c>
      <c r="EH331">
        <v>0</v>
      </c>
      <c r="EI331" t="s">
        <v>3</v>
      </c>
      <c r="EJ331">
        <v>1</v>
      </c>
      <c r="EK331">
        <v>1552</v>
      </c>
      <c r="EL331" t="s">
        <v>564</v>
      </c>
      <c r="EM331" t="s">
        <v>565</v>
      </c>
      <c r="EO331" t="s">
        <v>3</v>
      </c>
      <c r="EQ331">
        <v>0</v>
      </c>
      <c r="ER331">
        <v>27.09</v>
      </c>
      <c r="ES331">
        <v>27.09</v>
      </c>
      <c r="ET331">
        <v>0</v>
      </c>
      <c r="EU331">
        <v>0</v>
      </c>
      <c r="EV331">
        <v>0</v>
      </c>
      <c r="EW331">
        <v>0</v>
      </c>
      <c r="EX331">
        <v>0</v>
      </c>
      <c r="FQ331">
        <v>0</v>
      </c>
      <c r="FR331">
        <f t="shared" si="389"/>
        <v>0</v>
      </c>
      <c r="FS331">
        <v>0</v>
      </c>
      <c r="FX331">
        <v>110</v>
      </c>
      <c r="FY331">
        <v>74</v>
      </c>
      <c r="GA331" t="s">
        <v>3</v>
      </c>
      <c r="GD331">
        <v>0</v>
      </c>
      <c r="GF331">
        <v>199639631</v>
      </c>
      <c r="GG331">
        <v>2</v>
      </c>
      <c r="GH331">
        <v>-2</v>
      </c>
      <c r="GI331">
        <v>2</v>
      </c>
      <c r="GJ331">
        <v>0</v>
      </c>
      <c r="GK331">
        <f>ROUND(R331*(S12)/100,2)</f>
        <v>0</v>
      </c>
      <c r="GL331">
        <f t="shared" si="390"/>
        <v>0</v>
      </c>
      <c r="GM331">
        <f t="shared" si="391"/>
        <v>212.39</v>
      </c>
      <c r="GN331">
        <f t="shared" si="392"/>
        <v>212.39</v>
      </c>
      <c r="GO331">
        <f t="shared" si="393"/>
        <v>0</v>
      </c>
      <c r="GP331">
        <f t="shared" si="394"/>
        <v>0</v>
      </c>
      <c r="GR331">
        <v>0</v>
      </c>
      <c r="GS331">
        <v>3</v>
      </c>
      <c r="GT331">
        <v>0</v>
      </c>
      <c r="GU331" t="s">
        <v>3</v>
      </c>
      <c r="GV331">
        <f t="shared" si="395"/>
        <v>0</v>
      </c>
      <c r="GW331">
        <v>1</v>
      </c>
      <c r="GX331">
        <f t="shared" si="396"/>
        <v>0</v>
      </c>
      <c r="HA331">
        <v>0</v>
      </c>
      <c r="HB331">
        <v>0</v>
      </c>
      <c r="IK331">
        <v>0</v>
      </c>
    </row>
    <row r="332" spans="1:255" x14ac:dyDescent="0.2">
      <c r="A332" s="2">
        <v>17</v>
      </c>
      <c r="B332" s="2">
        <v>1</v>
      </c>
      <c r="C332" s="2">
        <f>ROW(SmtRes!A479)</f>
        <v>479</v>
      </c>
      <c r="D332" s="2">
        <f>ROW(EtalonRes!A460)</f>
        <v>460</v>
      </c>
      <c r="E332" s="2" t="s">
        <v>141</v>
      </c>
      <c r="F332" s="2" t="s">
        <v>593</v>
      </c>
      <c r="G332" s="2" t="s">
        <v>594</v>
      </c>
      <c r="H332" s="2" t="s">
        <v>80</v>
      </c>
      <c r="I332" s="2">
        <f>ROUND(1,6)</f>
        <v>1</v>
      </c>
      <c r="J332" s="2">
        <v>0</v>
      </c>
      <c r="K332" s="2"/>
      <c r="L332" s="2"/>
      <c r="M332" s="2"/>
      <c r="N332" s="2"/>
      <c r="O332" s="2">
        <f t="shared" si="363"/>
        <v>68.010000000000005</v>
      </c>
      <c r="P332" s="2">
        <f t="shared" si="364"/>
        <v>33.25</v>
      </c>
      <c r="Q332" s="2">
        <f t="shared" si="365"/>
        <v>2.21</v>
      </c>
      <c r="R332" s="2">
        <f t="shared" si="366"/>
        <v>0.5</v>
      </c>
      <c r="S332" s="2">
        <f t="shared" si="367"/>
        <v>32.549999999999997</v>
      </c>
      <c r="T332" s="2">
        <f t="shared" si="368"/>
        <v>0</v>
      </c>
      <c r="U332" s="2">
        <f t="shared" si="369"/>
        <v>2.5788749999999996</v>
      </c>
      <c r="V332" s="2">
        <f t="shared" si="370"/>
        <v>0</v>
      </c>
      <c r="W332" s="2">
        <f t="shared" si="371"/>
        <v>0</v>
      </c>
      <c r="X332" s="2">
        <f t="shared" si="372"/>
        <v>0</v>
      </c>
      <c r="Y332" s="2">
        <f t="shared" si="373"/>
        <v>0</v>
      </c>
      <c r="Z332" s="2"/>
      <c r="AA332" s="2">
        <v>21012691</v>
      </c>
      <c r="AB332" s="2">
        <f t="shared" si="374"/>
        <v>68.010475</v>
      </c>
      <c r="AC332" s="2">
        <f t="shared" si="375"/>
        <v>33.25</v>
      </c>
      <c r="AD332" s="2">
        <f>ROUND((((ET332*1.25)*1.15)),6)</f>
        <v>2.2137500000000001</v>
      </c>
      <c r="AE332" s="2">
        <f>ROUND((((EU332*1.25)*1.15)),6)</f>
        <v>0.50312500000000004</v>
      </c>
      <c r="AF332" s="2">
        <f>ROUND((((EV332*1.15)*1.15)),6)</f>
        <v>32.546725000000002</v>
      </c>
      <c r="AG332" s="2">
        <f t="shared" si="376"/>
        <v>0</v>
      </c>
      <c r="AH332" s="2">
        <f>(((EW332*1.15)*1.15))</f>
        <v>2.5788749999999996</v>
      </c>
      <c r="AI332" s="2">
        <f>(((EX332*1.25)*1.15))</f>
        <v>0</v>
      </c>
      <c r="AJ332" s="2">
        <f t="shared" si="377"/>
        <v>0</v>
      </c>
      <c r="AK332" s="2">
        <v>59.4</v>
      </c>
      <c r="AL332" s="2">
        <v>33.25</v>
      </c>
      <c r="AM332" s="2">
        <v>1.54</v>
      </c>
      <c r="AN332" s="2">
        <v>0.35</v>
      </c>
      <c r="AO332" s="2">
        <v>24.61</v>
      </c>
      <c r="AP332" s="2">
        <v>0</v>
      </c>
      <c r="AQ332" s="2">
        <v>1.95</v>
      </c>
      <c r="AR332" s="2">
        <v>0</v>
      </c>
      <c r="AS332" s="2">
        <v>0</v>
      </c>
      <c r="AT332" s="2">
        <v>0</v>
      </c>
      <c r="AU332" s="2">
        <v>0</v>
      </c>
      <c r="AV332" s="2">
        <v>1</v>
      </c>
      <c r="AW332" s="2">
        <v>1</v>
      </c>
      <c r="AX332" s="2"/>
      <c r="AY332" s="2"/>
      <c r="AZ332" s="2">
        <v>1</v>
      </c>
      <c r="BA332" s="2">
        <v>1</v>
      </c>
      <c r="BB332" s="2">
        <v>1</v>
      </c>
      <c r="BC332" s="2">
        <v>1</v>
      </c>
      <c r="BD332" s="2" t="s">
        <v>3</v>
      </c>
      <c r="BE332" s="2" t="s">
        <v>3</v>
      </c>
      <c r="BF332" s="2" t="s">
        <v>3</v>
      </c>
      <c r="BG332" s="2" t="s">
        <v>3</v>
      </c>
      <c r="BH332" s="2">
        <v>0</v>
      </c>
      <c r="BI332" s="2">
        <v>1</v>
      </c>
      <c r="BJ332" s="2" t="s">
        <v>595</v>
      </c>
      <c r="BK332" s="2"/>
      <c r="BL332" s="2"/>
      <c r="BM332" s="2">
        <v>136</v>
      </c>
      <c r="BN332" s="2">
        <v>0</v>
      </c>
      <c r="BO332" s="2" t="s">
        <v>3</v>
      </c>
      <c r="BP332" s="2">
        <v>0</v>
      </c>
      <c r="BQ332" s="2">
        <v>30</v>
      </c>
      <c r="BR332" s="2">
        <v>0</v>
      </c>
      <c r="BS332" s="2">
        <v>1</v>
      </c>
      <c r="BT332" s="2">
        <v>1</v>
      </c>
      <c r="BU332" s="2">
        <v>1</v>
      </c>
      <c r="BV332" s="2">
        <v>1</v>
      </c>
      <c r="BW332" s="2">
        <v>1</v>
      </c>
      <c r="BX332" s="2">
        <v>1</v>
      </c>
      <c r="BY332" s="2" t="s">
        <v>3</v>
      </c>
      <c r="BZ332" s="2">
        <v>0</v>
      </c>
      <c r="CA332" s="2">
        <v>0</v>
      </c>
      <c r="CB332" s="2"/>
      <c r="CC332" s="2"/>
      <c r="CD332" s="2"/>
      <c r="CE332" s="2"/>
      <c r="CF332" s="2">
        <v>0</v>
      </c>
      <c r="CG332" s="2">
        <v>0</v>
      </c>
      <c r="CH332" s="2"/>
      <c r="CI332" s="2"/>
      <c r="CJ332" s="2"/>
      <c r="CK332" s="2"/>
      <c r="CL332" s="2"/>
      <c r="CM332" s="2">
        <v>0</v>
      </c>
      <c r="CN332" s="2" t="s">
        <v>939</v>
      </c>
      <c r="CO332" s="2">
        <v>0</v>
      </c>
      <c r="CP332" s="2">
        <f t="shared" si="378"/>
        <v>68.009999999999991</v>
      </c>
      <c r="CQ332" s="2">
        <f t="shared" si="379"/>
        <v>33.25</v>
      </c>
      <c r="CR332" s="2">
        <f t="shared" si="380"/>
        <v>2.2137500000000001</v>
      </c>
      <c r="CS332" s="2">
        <f t="shared" si="381"/>
        <v>0.50312500000000004</v>
      </c>
      <c r="CT332" s="2">
        <f t="shared" si="382"/>
        <v>32.546725000000002</v>
      </c>
      <c r="CU332" s="2">
        <f t="shared" si="383"/>
        <v>0</v>
      </c>
      <c r="CV332" s="2">
        <f t="shared" si="384"/>
        <v>2.5788749999999996</v>
      </c>
      <c r="CW332" s="2">
        <f t="shared" si="385"/>
        <v>0</v>
      </c>
      <c r="CX332" s="2">
        <f t="shared" si="386"/>
        <v>0</v>
      </c>
      <c r="CY332" s="2">
        <f t="shared" si="387"/>
        <v>0</v>
      </c>
      <c r="CZ332" s="2">
        <f t="shared" si="388"/>
        <v>0</v>
      </c>
      <c r="DA332" s="2"/>
      <c r="DB332" s="2"/>
      <c r="DC332" s="2" t="s">
        <v>3</v>
      </c>
      <c r="DD332" s="2" t="s">
        <v>3</v>
      </c>
      <c r="DE332" s="2" t="s">
        <v>224</v>
      </c>
      <c r="DF332" s="2" t="s">
        <v>224</v>
      </c>
      <c r="DG332" s="2" t="s">
        <v>63</v>
      </c>
      <c r="DH332" s="2" t="s">
        <v>3</v>
      </c>
      <c r="DI332" s="2" t="s">
        <v>63</v>
      </c>
      <c r="DJ332" s="2" t="s">
        <v>224</v>
      </c>
      <c r="DK332" s="2" t="s">
        <v>3</v>
      </c>
      <c r="DL332" s="2" t="s">
        <v>3</v>
      </c>
      <c r="DM332" s="2" t="s">
        <v>3</v>
      </c>
      <c r="DN332" s="2">
        <v>110</v>
      </c>
      <c r="DO332" s="2">
        <v>74</v>
      </c>
      <c r="DP332" s="2">
        <v>1.0669999999999999</v>
      </c>
      <c r="DQ332" s="2">
        <v>1</v>
      </c>
      <c r="DR332" s="2"/>
      <c r="DS332" s="2"/>
      <c r="DT332" s="2"/>
      <c r="DU332" s="2">
        <v>1013</v>
      </c>
      <c r="DV332" s="2" t="s">
        <v>80</v>
      </c>
      <c r="DW332" s="2" t="s">
        <v>80</v>
      </c>
      <c r="DX332" s="2">
        <v>1</v>
      </c>
      <c r="DY332" s="2"/>
      <c r="DZ332" s="2"/>
      <c r="EA332" s="2"/>
      <c r="EB332" s="2"/>
      <c r="EC332" s="2"/>
      <c r="ED332" s="2"/>
      <c r="EE332" s="2">
        <v>20613028</v>
      </c>
      <c r="EF332" s="2">
        <v>30</v>
      </c>
      <c r="EG332" s="2" t="s">
        <v>54</v>
      </c>
      <c r="EH332" s="2">
        <v>0</v>
      </c>
      <c r="EI332" s="2" t="s">
        <v>3</v>
      </c>
      <c r="EJ332" s="2">
        <v>1</v>
      </c>
      <c r="EK332" s="2">
        <v>136</v>
      </c>
      <c r="EL332" s="2" t="s">
        <v>55</v>
      </c>
      <c r="EM332" s="2" t="s">
        <v>56</v>
      </c>
      <c r="EN332" s="2"/>
      <c r="EO332" s="2" t="s">
        <v>225</v>
      </c>
      <c r="EP332" s="2"/>
      <c r="EQ332" s="2">
        <v>0</v>
      </c>
      <c r="ER332" s="2">
        <v>59.4</v>
      </c>
      <c r="ES332" s="2">
        <v>33.25</v>
      </c>
      <c r="ET332" s="2">
        <v>1.54</v>
      </c>
      <c r="EU332" s="2">
        <v>0.35</v>
      </c>
      <c r="EV332" s="2">
        <v>24.61</v>
      </c>
      <c r="EW332" s="2">
        <v>1.95</v>
      </c>
      <c r="EX332" s="2">
        <v>0</v>
      </c>
      <c r="EY332" s="2">
        <v>0</v>
      </c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>
        <v>0</v>
      </c>
      <c r="FR332" s="2">
        <f t="shared" si="389"/>
        <v>0</v>
      </c>
      <c r="FS332" s="2">
        <v>0</v>
      </c>
      <c r="FT332" s="2"/>
      <c r="FU332" s="2"/>
      <c r="FV332" s="2"/>
      <c r="FW332" s="2"/>
      <c r="FX332" s="2">
        <v>110</v>
      </c>
      <c r="FY332" s="2">
        <v>74</v>
      </c>
      <c r="FZ332" s="2"/>
      <c r="GA332" s="2" t="s">
        <v>3</v>
      </c>
      <c r="GB332" s="2"/>
      <c r="GC332" s="2"/>
      <c r="GD332" s="2">
        <v>0</v>
      </c>
      <c r="GE332" s="2"/>
      <c r="GF332" s="2">
        <v>2060147546</v>
      </c>
      <c r="GG332" s="2">
        <v>2</v>
      </c>
      <c r="GH332" s="2">
        <v>-2</v>
      </c>
      <c r="GI332" s="2">
        <v>-2</v>
      </c>
      <c r="GJ332" s="2">
        <v>0</v>
      </c>
      <c r="GK332" s="2">
        <f>ROUND(R332*(R12)/100,2)</f>
        <v>0.84</v>
      </c>
      <c r="GL332" s="2">
        <f t="shared" si="390"/>
        <v>0</v>
      </c>
      <c r="GM332" s="2">
        <f t="shared" si="391"/>
        <v>68.849999999999994</v>
      </c>
      <c r="GN332" s="2">
        <f t="shared" si="392"/>
        <v>68.849999999999994</v>
      </c>
      <c r="GO332" s="2">
        <f t="shared" si="393"/>
        <v>0</v>
      </c>
      <c r="GP332" s="2">
        <f t="shared" si="394"/>
        <v>0</v>
      </c>
      <c r="GQ332" s="2"/>
      <c r="GR332" s="2">
        <v>0</v>
      </c>
      <c r="GS332" s="2">
        <v>0</v>
      </c>
      <c r="GT332" s="2">
        <v>0</v>
      </c>
      <c r="GU332" s="2" t="s">
        <v>3</v>
      </c>
      <c r="GV332" s="2">
        <f t="shared" si="395"/>
        <v>0</v>
      </c>
      <c r="GW332" s="2">
        <v>1</v>
      </c>
      <c r="GX332" s="2">
        <f t="shared" si="396"/>
        <v>0</v>
      </c>
      <c r="GY332" s="2"/>
      <c r="GZ332" s="2"/>
      <c r="HA332" s="2">
        <v>0</v>
      </c>
      <c r="HB332" s="2">
        <v>0</v>
      </c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>
        <v>0</v>
      </c>
      <c r="IL332" s="2"/>
      <c r="IM332" s="2"/>
      <c r="IN332" s="2"/>
      <c r="IO332" s="2"/>
      <c r="IP332" s="2"/>
      <c r="IQ332" s="2"/>
      <c r="IR332" s="2"/>
      <c r="IS332" s="2"/>
      <c r="IT332" s="2"/>
      <c r="IU332" s="2"/>
    </row>
    <row r="333" spans="1:255" x14ac:dyDescent="0.2">
      <c r="A333">
        <v>17</v>
      </c>
      <c r="B333">
        <v>1</v>
      </c>
      <c r="C333">
        <f>ROW(SmtRes!A494)</f>
        <v>494</v>
      </c>
      <c r="D333">
        <f>ROW(EtalonRes!A474)</f>
        <v>474</v>
      </c>
      <c r="E333" t="s">
        <v>141</v>
      </c>
      <c r="F333" t="s">
        <v>593</v>
      </c>
      <c r="G333" t="s">
        <v>594</v>
      </c>
      <c r="H333" t="s">
        <v>80</v>
      </c>
      <c r="I333">
        <f>ROUND(1,6)</f>
        <v>1</v>
      </c>
      <c r="J333">
        <v>0</v>
      </c>
      <c r="O333">
        <f t="shared" si="363"/>
        <v>760.68</v>
      </c>
      <c r="P333">
        <f t="shared" si="364"/>
        <v>98.42</v>
      </c>
      <c r="Q333">
        <f t="shared" si="365"/>
        <v>18.07</v>
      </c>
      <c r="R333">
        <f t="shared" si="366"/>
        <v>0.54</v>
      </c>
      <c r="S333">
        <f t="shared" si="367"/>
        <v>644.19000000000005</v>
      </c>
      <c r="T333">
        <f t="shared" si="368"/>
        <v>0</v>
      </c>
      <c r="U333">
        <f t="shared" si="369"/>
        <v>2.7516596249999994</v>
      </c>
      <c r="V333">
        <f t="shared" si="370"/>
        <v>0</v>
      </c>
      <c r="W333">
        <f t="shared" si="371"/>
        <v>0</v>
      </c>
      <c r="X333">
        <f t="shared" si="372"/>
        <v>605.54</v>
      </c>
      <c r="Y333">
        <f t="shared" si="373"/>
        <v>283.44</v>
      </c>
      <c r="AA333">
        <v>21012693</v>
      </c>
      <c r="AB333">
        <f t="shared" si="374"/>
        <v>68.010475</v>
      </c>
      <c r="AC333">
        <f t="shared" si="375"/>
        <v>33.25</v>
      </c>
      <c r="AD333">
        <f>ROUND((((ET333*1.25)*1.15)),6)</f>
        <v>2.2137500000000001</v>
      </c>
      <c r="AE333">
        <f>ROUND((((EU333*1.25)*1.15)),6)</f>
        <v>0.50312500000000004</v>
      </c>
      <c r="AF333">
        <f>ROUND((((EV333*1.15)*1.15)),6)</f>
        <v>32.546725000000002</v>
      </c>
      <c r="AG333">
        <f t="shared" si="376"/>
        <v>0</v>
      </c>
      <c r="AH333">
        <f>(((EW333*1.15)*1.15))</f>
        <v>2.5788749999999996</v>
      </c>
      <c r="AI333">
        <f>(((EX333*1.25)*1.15))</f>
        <v>0</v>
      </c>
      <c r="AJ333">
        <f t="shared" si="377"/>
        <v>0</v>
      </c>
      <c r="AK333">
        <v>59.4</v>
      </c>
      <c r="AL333">
        <v>33.25</v>
      </c>
      <c r="AM333">
        <v>1.54</v>
      </c>
      <c r="AN333">
        <v>0.35</v>
      </c>
      <c r="AO333">
        <v>24.61</v>
      </c>
      <c r="AP333">
        <v>0</v>
      </c>
      <c r="AQ333">
        <v>1.95</v>
      </c>
      <c r="AR333">
        <v>0</v>
      </c>
      <c r="AS333">
        <v>0</v>
      </c>
      <c r="AT333">
        <v>94</v>
      </c>
      <c r="AU333">
        <v>44</v>
      </c>
      <c r="AV333">
        <v>1.0669999999999999</v>
      </c>
      <c r="AW333">
        <v>1</v>
      </c>
      <c r="AZ333">
        <v>1</v>
      </c>
      <c r="BA333">
        <v>18.55</v>
      </c>
      <c r="BB333">
        <v>7.65</v>
      </c>
      <c r="BC333">
        <v>2.96</v>
      </c>
      <c r="BD333" t="s">
        <v>3</v>
      </c>
      <c r="BE333" t="s">
        <v>3</v>
      </c>
      <c r="BF333" t="s">
        <v>3</v>
      </c>
      <c r="BG333" t="s">
        <v>3</v>
      </c>
      <c r="BH333">
        <v>0</v>
      </c>
      <c r="BI333">
        <v>1</v>
      </c>
      <c r="BJ333" t="s">
        <v>595</v>
      </c>
      <c r="BM333">
        <v>136</v>
      </c>
      <c r="BN333">
        <v>0</v>
      </c>
      <c r="BO333" t="s">
        <v>593</v>
      </c>
      <c r="BP333">
        <v>1</v>
      </c>
      <c r="BQ333">
        <v>30</v>
      </c>
      <c r="BR333">
        <v>0</v>
      </c>
      <c r="BS333">
        <v>1</v>
      </c>
      <c r="BT333">
        <v>1</v>
      </c>
      <c r="BU333">
        <v>1</v>
      </c>
      <c r="BV333">
        <v>1</v>
      </c>
      <c r="BW333">
        <v>1</v>
      </c>
      <c r="BX333">
        <v>1</v>
      </c>
      <c r="BY333" t="s">
        <v>3</v>
      </c>
      <c r="BZ333">
        <v>94</v>
      </c>
      <c r="CA333">
        <v>44</v>
      </c>
      <c r="CF333">
        <v>0</v>
      </c>
      <c r="CG333">
        <v>0</v>
      </c>
      <c r="CM333">
        <v>0</v>
      </c>
      <c r="CN333" t="s">
        <v>939</v>
      </c>
      <c r="CO333">
        <v>0</v>
      </c>
      <c r="CP333">
        <f t="shared" si="378"/>
        <v>760.68000000000006</v>
      </c>
      <c r="CQ333">
        <f t="shared" si="379"/>
        <v>98.42</v>
      </c>
      <c r="CR333">
        <f t="shared" si="380"/>
        <v>18.069845062500001</v>
      </c>
      <c r="CS333">
        <f t="shared" si="381"/>
        <v>0.53683437499999997</v>
      </c>
      <c r="CT333">
        <f t="shared" si="382"/>
        <v>644.19244591624999</v>
      </c>
      <c r="CU333">
        <f t="shared" si="383"/>
        <v>0</v>
      </c>
      <c r="CV333">
        <f t="shared" si="384"/>
        <v>2.7516596249999994</v>
      </c>
      <c r="CW333">
        <f t="shared" si="385"/>
        <v>0</v>
      </c>
      <c r="CX333">
        <f t="shared" si="386"/>
        <v>0</v>
      </c>
      <c r="CY333">
        <f t="shared" si="387"/>
        <v>605.53859999999997</v>
      </c>
      <c r="CZ333">
        <f t="shared" si="388"/>
        <v>283.4436</v>
      </c>
      <c r="DC333" t="s">
        <v>3</v>
      </c>
      <c r="DD333" t="s">
        <v>3</v>
      </c>
      <c r="DE333" t="s">
        <v>224</v>
      </c>
      <c r="DF333" t="s">
        <v>224</v>
      </c>
      <c r="DG333" t="s">
        <v>63</v>
      </c>
      <c r="DH333" t="s">
        <v>3</v>
      </c>
      <c r="DI333" t="s">
        <v>63</v>
      </c>
      <c r="DJ333" t="s">
        <v>224</v>
      </c>
      <c r="DK333" t="s">
        <v>3</v>
      </c>
      <c r="DL333" t="s">
        <v>3</v>
      </c>
      <c r="DM333" t="s">
        <v>3</v>
      </c>
      <c r="DN333">
        <v>110</v>
      </c>
      <c r="DO333">
        <v>74</v>
      </c>
      <c r="DP333">
        <v>1.0669999999999999</v>
      </c>
      <c r="DQ333">
        <v>1</v>
      </c>
      <c r="DU333">
        <v>1013</v>
      </c>
      <c r="DV333" t="s">
        <v>80</v>
      </c>
      <c r="DW333" t="s">
        <v>80</v>
      </c>
      <c r="DX333">
        <v>1</v>
      </c>
      <c r="EE333">
        <v>20613028</v>
      </c>
      <c r="EF333">
        <v>30</v>
      </c>
      <c r="EG333" t="s">
        <v>54</v>
      </c>
      <c r="EH333">
        <v>0</v>
      </c>
      <c r="EI333" t="s">
        <v>3</v>
      </c>
      <c r="EJ333">
        <v>1</v>
      </c>
      <c r="EK333">
        <v>136</v>
      </c>
      <c r="EL333" t="s">
        <v>55</v>
      </c>
      <c r="EM333" t="s">
        <v>56</v>
      </c>
      <c r="EO333" t="s">
        <v>225</v>
      </c>
      <c r="EQ333">
        <v>0</v>
      </c>
      <c r="ER333">
        <v>59.4</v>
      </c>
      <c r="ES333">
        <v>33.25</v>
      </c>
      <c r="ET333">
        <v>1.54</v>
      </c>
      <c r="EU333">
        <v>0.35</v>
      </c>
      <c r="EV333">
        <v>24.61</v>
      </c>
      <c r="EW333">
        <v>1.95</v>
      </c>
      <c r="EX333">
        <v>0</v>
      </c>
      <c r="EY333">
        <v>0</v>
      </c>
      <c r="FQ333">
        <v>0</v>
      </c>
      <c r="FR333">
        <f t="shared" si="389"/>
        <v>0</v>
      </c>
      <c r="FS333">
        <v>0</v>
      </c>
      <c r="FX333">
        <v>110</v>
      </c>
      <c r="FY333">
        <v>74</v>
      </c>
      <c r="GA333" t="s">
        <v>3</v>
      </c>
      <c r="GD333">
        <v>0</v>
      </c>
      <c r="GF333">
        <v>2060147546</v>
      </c>
      <c r="GG333">
        <v>2</v>
      </c>
      <c r="GH333">
        <v>-2</v>
      </c>
      <c r="GI333">
        <v>2</v>
      </c>
      <c r="GJ333">
        <v>0</v>
      </c>
      <c r="GK333">
        <f>ROUND(R333*(S12)/100,2)</f>
        <v>0.91</v>
      </c>
      <c r="GL333">
        <f t="shared" si="390"/>
        <v>0</v>
      </c>
      <c r="GM333">
        <f t="shared" si="391"/>
        <v>1650.57</v>
      </c>
      <c r="GN333">
        <f t="shared" si="392"/>
        <v>1650.57</v>
      </c>
      <c r="GO333">
        <f t="shared" si="393"/>
        <v>0</v>
      </c>
      <c r="GP333">
        <f t="shared" si="394"/>
        <v>0</v>
      </c>
      <c r="GR333">
        <v>0</v>
      </c>
      <c r="GS333">
        <v>0</v>
      </c>
      <c r="GT333">
        <v>0</v>
      </c>
      <c r="GU333" t="s">
        <v>3</v>
      </c>
      <c r="GV333">
        <f t="shared" si="395"/>
        <v>0</v>
      </c>
      <c r="GW333">
        <v>1</v>
      </c>
      <c r="GX333">
        <f t="shared" si="396"/>
        <v>0</v>
      </c>
      <c r="HA333">
        <v>0</v>
      </c>
      <c r="HB333">
        <v>0</v>
      </c>
      <c r="IK333">
        <v>0</v>
      </c>
    </row>
    <row r="334" spans="1:255" x14ac:dyDescent="0.2">
      <c r="A334" s="2">
        <v>18</v>
      </c>
      <c r="B334" s="2">
        <v>1</v>
      </c>
      <c r="C334" s="2">
        <v>477</v>
      </c>
      <c r="D334" s="2"/>
      <c r="E334" s="2" t="s">
        <v>596</v>
      </c>
      <c r="F334" s="2" t="s">
        <v>597</v>
      </c>
      <c r="G334" s="2" t="s">
        <v>598</v>
      </c>
      <c r="H334" s="2" t="s">
        <v>51</v>
      </c>
      <c r="I334" s="2">
        <f>I332*J334</f>
        <v>1</v>
      </c>
      <c r="J334" s="2">
        <v>1</v>
      </c>
      <c r="K334" s="2"/>
      <c r="L334" s="2"/>
      <c r="M334" s="2"/>
      <c r="N334" s="2"/>
      <c r="O334" s="2">
        <f t="shared" si="363"/>
        <v>370.67</v>
      </c>
      <c r="P334" s="2">
        <f t="shared" si="364"/>
        <v>370.67</v>
      </c>
      <c r="Q334" s="2">
        <f t="shared" si="365"/>
        <v>0</v>
      </c>
      <c r="R334" s="2">
        <f t="shared" si="366"/>
        <v>0</v>
      </c>
      <c r="S334" s="2">
        <f t="shared" si="367"/>
        <v>0</v>
      </c>
      <c r="T334" s="2">
        <f t="shared" si="368"/>
        <v>0</v>
      </c>
      <c r="U334" s="2">
        <f t="shared" si="369"/>
        <v>0</v>
      </c>
      <c r="V334" s="2">
        <f t="shared" si="370"/>
        <v>0</v>
      </c>
      <c r="W334" s="2">
        <f t="shared" si="371"/>
        <v>0</v>
      </c>
      <c r="X334" s="2">
        <f t="shared" si="372"/>
        <v>0</v>
      </c>
      <c r="Y334" s="2">
        <f t="shared" si="373"/>
        <v>0</v>
      </c>
      <c r="Z334" s="2"/>
      <c r="AA334" s="2">
        <v>21012691</v>
      </c>
      <c r="AB334" s="2">
        <f t="shared" si="374"/>
        <v>370.67</v>
      </c>
      <c r="AC334" s="2">
        <f t="shared" si="375"/>
        <v>370.67</v>
      </c>
      <c r="AD334" s="2">
        <f t="shared" ref="AD334:AD343" si="405">ROUND((ET334),6)</f>
        <v>0</v>
      </c>
      <c r="AE334" s="2">
        <f t="shared" ref="AE334:AE343" si="406">ROUND((EU334),6)</f>
        <v>0</v>
      </c>
      <c r="AF334" s="2">
        <f t="shared" ref="AF334:AF343" si="407">ROUND((EV334),6)</f>
        <v>0</v>
      </c>
      <c r="AG334" s="2">
        <f t="shared" si="376"/>
        <v>0</v>
      </c>
      <c r="AH334" s="2">
        <f t="shared" ref="AH334:AH343" si="408">(EW334)</f>
        <v>0</v>
      </c>
      <c r="AI334" s="2">
        <f t="shared" ref="AI334:AI343" si="409">(EX334)</f>
        <v>0</v>
      </c>
      <c r="AJ334" s="2">
        <f t="shared" si="377"/>
        <v>0</v>
      </c>
      <c r="AK334" s="2">
        <v>370.67</v>
      </c>
      <c r="AL334" s="2">
        <v>370.67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1</v>
      </c>
      <c r="AW334" s="2">
        <v>1</v>
      </c>
      <c r="AX334" s="2"/>
      <c r="AY334" s="2"/>
      <c r="AZ334" s="2">
        <v>1</v>
      </c>
      <c r="BA334" s="2">
        <v>1</v>
      </c>
      <c r="BB334" s="2">
        <v>1</v>
      </c>
      <c r="BC334" s="2">
        <v>1</v>
      </c>
      <c r="BD334" s="2" t="s">
        <v>3</v>
      </c>
      <c r="BE334" s="2" t="s">
        <v>3</v>
      </c>
      <c r="BF334" s="2" t="s">
        <v>3</v>
      </c>
      <c r="BG334" s="2" t="s">
        <v>3</v>
      </c>
      <c r="BH334" s="2">
        <v>3</v>
      </c>
      <c r="BI334" s="2">
        <v>1</v>
      </c>
      <c r="BJ334" s="2" t="s">
        <v>599</v>
      </c>
      <c r="BK334" s="2"/>
      <c r="BL334" s="2"/>
      <c r="BM334" s="2">
        <v>136</v>
      </c>
      <c r="BN334" s="2">
        <v>0</v>
      </c>
      <c r="BO334" s="2" t="s">
        <v>3</v>
      </c>
      <c r="BP334" s="2">
        <v>0</v>
      </c>
      <c r="BQ334" s="2">
        <v>30</v>
      </c>
      <c r="BR334" s="2">
        <v>0</v>
      </c>
      <c r="BS334" s="2">
        <v>1</v>
      </c>
      <c r="BT334" s="2">
        <v>1</v>
      </c>
      <c r="BU334" s="2">
        <v>1</v>
      </c>
      <c r="BV334" s="2">
        <v>1</v>
      </c>
      <c r="BW334" s="2">
        <v>1</v>
      </c>
      <c r="BX334" s="2">
        <v>1</v>
      </c>
      <c r="BY334" s="2" t="s">
        <v>3</v>
      </c>
      <c r="BZ334" s="2">
        <v>0</v>
      </c>
      <c r="CA334" s="2">
        <v>0</v>
      </c>
      <c r="CB334" s="2"/>
      <c r="CC334" s="2"/>
      <c r="CD334" s="2"/>
      <c r="CE334" s="2"/>
      <c r="CF334" s="2">
        <v>0</v>
      </c>
      <c r="CG334" s="2">
        <v>0</v>
      </c>
      <c r="CH334" s="2"/>
      <c r="CI334" s="2"/>
      <c r="CJ334" s="2"/>
      <c r="CK334" s="2"/>
      <c r="CL334" s="2"/>
      <c r="CM334" s="2">
        <v>0</v>
      </c>
      <c r="CN334" s="2" t="s">
        <v>3</v>
      </c>
      <c r="CO334" s="2">
        <v>0</v>
      </c>
      <c r="CP334" s="2">
        <f t="shared" si="378"/>
        <v>370.67</v>
      </c>
      <c r="CQ334" s="2">
        <f t="shared" si="379"/>
        <v>370.67</v>
      </c>
      <c r="CR334" s="2">
        <f t="shared" si="380"/>
        <v>0</v>
      </c>
      <c r="CS334" s="2">
        <f t="shared" si="381"/>
        <v>0</v>
      </c>
      <c r="CT334" s="2">
        <f t="shared" si="382"/>
        <v>0</v>
      </c>
      <c r="CU334" s="2">
        <f t="shared" si="383"/>
        <v>0</v>
      </c>
      <c r="CV334" s="2">
        <f t="shared" si="384"/>
        <v>0</v>
      </c>
      <c r="CW334" s="2">
        <f t="shared" si="385"/>
        <v>0</v>
      </c>
      <c r="CX334" s="2">
        <f t="shared" si="386"/>
        <v>0</v>
      </c>
      <c r="CY334" s="2">
        <f t="shared" si="387"/>
        <v>0</v>
      </c>
      <c r="CZ334" s="2">
        <f t="shared" si="388"/>
        <v>0</v>
      </c>
      <c r="DA334" s="2"/>
      <c r="DB334" s="2"/>
      <c r="DC334" s="2" t="s">
        <v>3</v>
      </c>
      <c r="DD334" s="2" t="s">
        <v>3</v>
      </c>
      <c r="DE334" s="2" t="s">
        <v>3</v>
      </c>
      <c r="DF334" s="2" t="s">
        <v>3</v>
      </c>
      <c r="DG334" s="2" t="s">
        <v>3</v>
      </c>
      <c r="DH334" s="2" t="s">
        <v>3</v>
      </c>
      <c r="DI334" s="2" t="s">
        <v>3</v>
      </c>
      <c r="DJ334" s="2" t="s">
        <v>3</v>
      </c>
      <c r="DK334" s="2" t="s">
        <v>3</v>
      </c>
      <c r="DL334" s="2" t="s">
        <v>3</v>
      </c>
      <c r="DM334" s="2" t="s">
        <v>3</v>
      </c>
      <c r="DN334" s="2">
        <v>110</v>
      </c>
      <c r="DO334" s="2">
        <v>74</v>
      </c>
      <c r="DP334" s="2">
        <v>1.0669999999999999</v>
      </c>
      <c r="DQ334" s="2">
        <v>1</v>
      </c>
      <c r="DR334" s="2"/>
      <c r="DS334" s="2"/>
      <c r="DT334" s="2"/>
      <c r="DU334" s="2">
        <v>1010</v>
      </c>
      <c r="DV334" s="2" t="s">
        <v>51</v>
      </c>
      <c r="DW334" s="2" t="s">
        <v>51</v>
      </c>
      <c r="DX334" s="2">
        <v>1</v>
      </c>
      <c r="DY334" s="2"/>
      <c r="DZ334" s="2"/>
      <c r="EA334" s="2"/>
      <c r="EB334" s="2"/>
      <c r="EC334" s="2"/>
      <c r="ED334" s="2"/>
      <c r="EE334" s="2">
        <v>20613028</v>
      </c>
      <c r="EF334" s="2">
        <v>30</v>
      </c>
      <c r="EG334" s="2" t="s">
        <v>54</v>
      </c>
      <c r="EH334" s="2">
        <v>0</v>
      </c>
      <c r="EI334" s="2" t="s">
        <v>3</v>
      </c>
      <c r="EJ334" s="2">
        <v>1</v>
      </c>
      <c r="EK334" s="2">
        <v>136</v>
      </c>
      <c r="EL334" s="2" t="s">
        <v>55</v>
      </c>
      <c r="EM334" s="2" t="s">
        <v>56</v>
      </c>
      <c r="EN334" s="2"/>
      <c r="EO334" s="2" t="s">
        <v>3</v>
      </c>
      <c r="EP334" s="2"/>
      <c r="EQ334" s="2">
        <v>0</v>
      </c>
      <c r="ER334" s="2">
        <v>370.67</v>
      </c>
      <c r="ES334" s="2">
        <v>370.67</v>
      </c>
      <c r="ET334" s="2">
        <v>0</v>
      </c>
      <c r="EU334" s="2">
        <v>0</v>
      </c>
      <c r="EV334" s="2">
        <v>0</v>
      </c>
      <c r="EW334" s="2">
        <v>0</v>
      </c>
      <c r="EX334" s="2">
        <v>0</v>
      </c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>
        <v>0</v>
      </c>
      <c r="FR334" s="2">
        <f t="shared" si="389"/>
        <v>0</v>
      </c>
      <c r="FS334" s="2">
        <v>0</v>
      </c>
      <c r="FT334" s="2"/>
      <c r="FU334" s="2"/>
      <c r="FV334" s="2"/>
      <c r="FW334" s="2"/>
      <c r="FX334" s="2">
        <v>110</v>
      </c>
      <c r="FY334" s="2">
        <v>74</v>
      </c>
      <c r="FZ334" s="2"/>
      <c r="GA334" s="2" t="s">
        <v>3</v>
      </c>
      <c r="GB334" s="2"/>
      <c r="GC334" s="2"/>
      <c r="GD334" s="2">
        <v>0</v>
      </c>
      <c r="GE334" s="2"/>
      <c r="GF334" s="2">
        <v>-1361435687</v>
      </c>
      <c r="GG334" s="2">
        <v>2</v>
      </c>
      <c r="GH334" s="2">
        <v>-2</v>
      </c>
      <c r="GI334" s="2">
        <v>-2</v>
      </c>
      <c r="GJ334" s="2">
        <v>0</v>
      </c>
      <c r="GK334" s="2">
        <f>ROUND(R334*(R12)/100,2)</f>
        <v>0</v>
      </c>
      <c r="GL334" s="2">
        <f t="shared" si="390"/>
        <v>0</v>
      </c>
      <c r="GM334" s="2">
        <f t="shared" si="391"/>
        <v>370.67</v>
      </c>
      <c r="GN334" s="2">
        <f t="shared" si="392"/>
        <v>370.67</v>
      </c>
      <c r="GO334" s="2">
        <f t="shared" si="393"/>
        <v>0</v>
      </c>
      <c r="GP334" s="2">
        <f t="shared" si="394"/>
        <v>0</v>
      </c>
      <c r="GQ334" s="2"/>
      <c r="GR334" s="2">
        <v>0</v>
      </c>
      <c r="GS334" s="2">
        <v>3</v>
      </c>
      <c r="GT334" s="2">
        <v>0</v>
      </c>
      <c r="GU334" s="2" t="s">
        <v>3</v>
      </c>
      <c r="GV334" s="2">
        <f t="shared" si="395"/>
        <v>0</v>
      </c>
      <c r="GW334" s="2">
        <v>1</v>
      </c>
      <c r="GX334" s="2">
        <f t="shared" si="396"/>
        <v>0</v>
      </c>
      <c r="GY334" s="2"/>
      <c r="GZ334" s="2"/>
      <c r="HA334" s="2">
        <v>0</v>
      </c>
      <c r="HB334" s="2">
        <v>0</v>
      </c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>
        <v>0</v>
      </c>
      <c r="IL334" s="2"/>
      <c r="IM334" s="2"/>
      <c r="IN334" s="2"/>
      <c r="IO334" s="2"/>
      <c r="IP334" s="2"/>
      <c r="IQ334" s="2"/>
      <c r="IR334" s="2"/>
      <c r="IS334" s="2"/>
      <c r="IT334" s="2"/>
      <c r="IU334" s="2"/>
    </row>
    <row r="335" spans="1:255" x14ac:dyDescent="0.2">
      <c r="A335">
        <v>18</v>
      </c>
      <c r="B335">
        <v>1</v>
      </c>
      <c r="C335">
        <v>492</v>
      </c>
      <c r="E335" t="s">
        <v>596</v>
      </c>
      <c r="F335" t="s">
        <v>597</v>
      </c>
      <c r="G335" t="s">
        <v>598</v>
      </c>
      <c r="H335" t="s">
        <v>51</v>
      </c>
      <c r="I335">
        <f>I333*J335</f>
        <v>1</v>
      </c>
      <c r="J335">
        <v>1</v>
      </c>
      <c r="O335">
        <f t="shared" si="363"/>
        <v>1760.68</v>
      </c>
      <c r="P335">
        <f t="shared" si="364"/>
        <v>1760.68</v>
      </c>
      <c r="Q335">
        <f t="shared" si="365"/>
        <v>0</v>
      </c>
      <c r="R335">
        <f t="shared" si="366"/>
        <v>0</v>
      </c>
      <c r="S335">
        <f t="shared" si="367"/>
        <v>0</v>
      </c>
      <c r="T335">
        <f t="shared" si="368"/>
        <v>0</v>
      </c>
      <c r="U335">
        <f t="shared" si="369"/>
        <v>0</v>
      </c>
      <c r="V335">
        <f t="shared" si="370"/>
        <v>0</v>
      </c>
      <c r="W335">
        <f t="shared" si="371"/>
        <v>0</v>
      </c>
      <c r="X335">
        <f t="shared" si="372"/>
        <v>0</v>
      </c>
      <c r="Y335">
        <f t="shared" si="373"/>
        <v>0</v>
      </c>
      <c r="AA335">
        <v>21012693</v>
      </c>
      <c r="AB335">
        <f t="shared" si="374"/>
        <v>370.67</v>
      </c>
      <c r="AC335">
        <f t="shared" si="375"/>
        <v>370.67</v>
      </c>
      <c r="AD335">
        <f t="shared" si="405"/>
        <v>0</v>
      </c>
      <c r="AE335">
        <f t="shared" si="406"/>
        <v>0</v>
      </c>
      <c r="AF335">
        <f t="shared" si="407"/>
        <v>0</v>
      </c>
      <c r="AG335">
        <f t="shared" si="376"/>
        <v>0</v>
      </c>
      <c r="AH335">
        <f t="shared" si="408"/>
        <v>0</v>
      </c>
      <c r="AI335">
        <f t="shared" si="409"/>
        <v>0</v>
      </c>
      <c r="AJ335">
        <f t="shared" si="377"/>
        <v>0</v>
      </c>
      <c r="AK335">
        <v>370.67</v>
      </c>
      <c r="AL335">
        <v>370.67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1</v>
      </c>
      <c r="AW335">
        <v>1</v>
      </c>
      <c r="AZ335">
        <v>1</v>
      </c>
      <c r="BA335">
        <v>1</v>
      </c>
      <c r="BB335">
        <v>1</v>
      </c>
      <c r="BC335">
        <v>4.75</v>
      </c>
      <c r="BD335" t="s">
        <v>3</v>
      </c>
      <c r="BE335" t="s">
        <v>3</v>
      </c>
      <c r="BF335" t="s">
        <v>3</v>
      </c>
      <c r="BG335" t="s">
        <v>3</v>
      </c>
      <c r="BH335">
        <v>3</v>
      </c>
      <c r="BI335">
        <v>1</v>
      </c>
      <c r="BJ335" t="s">
        <v>599</v>
      </c>
      <c r="BM335">
        <v>136</v>
      </c>
      <c r="BN335">
        <v>0</v>
      </c>
      <c r="BO335" t="s">
        <v>597</v>
      </c>
      <c r="BP335">
        <v>1</v>
      </c>
      <c r="BQ335">
        <v>30</v>
      </c>
      <c r="BR335">
        <v>0</v>
      </c>
      <c r="BS335">
        <v>1</v>
      </c>
      <c r="BT335">
        <v>1</v>
      </c>
      <c r="BU335">
        <v>1</v>
      </c>
      <c r="BV335">
        <v>1</v>
      </c>
      <c r="BW335">
        <v>1</v>
      </c>
      <c r="BX335">
        <v>1</v>
      </c>
      <c r="BY335" t="s">
        <v>3</v>
      </c>
      <c r="BZ335">
        <v>0</v>
      </c>
      <c r="CA335">
        <v>0</v>
      </c>
      <c r="CF335">
        <v>0</v>
      </c>
      <c r="CG335">
        <v>0</v>
      </c>
      <c r="CM335">
        <v>0</v>
      </c>
      <c r="CN335" t="s">
        <v>3</v>
      </c>
      <c r="CO335">
        <v>0</v>
      </c>
      <c r="CP335">
        <f t="shared" si="378"/>
        <v>1760.68</v>
      </c>
      <c r="CQ335">
        <f t="shared" si="379"/>
        <v>1760.6825000000001</v>
      </c>
      <c r="CR335">
        <f t="shared" si="380"/>
        <v>0</v>
      </c>
      <c r="CS335">
        <f t="shared" si="381"/>
        <v>0</v>
      </c>
      <c r="CT335">
        <f t="shared" si="382"/>
        <v>0</v>
      </c>
      <c r="CU335">
        <f t="shared" si="383"/>
        <v>0</v>
      </c>
      <c r="CV335">
        <f t="shared" si="384"/>
        <v>0</v>
      </c>
      <c r="CW335">
        <f t="shared" si="385"/>
        <v>0</v>
      </c>
      <c r="CX335">
        <f t="shared" si="386"/>
        <v>0</v>
      </c>
      <c r="CY335">
        <f t="shared" si="387"/>
        <v>0</v>
      </c>
      <c r="CZ335">
        <f t="shared" si="388"/>
        <v>0</v>
      </c>
      <c r="DC335" t="s">
        <v>3</v>
      </c>
      <c r="DD335" t="s">
        <v>3</v>
      </c>
      <c r="DE335" t="s">
        <v>3</v>
      </c>
      <c r="DF335" t="s">
        <v>3</v>
      </c>
      <c r="DG335" t="s">
        <v>3</v>
      </c>
      <c r="DH335" t="s">
        <v>3</v>
      </c>
      <c r="DI335" t="s">
        <v>3</v>
      </c>
      <c r="DJ335" t="s">
        <v>3</v>
      </c>
      <c r="DK335" t="s">
        <v>3</v>
      </c>
      <c r="DL335" t="s">
        <v>3</v>
      </c>
      <c r="DM335" t="s">
        <v>3</v>
      </c>
      <c r="DN335">
        <v>110</v>
      </c>
      <c r="DO335">
        <v>74</v>
      </c>
      <c r="DP335">
        <v>1.0669999999999999</v>
      </c>
      <c r="DQ335">
        <v>1</v>
      </c>
      <c r="DU335">
        <v>1010</v>
      </c>
      <c r="DV335" t="s">
        <v>51</v>
      </c>
      <c r="DW335" t="s">
        <v>51</v>
      </c>
      <c r="DX335">
        <v>1</v>
      </c>
      <c r="EE335">
        <v>20613028</v>
      </c>
      <c r="EF335">
        <v>30</v>
      </c>
      <c r="EG335" t="s">
        <v>54</v>
      </c>
      <c r="EH335">
        <v>0</v>
      </c>
      <c r="EI335" t="s">
        <v>3</v>
      </c>
      <c r="EJ335">
        <v>1</v>
      </c>
      <c r="EK335">
        <v>136</v>
      </c>
      <c r="EL335" t="s">
        <v>55</v>
      </c>
      <c r="EM335" t="s">
        <v>56</v>
      </c>
      <c r="EO335" t="s">
        <v>3</v>
      </c>
      <c r="EQ335">
        <v>0</v>
      </c>
      <c r="ER335">
        <v>370.67</v>
      </c>
      <c r="ES335">
        <v>370.67</v>
      </c>
      <c r="ET335">
        <v>0</v>
      </c>
      <c r="EU335">
        <v>0</v>
      </c>
      <c r="EV335">
        <v>0</v>
      </c>
      <c r="EW335">
        <v>0</v>
      </c>
      <c r="EX335">
        <v>0</v>
      </c>
      <c r="FQ335">
        <v>0</v>
      </c>
      <c r="FR335">
        <f t="shared" si="389"/>
        <v>0</v>
      </c>
      <c r="FS335">
        <v>0</v>
      </c>
      <c r="FX335">
        <v>110</v>
      </c>
      <c r="FY335">
        <v>74</v>
      </c>
      <c r="GA335" t="s">
        <v>3</v>
      </c>
      <c r="GD335">
        <v>0</v>
      </c>
      <c r="GF335">
        <v>-1361435687</v>
      </c>
      <c r="GG335">
        <v>2</v>
      </c>
      <c r="GH335">
        <v>-2</v>
      </c>
      <c r="GI335">
        <v>2</v>
      </c>
      <c r="GJ335">
        <v>0</v>
      </c>
      <c r="GK335">
        <f>ROUND(R335*(S12)/100,2)</f>
        <v>0</v>
      </c>
      <c r="GL335">
        <f t="shared" si="390"/>
        <v>0</v>
      </c>
      <c r="GM335">
        <f t="shared" si="391"/>
        <v>1760.68</v>
      </c>
      <c r="GN335">
        <f t="shared" si="392"/>
        <v>1760.68</v>
      </c>
      <c r="GO335">
        <f t="shared" si="393"/>
        <v>0</v>
      </c>
      <c r="GP335">
        <f t="shared" si="394"/>
        <v>0</v>
      </c>
      <c r="GR335">
        <v>0</v>
      </c>
      <c r="GS335">
        <v>3</v>
      </c>
      <c r="GT335">
        <v>0</v>
      </c>
      <c r="GU335" t="s">
        <v>3</v>
      </c>
      <c r="GV335">
        <f t="shared" si="395"/>
        <v>0</v>
      </c>
      <c r="GW335">
        <v>1</v>
      </c>
      <c r="GX335">
        <f t="shared" si="396"/>
        <v>0</v>
      </c>
      <c r="HA335">
        <v>0</v>
      </c>
      <c r="HB335">
        <v>0</v>
      </c>
      <c r="IK335">
        <v>0</v>
      </c>
    </row>
    <row r="336" spans="1:255" x14ac:dyDescent="0.2">
      <c r="A336" s="2">
        <v>18</v>
      </c>
      <c r="B336" s="2">
        <v>1</v>
      </c>
      <c r="C336" s="2">
        <v>479</v>
      </c>
      <c r="D336" s="2"/>
      <c r="E336" s="2" t="s">
        <v>600</v>
      </c>
      <c r="F336" s="2" t="s">
        <v>601</v>
      </c>
      <c r="G336" s="2" t="s">
        <v>602</v>
      </c>
      <c r="H336" s="2" t="s">
        <v>51</v>
      </c>
      <c r="I336" s="2">
        <f>I332*J336</f>
        <v>2</v>
      </c>
      <c r="J336" s="2">
        <v>2</v>
      </c>
      <c r="K336" s="2"/>
      <c r="L336" s="2"/>
      <c r="M336" s="2"/>
      <c r="N336" s="2"/>
      <c r="O336" s="2">
        <f t="shared" si="363"/>
        <v>46.58</v>
      </c>
      <c r="P336" s="2">
        <f t="shared" si="364"/>
        <v>46.58</v>
      </c>
      <c r="Q336" s="2">
        <f t="shared" si="365"/>
        <v>0</v>
      </c>
      <c r="R336" s="2">
        <f t="shared" si="366"/>
        <v>0</v>
      </c>
      <c r="S336" s="2">
        <f t="shared" si="367"/>
        <v>0</v>
      </c>
      <c r="T336" s="2">
        <f t="shared" si="368"/>
        <v>0</v>
      </c>
      <c r="U336" s="2">
        <f t="shared" si="369"/>
        <v>0</v>
      </c>
      <c r="V336" s="2">
        <f t="shared" si="370"/>
        <v>0</v>
      </c>
      <c r="W336" s="2">
        <f t="shared" si="371"/>
        <v>0</v>
      </c>
      <c r="X336" s="2">
        <f t="shared" si="372"/>
        <v>0</v>
      </c>
      <c r="Y336" s="2">
        <f t="shared" si="373"/>
        <v>0</v>
      </c>
      <c r="Z336" s="2"/>
      <c r="AA336" s="2">
        <v>21012691</v>
      </c>
      <c r="AB336" s="2">
        <f t="shared" si="374"/>
        <v>23.29</v>
      </c>
      <c r="AC336" s="2">
        <f t="shared" si="375"/>
        <v>23.29</v>
      </c>
      <c r="AD336" s="2">
        <f t="shared" si="405"/>
        <v>0</v>
      </c>
      <c r="AE336" s="2">
        <f t="shared" si="406"/>
        <v>0</v>
      </c>
      <c r="AF336" s="2">
        <f t="shared" si="407"/>
        <v>0</v>
      </c>
      <c r="AG336" s="2">
        <f t="shared" si="376"/>
        <v>0</v>
      </c>
      <c r="AH336" s="2">
        <f t="shared" si="408"/>
        <v>0</v>
      </c>
      <c r="AI336" s="2">
        <f t="shared" si="409"/>
        <v>0</v>
      </c>
      <c r="AJ336" s="2">
        <f t="shared" si="377"/>
        <v>0</v>
      </c>
      <c r="AK336" s="2">
        <v>23.29</v>
      </c>
      <c r="AL336" s="2">
        <v>23.29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U336" s="2">
        <v>0</v>
      </c>
      <c r="AV336" s="2">
        <v>1</v>
      </c>
      <c r="AW336" s="2">
        <v>1</v>
      </c>
      <c r="AX336" s="2"/>
      <c r="AY336" s="2"/>
      <c r="AZ336" s="2">
        <v>1</v>
      </c>
      <c r="BA336" s="2">
        <v>1</v>
      </c>
      <c r="BB336" s="2">
        <v>1</v>
      </c>
      <c r="BC336" s="2">
        <v>1</v>
      </c>
      <c r="BD336" s="2" t="s">
        <v>3</v>
      </c>
      <c r="BE336" s="2" t="s">
        <v>3</v>
      </c>
      <c r="BF336" s="2" t="s">
        <v>3</v>
      </c>
      <c r="BG336" s="2" t="s">
        <v>3</v>
      </c>
      <c r="BH336" s="2">
        <v>3</v>
      </c>
      <c r="BI336" s="2">
        <v>1</v>
      </c>
      <c r="BJ336" s="2" t="s">
        <v>603</v>
      </c>
      <c r="BK336" s="2"/>
      <c r="BL336" s="2"/>
      <c r="BM336" s="2">
        <v>136</v>
      </c>
      <c r="BN336" s="2">
        <v>0</v>
      </c>
      <c r="BO336" s="2" t="s">
        <v>3</v>
      </c>
      <c r="BP336" s="2">
        <v>0</v>
      </c>
      <c r="BQ336" s="2">
        <v>30</v>
      </c>
      <c r="BR336" s="2">
        <v>0</v>
      </c>
      <c r="BS336" s="2">
        <v>1</v>
      </c>
      <c r="BT336" s="2">
        <v>1</v>
      </c>
      <c r="BU336" s="2">
        <v>1</v>
      </c>
      <c r="BV336" s="2">
        <v>1</v>
      </c>
      <c r="BW336" s="2">
        <v>1</v>
      </c>
      <c r="BX336" s="2">
        <v>1</v>
      </c>
      <c r="BY336" s="2" t="s">
        <v>3</v>
      </c>
      <c r="BZ336" s="2">
        <v>0</v>
      </c>
      <c r="CA336" s="2">
        <v>0</v>
      </c>
      <c r="CB336" s="2"/>
      <c r="CC336" s="2"/>
      <c r="CD336" s="2"/>
      <c r="CE336" s="2"/>
      <c r="CF336" s="2">
        <v>0</v>
      </c>
      <c r="CG336" s="2">
        <v>0</v>
      </c>
      <c r="CH336" s="2"/>
      <c r="CI336" s="2"/>
      <c r="CJ336" s="2"/>
      <c r="CK336" s="2"/>
      <c r="CL336" s="2"/>
      <c r="CM336" s="2">
        <v>0</v>
      </c>
      <c r="CN336" s="2" t="s">
        <v>3</v>
      </c>
      <c r="CO336" s="2">
        <v>0</v>
      </c>
      <c r="CP336" s="2">
        <f t="shared" si="378"/>
        <v>46.58</v>
      </c>
      <c r="CQ336" s="2">
        <f t="shared" si="379"/>
        <v>23.29</v>
      </c>
      <c r="CR336" s="2">
        <f t="shared" si="380"/>
        <v>0</v>
      </c>
      <c r="CS336" s="2">
        <f t="shared" si="381"/>
        <v>0</v>
      </c>
      <c r="CT336" s="2">
        <f t="shared" si="382"/>
        <v>0</v>
      </c>
      <c r="CU336" s="2">
        <f t="shared" si="383"/>
        <v>0</v>
      </c>
      <c r="CV336" s="2">
        <f t="shared" si="384"/>
        <v>0</v>
      </c>
      <c r="CW336" s="2">
        <f t="shared" si="385"/>
        <v>0</v>
      </c>
      <c r="CX336" s="2">
        <f t="shared" si="386"/>
        <v>0</v>
      </c>
      <c r="CY336" s="2">
        <f t="shared" si="387"/>
        <v>0</v>
      </c>
      <c r="CZ336" s="2">
        <f t="shared" si="388"/>
        <v>0</v>
      </c>
      <c r="DA336" s="2"/>
      <c r="DB336" s="2"/>
      <c r="DC336" s="2" t="s">
        <v>3</v>
      </c>
      <c r="DD336" s="2" t="s">
        <v>3</v>
      </c>
      <c r="DE336" s="2" t="s">
        <v>3</v>
      </c>
      <c r="DF336" s="2" t="s">
        <v>3</v>
      </c>
      <c r="DG336" s="2" t="s">
        <v>3</v>
      </c>
      <c r="DH336" s="2" t="s">
        <v>3</v>
      </c>
      <c r="DI336" s="2" t="s">
        <v>3</v>
      </c>
      <c r="DJ336" s="2" t="s">
        <v>3</v>
      </c>
      <c r="DK336" s="2" t="s">
        <v>3</v>
      </c>
      <c r="DL336" s="2" t="s">
        <v>3</v>
      </c>
      <c r="DM336" s="2" t="s">
        <v>3</v>
      </c>
      <c r="DN336" s="2">
        <v>110</v>
      </c>
      <c r="DO336" s="2">
        <v>74</v>
      </c>
      <c r="DP336" s="2">
        <v>1.0669999999999999</v>
      </c>
      <c r="DQ336" s="2">
        <v>1</v>
      </c>
      <c r="DR336" s="2"/>
      <c r="DS336" s="2"/>
      <c r="DT336" s="2"/>
      <c r="DU336" s="2">
        <v>1010</v>
      </c>
      <c r="DV336" s="2" t="s">
        <v>51</v>
      </c>
      <c r="DW336" s="2" t="s">
        <v>51</v>
      </c>
      <c r="DX336" s="2">
        <v>1</v>
      </c>
      <c r="DY336" s="2"/>
      <c r="DZ336" s="2"/>
      <c r="EA336" s="2"/>
      <c r="EB336" s="2"/>
      <c r="EC336" s="2"/>
      <c r="ED336" s="2"/>
      <c r="EE336" s="2">
        <v>20613028</v>
      </c>
      <c r="EF336" s="2">
        <v>30</v>
      </c>
      <c r="EG336" s="2" t="s">
        <v>54</v>
      </c>
      <c r="EH336" s="2">
        <v>0</v>
      </c>
      <c r="EI336" s="2" t="s">
        <v>3</v>
      </c>
      <c r="EJ336" s="2">
        <v>1</v>
      </c>
      <c r="EK336" s="2">
        <v>136</v>
      </c>
      <c r="EL336" s="2" t="s">
        <v>55</v>
      </c>
      <c r="EM336" s="2" t="s">
        <v>56</v>
      </c>
      <c r="EN336" s="2"/>
      <c r="EO336" s="2" t="s">
        <v>3</v>
      </c>
      <c r="EP336" s="2"/>
      <c r="EQ336" s="2">
        <v>0</v>
      </c>
      <c r="ER336" s="2">
        <v>23.29</v>
      </c>
      <c r="ES336" s="2">
        <v>23.29</v>
      </c>
      <c r="ET336" s="2">
        <v>0</v>
      </c>
      <c r="EU336" s="2">
        <v>0</v>
      </c>
      <c r="EV336" s="2">
        <v>0</v>
      </c>
      <c r="EW336" s="2">
        <v>0</v>
      </c>
      <c r="EX336" s="2">
        <v>0</v>
      </c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>
        <v>0</v>
      </c>
      <c r="FR336" s="2">
        <f t="shared" si="389"/>
        <v>0</v>
      </c>
      <c r="FS336" s="2">
        <v>0</v>
      </c>
      <c r="FT336" s="2"/>
      <c r="FU336" s="2"/>
      <c r="FV336" s="2"/>
      <c r="FW336" s="2"/>
      <c r="FX336" s="2">
        <v>110</v>
      </c>
      <c r="FY336" s="2">
        <v>74</v>
      </c>
      <c r="FZ336" s="2"/>
      <c r="GA336" s="2" t="s">
        <v>3</v>
      </c>
      <c r="GB336" s="2"/>
      <c r="GC336" s="2"/>
      <c r="GD336" s="2">
        <v>0</v>
      </c>
      <c r="GE336" s="2"/>
      <c r="GF336" s="2">
        <v>1390194761</v>
      </c>
      <c r="GG336" s="2">
        <v>2</v>
      </c>
      <c r="GH336" s="2">
        <v>-2</v>
      </c>
      <c r="GI336" s="2">
        <v>-2</v>
      </c>
      <c r="GJ336" s="2">
        <v>0</v>
      </c>
      <c r="GK336" s="2">
        <f>ROUND(R336*(R12)/100,2)</f>
        <v>0</v>
      </c>
      <c r="GL336" s="2">
        <f t="shared" si="390"/>
        <v>0</v>
      </c>
      <c r="GM336" s="2">
        <f t="shared" si="391"/>
        <v>46.58</v>
      </c>
      <c r="GN336" s="2">
        <f t="shared" si="392"/>
        <v>46.58</v>
      </c>
      <c r="GO336" s="2">
        <f t="shared" si="393"/>
        <v>0</v>
      </c>
      <c r="GP336" s="2">
        <f t="shared" si="394"/>
        <v>0</v>
      </c>
      <c r="GQ336" s="2"/>
      <c r="GR336" s="2">
        <v>0</v>
      </c>
      <c r="GS336" s="2">
        <v>3</v>
      </c>
      <c r="GT336" s="2">
        <v>0</v>
      </c>
      <c r="GU336" s="2" t="s">
        <v>3</v>
      </c>
      <c r="GV336" s="2">
        <f t="shared" si="395"/>
        <v>0</v>
      </c>
      <c r="GW336" s="2">
        <v>1</v>
      </c>
      <c r="GX336" s="2">
        <f t="shared" si="396"/>
        <v>0</v>
      </c>
      <c r="GY336" s="2"/>
      <c r="GZ336" s="2"/>
      <c r="HA336" s="2">
        <v>0</v>
      </c>
      <c r="HB336" s="2">
        <v>0</v>
      </c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>
        <v>0</v>
      </c>
      <c r="IL336" s="2"/>
      <c r="IM336" s="2"/>
      <c r="IN336" s="2"/>
      <c r="IO336" s="2"/>
      <c r="IP336" s="2"/>
      <c r="IQ336" s="2"/>
      <c r="IR336" s="2"/>
      <c r="IS336" s="2"/>
      <c r="IT336" s="2"/>
      <c r="IU336" s="2"/>
    </row>
    <row r="337" spans="1:255" x14ac:dyDescent="0.2">
      <c r="A337">
        <v>18</v>
      </c>
      <c r="B337">
        <v>1</v>
      </c>
      <c r="C337">
        <v>494</v>
      </c>
      <c r="E337" t="s">
        <v>600</v>
      </c>
      <c r="F337" t="s">
        <v>601</v>
      </c>
      <c r="G337" t="s">
        <v>602</v>
      </c>
      <c r="H337" t="s">
        <v>51</v>
      </c>
      <c r="I337">
        <f>I333*J337</f>
        <v>2</v>
      </c>
      <c r="J337">
        <v>2</v>
      </c>
      <c r="O337">
        <f t="shared" si="363"/>
        <v>129.96</v>
      </c>
      <c r="P337">
        <f t="shared" si="364"/>
        <v>129.96</v>
      </c>
      <c r="Q337">
        <f t="shared" si="365"/>
        <v>0</v>
      </c>
      <c r="R337">
        <f t="shared" si="366"/>
        <v>0</v>
      </c>
      <c r="S337">
        <f t="shared" si="367"/>
        <v>0</v>
      </c>
      <c r="T337">
        <f t="shared" si="368"/>
        <v>0</v>
      </c>
      <c r="U337">
        <f t="shared" si="369"/>
        <v>0</v>
      </c>
      <c r="V337">
        <f t="shared" si="370"/>
        <v>0</v>
      </c>
      <c r="W337">
        <f t="shared" si="371"/>
        <v>0</v>
      </c>
      <c r="X337">
        <f t="shared" si="372"/>
        <v>0</v>
      </c>
      <c r="Y337">
        <f t="shared" si="373"/>
        <v>0</v>
      </c>
      <c r="AA337">
        <v>21012693</v>
      </c>
      <c r="AB337">
        <f t="shared" si="374"/>
        <v>23.29</v>
      </c>
      <c r="AC337">
        <f t="shared" si="375"/>
        <v>23.29</v>
      </c>
      <c r="AD337">
        <f t="shared" si="405"/>
        <v>0</v>
      </c>
      <c r="AE337">
        <f t="shared" si="406"/>
        <v>0</v>
      </c>
      <c r="AF337">
        <f t="shared" si="407"/>
        <v>0</v>
      </c>
      <c r="AG337">
        <f t="shared" si="376"/>
        <v>0</v>
      </c>
      <c r="AH337">
        <f t="shared" si="408"/>
        <v>0</v>
      </c>
      <c r="AI337">
        <f t="shared" si="409"/>
        <v>0</v>
      </c>
      <c r="AJ337">
        <f t="shared" si="377"/>
        <v>0</v>
      </c>
      <c r="AK337">
        <v>23.29</v>
      </c>
      <c r="AL337">
        <v>23.29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1</v>
      </c>
      <c r="AW337">
        <v>1</v>
      </c>
      <c r="AZ337">
        <v>1</v>
      </c>
      <c r="BA337">
        <v>1</v>
      </c>
      <c r="BB337">
        <v>1</v>
      </c>
      <c r="BC337">
        <v>2.79</v>
      </c>
      <c r="BD337" t="s">
        <v>3</v>
      </c>
      <c r="BE337" t="s">
        <v>3</v>
      </c>
      <c r="BF337" t="s">
        <v>3</v>
      </c>
      <c r="BG337" t="s">
        <v>3</v>
      </c>
      <c r="BH337">
        <v>3</v>
      </c>
      <c r="BI337">
        <v>1</v>
      </c>
      <c r="BJ337" t="s">
        <v>603</v>
      </c>
      <c r="BM337">
        <v>136</v>
      </c>
      <c r="BN337">
        <v>0</v>
      </c>
      <c r="BO337" t="s">
        <v>601</v>
      </c>
      <c r="BP337">
        <v>1</v>
      </c>
      <c r="BQ337">
        <v>30</v>
      </c>
      <c r="BR337">
        <v>0</v>
      </c>
      <c r="BS337">
        <v>1</v>
      </c>
      <c r="BT337">
        <v>1</v>
      </c>
      <c r="BU337">
        <v>1</v>
      </c>
      <c r="BV337">
        <v>1</v>
      </c>
      <c r="BW337">
        <v>1</v>
      </c>
      <c r="BX337">
        <v>1</v>
      </c>
      <c r="BY337" t="s">
        <v>3</v>
      </c>
      <c r="BZ337">
        <v>0</v>
      </c>
      <c r="CA337">
        <v>0</v>
      </c>
      <c r="CF337">
        <v>0</v>
      </c>
      <c r="CG337">
        <v>0</v>
      </c>
      <c r="CM337">
        <v>0</v>
      </c>
      <c r="CN337" t="s">
        <v>3</v>
      </c>
      <c r="CO337">
        <v>0</v>
      </c>
      <c r="CP337">
        <f t="shared" si="378"/>
        <v>129.96</v>
      </c>
      <c r="CQ337">
        <f t="shared" si="379"/>
        <v>64.979100000000003</v>
      </c>
      <c r="CR337">
        <f t="shared" si="380"/>
        <v>0</v>
      </c>
      <c r="CS337">
        <f t="shared" si="381"/>
        <v>0</v>
      </c>
      <c r="CT337">
        <f t="shared" si="382"/>
        <v>0</v>
      </c>
      <c r="CU337">
        <f t="shared" si="383"/>
        <v>0</v>
      </c>
      <c r="CV337">
        <f t="shared" si="384"/>
        <v>0</v>
      </c>
      <c r="CW337">
        <f t="shared" si="385"/>
        <v>0</v>
      </c>
      <c r="CX337">
        <f t="shared" si="386"/>
        <v>0</v>
      </c>
      <c r="CY337">
        <f t="shared" si="387"/>
        <v>0</v>
      </c>
      <c r="CZ337">
        <f t="shared" si="388"/>
        <v>0</v>
      </c>
      <c r="DC337" t="s">
        <v>3</v>
      </c>
      <c r="DD337" t="s">
        <v>3</v>
      </c>
      <c r="DE337" t="s">
        <v>3</v>
      </c>
      <c r="DF337" t="s">
        <v>3</v>
      </c>
      <c r="DG337" t="s">
        <v>3</v>
      </c>
      <c r="DH337" t="s">
        <v>3</v>
      </c>
      <c r="DI337" t="s">
        <v>3</v>
      </c>
      <c r="DJ337" t="s">
        <v>3</v>
      </c>
      <c r="DK337" t="s">
        <v>3</v>
      </c>
      <c r="DL337" t="s">
        <v>3</v>
      </c>
      <c r="DM337" t="s">
        <v>3</v>
      </c>
      <c r="DN337">
        <v>110</v>
      </c>
      <c r="DO337">
        <v>74</v>
      </c>
      <c r="DP337">
        <v>1.0669999999999999</v>
      </c>
      <c r="DQ337">
        <v>1</v>
      </c>
      <c r="DU337">
        <v>1010</v>
      </c>
      <c r="DV337" t="s">
        <v>51</v>
      </c>
      <c r="DW337" t="s">
        <v>51</v>
      </c>
      <c r="DX337">
        <v>1</v>
      </c>
      <c r="EE337">
        <v>20613028</v>
      </c>
      <c r="EF337">
        <v>30</v>
      </c>
      <c r="EG337" t="s">
        <v>54</v>
      </c>
      <c r="EH337">
        <v>0</v>
      </c>
      <c r="EI337" t="s">
        <v>3</v>
      </c>
      <c r="EJ337">
        <v>1</v>
      </c>
      <c r="EK337">
        <v>136</v>
      </c>
      <c r="EL337" t="s">
        <v>55</v>
      </c>
      <c r="EM337" t="s">
        <v>56</v>
      </c>
      <c r="EO337" t="s">
        <v>3</v>
      </c>
      <c r="EQ337">
        <v>0</v>
      </c>
      <c r="ER337">
        <v>23.29</v>
      </c>
      <c r="ES337">
        <v>23.29</v>
      </c>
      <c r="ET337">
        <v>0</v>
      </c>
      <c r="EU337">
        <v>0</v>
      </c>
      <c r="EV337">
        <v>0</v>
      </c>
      <c r="EW337">
        <v>0</v>
      </c>
      <c r="EX337">
        <v>0</v>
      </c>
      <c r="FQ337">
        <v>0</v>
      </c>
      <c r="FR337">
        <f t="shared" si="389"/>
        <v>0</v>
      </c>
      <c r="FS337">
        <v>0</v>
      </c>
      <c r="FX337">
        <v>110</v>
      </c>
      <c r="FY337">
        <v>74</v>
      </c>
      <c r="GA337" t="s">
        <v>3</v>
      </c>
      <c r="GD337">
        <v>0</v>
      </c>
      <c r="GF337">
        <v>1390194761</v>
      </c>
      <c r="GG337">
        <v>2</v>
      </c>
      <c r="GH337">
        <v>-2</v>
      </c>
      <c r="GI337">
        <v>2</v>
      </c>
      <c r="GJ337">
        <v>0</v>
      </c>
      <c r="GK337">
        <f>ROUND(R337*(S12)/100,2)</f>
        <v>0</v>
      </c>
      <c r="GL337">
        <f t="shared" si="390"/>
        <v>0</v>
      </c>
      <c r="GM337">
        <f t="shared" si="391"/>
        <v>129.96</v>
      </c>
      <c r="GN337">
        <f t="shared" si="392"/>
        <v>129.96</v>
      </c>
      <c r="GO337">
        <f t="shared" si="393"/>
        <v>0</v>
      </c>
      <c r="GP337">
        <f t="shared" si="394"/>
        <v>0</v>
      </c>
      <c r="GR337">
        <v>0</v>
      </c>
      <c r="GS337">
        <v>3</v>
      </c>
      <c r="GT337">
        <v>0</v>
      </c>
      <c r="GU337" t="s">
        <v>3</v>
      </c>
      <c r="GV337">
        <f t="shared" si="395"/>
        <v>0</v>
      </c>
      <c r="GW337">
        <v>1</v>
      </c>
      <c r="GX337">
        <f t="shared" si="396"/>
        <v>0</v>
      </c>
      <c r="HA337">
        <v>0</v>
      </c>
      <c r="HB337">
        <v>0</v>
      </c>
      <c r="IK337">
        <v>0</v>
      </c>
    </row>
    <row r="338" spans="1:255" x14ac:dyDescent="0.2">
      <c r="A338" s="2">
        <v>18</v>
      </c>
      <c r="B338" s="2">
        <v>1</v>
      </c>
      <c r="C338" s="2">
        <v>475</v>
      </c>
      <c r="D338" s="2"/>
      <c r="E338" s="2" t="s">
        <v>604</v>
      </c>
      <c r="F338" s="2" t="s">
        <v>605</v>
      </c>
      <c r="G338" s="2" t="s">
        <v>606</v>
      </c>
      <c r="H338" s="2" t="s">
        <v>51</v>
      </c>
      <c r="I338" s="2">
        <f>I332*J338</f>
        <v>1</v>
      </c>
      <c r="J338" s="2">
        <v>1</v>
      </c>
      <c r="K338" s="2"/>
      <c r="L338" s="2"/>
      <c r="M338" s="2"/>
      <c r="N338" s="2"/>
      <c r="O338" s="2">
        <f t="shared" si="363"/>
        <v>148.55000000000001</v>
      </c>
      <c r="P338" s="2">
        <f t="shared" si="364"/>
        <v>148.55000000000001</v>
      </c>
      <c r="Q338" s="2">
        <f t="shared" si="365"/>
        <v>0</v>
      </c>
      <c r="R338" s="2">
        <f t="shared" si="366"/>
        <v>0</v>
      </c>
      <c r="S338" s="2">
        <f t="shared" si="367"/>
        <v>0</v>
      </c>
      <c r="T338" s="2">
        <f t="shared" si="368"/>
        <v>0</v>
      </c>
      <c r="U338" s="2">
        <f t="shared" si="369"/>
        <v>0</v>
      </c>
      <c r="V338" s="2">
        <f t="shared" si="370"/>
        <v>0</v>
      </c>
      <c r="W338" s="2">
        <f t="shared" si="371"/>
        <v>0</v>
      </c>
      <c r="X338" s="2">
        <f t="shared" si="372"/>
        <v>0</v>
      </c>
      <c r="Y338" s="2">
        <f t="shared" si="373"/>
        <v>0</v>
      </c>
      <c r="Z338" s="2"/>
      <c r="AA338" s="2">
        <v>21012691</v>
      </c>
      <c r="AB338" s="2">
        <f t="shared" si="374"/>
        <v>148.55000000000001</v>
      </c>
      <c r="AC338" s="2">
        <f t="shared" si="375"/>
        <v>148.55000000000001</v>
      </c>
      <c r="AD338" s="2">
        <f t="shared" si="405"/>
        <v>0</v>
      </c>
      <c r="AE338" s="2">
        <f t="shared" si="406"/>
        <v>0</v>
      </c>
      <c r="AF338" s="2">
        <f t="shared" si="407"/>
        <v>0</v>
      </c>
      <c r="AG338" s="2">
        <f t="shared" si="376"/>
        <v>0</v>
      </c>
      <c r="AH338" s="2">
        <f t="shared" si="408"/>
        <v>0</v>
      </c>
      <c r="AI338" s="2">
        <f t="shared" si="409"/>
        <v>0</v>
      </c>
      <c r="AJ338" s="2">
        <f t="shared" si="377"/>
        <v>0</v>
      </c>
      <c r="AK338" s="2">
        <v>148.55000000000001</v>
      </c>
      <c r="AL338" s="2">
        <v>148.55000000000001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S338" s="2">
        <v>0</v>
      </c>
      <c r="AT338" s="2">
        <v>0</v>
      </c>
      <c r="AU338" s="2">
        <v>0</v>
      </c>
      <c r="AV338" s="2">
        <v>1</v>
      </c>
      <c r="AW338" s="2">
        <v>1</v>
      </c>
      <c r="AX338" s="2"/>
      <c r="AY338" s="2"/>
      <c r="AZ338" s="2">
        <v>1</v>
      </c>
      <c r="BA338" s="2">
        <v>1</v>
      </c>
      <c r="BB338" s="2">
        <v>1</v>
      </c>
      <c r="BC338" s="2">
        <v>1</v>
      </c>
      <c r="BD338" s="2" t="s">
        <v>3</v>
      </c>
      <c r="BE338" s="2" t="s">
        <v>3</v>
      </c>
      <c r="BF338" s="2" t="s">
        <v>3</v>
      </c>
      <c r="BG338" s="2" t="s">
        <v>3</v>
      </c>
      <c r="BH338" s="2">
        <v>3</v>
      </c>
      <c r="BI338" s="2">
        <v>1</v>
      </c>
      <c r="BJ338" s="2" t="s">
        <v>607</v>
      </c>
      <c r="BK338" s="2"/>
      <c r="BL338" s="2"/>
      <c r="BM338" s="2">
        <v>136</v>
      </c>
      <c r="BN338" s="2">
        <v>0</v>
      </c>
      <c r="BO338" s="2" t="s">
        <v>3</v>
      </c>
      <c r="BP338" s="2">
        <v>0</v>
      </c>
      <c r="BQ338" s="2">
        <v>30</v>
      </c>
      <c r="BR338" s="2">
        <v>0</v>
      </c>
      <c r="BS338" s="2">
        <v>1</v>
      </c>
      <c r="BT338" s="2">
        <v>1</v>
      </c>
      <c r="BU338" s="2">
        <v>1</v>
      </c>
      <c r="BV338" s="2">
        <v>1</v>
      </c>
      <c r="BW338" s="2">
        <v>1</v>
      </c>
      <c r="BX338" s="2">
        <v>1</v>
      </c>
      <c r="BY338" s="2" t="s">
        <v>3</v>
      </c>
      <c r="BZ338" s="2">
        <v>0</v>
      </c>
      <c r="CA338" s="2">
        <v>0</v>
      </c>
      <c r="CB338" s="2"/>
      <c r="CC338" s="2"/>
      <c r="CD338" s="2"/>
      <c r="CE338" s="2"/>
      <c r="CF338" s="2">
        <v>0</v>
      </c>
      <c r="CG338" s="2">
        <v>0</v>
      </c>
      <c r="CH338" s="2"/>
      <c r="CI338" s="2"/>
      <c r="CJ338" s="2"/>
      <c r="CK338" s="2"/>
      <c r="CL338" s="2"/>
      <c r="CM338" s="2">
        <v>0</v>
      </c>
      <c r="CN338" s="2" t="s">
        <v>3</v>
      </c>
      <c r="CO338" s="2">
        <v>0</v>
      </c>
      <c r="CP338" s="2">
        <f t="shared" si="378"/>
        <v>148.55000000000001</v>
      </c>
      <c r="CQ338" s="2">
        <f t="shared" si="379"/>
        <v>148.55000000000001</v>
      </c>
      <c r="CR338" s="2">
        <f t="shared" si="380"/>
        <v>0</v>
      </c>
      <c r="CS338" s="2">
        <f t="shared" si="381"/>
        <v>0</v>
      </c>
      <c r="CT338" s="2">
        <f t="shared" si="382"/>
        <v>0</v>
      </c>
      <c r="CU338" s="2">
        <f t="shared" si="383"/>
        <v>0</v>
      </c>
      <c r="CV338" s="2">
        <f t="shared" si="384"/>
        <v>0</v>
      </c>
      <c r="CW338" s="2">
        <f t="shared" si="385"/>
        <v>0</v>
      </c>
      <c r="CX338" s="2">
        <f t="shared" si="386"/>
        <v>0</v>
      </c>
      <c r="CY338" s="2">
        <f t="shared" si="387"/>
        <v>0</v>
      </c>
      <c r="CZ338" s="2">
        <f t="shared" si="388"/>
        <v>0</v>
      </c>
      <c r="DA338" s="2"/>
      <c r="DB338" s="2"/>
      <c r="DC338" s="2" t="s">
        <v>3</v>
      </c>
      <c r="DD338" s="2" t="s">
        <v>3</v>
      </c>
      <c r="DE338" s="2" t="s">
        <v>3</v>
      </c>
      <c r="DF338" s="2" t="s">
        <v>3</v>
      </c>
      <c r="DG338" s="2" t="s">
        <v>3</v>
      </c>
      <c r="DH338" s="2" t="s">
        <v>3</v>
      </c>
      <c r="DI338" s="2" t="s">
        <v>3</v>
      </c>
      <c r="DJ338" s="2" t="s">
        <v>3</v>
      </c>
      <c r="DK338" s="2" t="s">
        <v>3</v>
      </c>
      <c r="DL338" s="2" t="s">
        <v>3</v>
      </c>
      <c r="DM338" s="2" t="s">
        <v>3</v>
      </c>
      <c r="DN338" s="2">
        <v>110</v>
      </c>
      <c r="DO338" s="2">
        <v>74</v>
      </c>
      <c r="DP338" s="2">
        <v>1.0669999999999999</v>
      </c>
      <c r="DQ338" s="2">
        <v>1</v>
      </c>
      <c r="DR338" s="2"/>
      <c r="DS338" s="2"/>
      <c r="DT338" s="2"/>
      <c r="DU338" s="2">
        <v>1010</v>
      </c>
      <c r="DV338" s="2" t="s">
        <v>51</v>
      </c>
      <c r="DW338" s="2" t="s">
        <v>51</v>
      </c>
      <c r="DX338" s="2">
        <v>1</v>
      </c>
      <c r="DY338" s="2"/>
      <c r="DZ338" s="2"/>
      <c r="EA338" s="2"/>
      <c r="EB338" s="2"/>
      <c r="EC338" s="2"/>
      <c r="ED338" s="2"/>
      <c r="EE338" s="2">
        <v>20613028</v>
      </c>
      <c r="EF338" s="2">
        <v>30</v>
      </c>
      <c r="EG338" s="2" t="s">
        <v>54</v>
      </c>
      <c r="EH338" s="2">
        <v>0</v>
      </c>
      <c r="EI338" s="2" t="s">
        <v>3</v>
      </c>
      <c r="EJ338" s="2">
        <v>1</v>
      </c>
      <c r="EK338" s="2">
        <v>136</v>
      </c>
      <c r="EL338" s="2" t="s">
        <v>55</v>
      </c>
      <c r="EM338" s="2" t="s">
        <v>56</v>
      </c>
      <c r="EN338" s="2"/>
      <c r="EO338" s="2" t="s">
        <v>3</v>
      </c>
      <c r="EP338" s="2"/>
      <c r="EQ338" s="2">
        <v>0</v>
      </c>
      <c r="ER338" s="2">
        <v>148.55000000000001</v>
      </c>
      <c r="ES338" s="2">
        <v>148.55000000000001</v>
      </c>
      <c r="ET338" s="2">
        <v>0</v>
      </c>
      <c r="EU338" s="2">
        <v>0</v>
      </c>
      <c r="EV338" s="2">
        <v>0</v>
      </c>
      <c r="EW338" s="2">
        <v>0</v>
      </c>
      <c r="EX338" s="2">
        <v>0</v>
      </c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>
        <v>0</v>
      </c>
      <c r="FR338" s="2">
        <f t="shared" si="389"/>
        <v>0</v>
      </c>
      <c r="FS338" s="2">
        <v>0</v>
      </c>
      <c r="FT338" s="2"/>
      <c r="FU338" s="2"/>
      <c r="FV338" s="2"/>
      <c r="FW338" s="2"/>
      <c r="FX338" s="2">
        <v>110</v>
      </c>
      <c r="FY338" s="2">
        <v>74</v>
      </c>
      <c r="FZ338" s="2"/>
      <c r="GA338" s="2" t="s">
        <v>3</v>
      </c>
      <c r="GB338" s="2"/>
      <c r="GC338" s="2"/>
      <c r="GD338" s="2">
        <v>0</v>
      </c>
      <c r="GE338" s="2"/>
      <c r="GF338" s="2">
        <v>-2124800769</v>
      </c>
      <c r="GG338" s="2">
        <v>2</v>
      </c>
      <c r="GH338" s="2">
        <v>-2</v>
      </c>
      <c r="GI338" s="2">
        <v>-2</v>
      </c>
      <c r="GJ338" s="2">
        <v>0</v>
      </c>
      <c r="GK338" s="2">
        <f>ROUND(R338*(R12)/100,2)</f>
        <v>0</v>
      </c>
      <c r="GL338" s="2">
        <f t="shared" si="390"/>
        <v>0</v>
      </c>
      <c r="GM338" s="2">
        <f t="shared" si="391"/>
        <v>148.55000000000001</v>
      </c>
      <c r="GN338" s="2">
        <f t="shared" si="392"/>
        <v>148.55000000000001</v>
      </c>
      <c r="GO338" s="2">
        <f t="shared" si="393"/>
        <v>0</v>
      </c>
      <c r="GP338" s="2">
        <f t="shared" si="394"/>
        <v>0</v>
      </c>
      <c r="GQ338" s="2"/>
      <c r="GR338" s="2">
        <v>0</v>
      </c>
      <c r="GS338" s="2">
        <v>3</v>
      </c>
      <c r="GT338" s="2">
        <v>0</v>
      </c>
      <c r="GU338" s="2" t="s">
        <v>3</v>
      </c>
      <c r="GV338" s="2">
        <f t="shared" si="395"/>
        <v>0</v>
      </c>
      <c r="GW338" s="2">
        <v>1</v>
      </c>
      <c r="GX338" s="2">
        <f t="shared" si="396"/>
        <v>0</v>
      </c>
      <c r="GY338" s="2"/>
      <c r="GZ338" s="2"/>
      <c r="HA338" s="2">
        <v>0</v>
      </c>
      <c r="HB338" s="2">
        <v>0</v>
      </c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>
        <v>0</v>
      </c>
      <c r="IL338" s="2"/>
      <c r="IM338" s="2"/>
      <c r="IN338" s="2"/>
      <c r="IO338" s="2"/>
      <c r="IP338" s="2"/>
      <c r="IQ338" s="2"/>
      <c r="IR338" s="2"/>
      <c r="IS338" s="2"/>
      <c r="IT338" s="2"/>
      <c r="IU338" s="2"/>
    </row>
    <row r="339" spans="1:255" x14ac:dyDescent="0.2">
      <c r="A339">
        <v>18</v>
      </c>
      <c r="B339">
        <v>1</v>
      </c>
      <c r="C339">
        <v>490</v>
      </c>
      <c r="E339" t="s">
        <v>604</v>
      </c>
      <c r="F339" t="s">
        <v>605</v>
      </c>
      <c r="G339" t="s">
        <v>606</v>
      </c>
      <c r="H339" t="s">
        <v>51</v>
      </c>
      <c r="I339">
        <f>I333*J339</f>
        <v>1</v>
      </c>
      <c r="J339">
        <v>1</v>
      </c>
      <c r="O339">
        <f t="shared" si="363"/>
        <v>756.12</v>
      </c>
      <c r="P339">
        <f t="shared" si="364"/>
        <v>756.12</v>
      </c>
      <c r="Q339">
        <f t="shared" si="365"/>
        <v>0</v>
      </c>
      <c r="R339">
        <f t="shared" si="366"/>
        <v>0</v>
      </c>
      <c r="S339">
        <f t="shared" si="367"/>
        <v>0</v>
      </c>
      <c r="T339">
        <f t="shared" si="368"/>
        <v>0</v>
      </c>
      <c r="U339">
        <f t="shared" si="369"/>
        <v>0</v>
      </c>
      <c r="V339">
        <f t="shared" si="370"/>
        <v>0</v>
      </c>
      <c r="W339">
        <f t="shared" si="371"/>
        <v>0</v>
      </c>
      <c r="X339">
        <f t="shared" si="372"/>
        <v>0</v>
      </c>
      <c r="Y339">
        <f t="shared" si="373"/>
        <v>0</v>
      </c>
      <c r="AA339">
        <v>21012693</v>
      </c>
      <c r="AB339">
        <f t="shared" si="374"/>
        <v>148.55000000000001</v>
      </c>
      <c r="AC339">
        <f t="shared" si="375"/>
        <v>148.55000000000001</v>
      </c>
      <c r="AD339">
        <f t="shared" si="405"/>
        <v>0</v>
      </c>
      <c r="AE339">
        <f t="shared" si="406"/>
        <v>0</v>
      </c>
      <c r="AF339">
        <f t="shared" si="407"/>
        <v>0</v>
      </c>
      <c r="AG339">
        <f t="shared" si="376"/>
        <v>0</v>
      </c>
      <c r="AH339">
        <f t="shared" si="408"/>
        <v>0</v>
      </c>
      <c r="AI339">
        <f t="shared" si="409"/>
        <v>0</v>
      </c>
      <c r="AJ339">
        <f t="shared" si="377"/>
        <v>0</v>
      </c>
      <c r="AK339">
        <v>148.55000000000001</v>
      </c>
      <c r="AL339">
        <v>148.55000000000001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1</v>
      </c>
      <c r="AW339">
        <v>1</v>
      </c>
      <c r="AZ339">
        <v>1</v>
      </c>
      <c r="BA339">
        <v>1</v>
      </c>
      <c r="BB339">
        <v>1</v>
      </c>
      <c r="BC339">
        <v>5.09</v>
      </c>
      <c r="BD339" t="s">
        <v>3</v>
      </c>
      <c r="BE339" t="s">
        <v>3</v>
      </c>
      <c r="BF339" t="s">
        <v>3</v>
      </c>
      <c r="BG339" t="s">
        <v>3</v>
      </c>
      <c r="BH339">
        <v>3</v>
      </c>
      <c r="BI339">
        <v>1</v>
      </c>
      <c r="BJ339" t="s">
        <v>607</v>
      </c>
      <c r="BM339">
        <v>136</v>
      </c>
      <c r="BN339">
        <v>0</v>
      </c>
      <c r="BO339" t="s">
        <v>605</v>
      </c>
      <c r="BP339">
        <v>1</v>
      </c>
      <c r="BQ339">
        <v>30</v>
      </c>
      <c r="BR339">
        <v>0</v>
      </c>
      <c r="BS339">
        <v>1</v>
      </c>
      <c r="BT339">
        <v>1</v>
      </c>
      <c r="BU339">
        <v>1</v>
      </c>
      <c r="BV339">
        <v>1</v>
      </c>
      <c r="BW339">
        <v>1</v>
      </c>
      <c r="BX339">
        <v>1</v>
      </c>
      <c r="BY339" t="s">
        <v>3</v>
      </c>
      <c r="BZ339">
        <v>0</v>
      </c>
      <c r="CA339">
        <v>0</v>
      </c>
      <c r="CF339">
        <v>0</v>
      </c>
      <c r="CG339">
        <v>0</v>
      </c>
      <c r="CM339">
        <v>0</v>
      </c>
      <c r="CN339" t="s">
        <v>3</v>
      </c>
      <c r="CO339">
        <v>0</v>
      </c>
      <c r="CP339">
        <f t="shared" si="378"/>
        <v>756.12</v>
      </c>
      <c r="CQ339">
        <f t="shared" si="379"/>
        <v>756.11950000000002</v>
      </c>
      <c r="CR339">
        <f t="shared" si="380"/>
        <v>0</v>
      </c>
      <c r="CS339">
        <f t="shared" si="381"/>
        <v>0</v>
      </c>
      <c r="CT339">
        <f t="shared" si="382"/>
        <v>0</v>
      </c>
      <c r="CU339">
        <f t="shared" si="383"/>
        <v>0</v>
      </c>
      <c r="CV339">
        <f t="shared" si="384"/>
        <v>0</v>
      </c>
      <c r="CW339">
        <f t="shared" si="385"/>
        <v>0</v>
      </c>
      <c r="CX339">
        <f t="shared" si="386"/>
        <v>0</v>
      </c>
      <c r="CY339">
        <f t="shared" si="387"/>
        <v>0</v>
      </c>
      <c r="CZ339">
        <f t="shared" si="388"/>
        <v>0</v>
      </c>
      <c r="DC339" t="s">
        <v>3</v>
      </c>
      <c r="DD339" t="s">
        <v>3</v>
      </c>
      <c r="DE339" t="s">
        <v>3</v>
      </c>
      <c r="DF339" t="s">
        <v>3</v>
      </c>
      <c r="DG339" t="s">
        <v>3</v>
      </c>
      <c r="DH339" t="s">
        <v>3</v>
      </c>
      <c r="DI339" t="s">
        <v>3</v>
      </c>
      <c r="DJ339" t="s">
        <v>3</v>
      </c>
      <c r="DK339" t="s">
        <v>3</v>
      </c>
      <c r="DL339" t="s">
        <v>3</v>
      </c>
      <c r="DM339" t="s">
        <v>3</v>
      </c>
      <c r="DN339">
        <v>110</v>
      </c>
      <c r="DO339">
        <v>74</v>
      </c>
      <c r="DP339">
        <v>1.0669999999999999</v>
      </c>
      <c r="DQ339">
        <v>1</v>
      </c>
      <c r="DU339">
        <v>1010</v>
      </c>
      <c r="DV339" t="s">
        <v>51</v>
      </c>
      <c r="DW339" t="s">
        <v>51</v>
      </c>
      <c r="DX339">
        <v>1</v>
      </c>
      <c r="EE339">
        <v>20613028</v>
      </c>
      <c r="EF339">
        <v>30</v>
      </c>
      <c r="EG339" t="s">
        <v>54</v>
      </c>
      <c r="EH339">
        <v>0</v>
      </c>
      <c r="EI339" t="s">
        <v>3</v>
      </c>
      <c r="EJ339">
        <v>1</v>
      </c>
      <c r="EK339">
        <v>136</v>
      </c>
      <c r="EL339" t="s">
        <v>55</v>
      </c>
      <c r="EM339" t="s">
        <v>56</v>
      </c>
      <c r="EO339" t="s">
        <v>3</v>
      </c>
      <c r="EQ339">
        <v>0</v>
      </c>
      <c r="ER339">
        <v>148.55000000000001</v>
      </c>
      <c r="ES339">
        <v>148.55000000000001</v>
      </c>
      <c r="ET339">
        <v>0</v>
      </c>
      <c r="EU339">
        <v>0</v>
      </c>
      <c r="EV339">
        <v>0</v>
      </c>
      <c r="EW339">
        <v>0</v>
      </c>
      <c r="EX339">
        <v>0</v>
      </c>
      <c r="FQ339">
        <v>0</v>
      </c>
      <c r="FR339">
        <f t="shared" si="389"/>
        <v>0</v>
      </c>
      <c r="FS339">
        <v>0</v>
      </c>
      <c r="FX339">
        <v>110</v>
      </c>
      <c r="FY339">
        <v>74</v>
      </c>
      <c r="GA339" t="s">
        <v>3</v>
      </c>
      <c r="GD339">
        <v>0</v>
      </c>
      <c r="GF339">
        <v>-2124800769</v>
      </c>
      <c r="GG339">
        <v>2</v>
      </c>
      <c r="GH339">
        <v>-2</v>
      </c>
      <c r="GI339">
        <v>2</v>
      </c>
      <c r="GJ339">
        <v>0</v>
      </c>
      <c r="GK339">
        <f>ROUND(R339*(S12)/100,2)</f>
        <v>0</v>
      </c>
      <c r="GL339">
        <f t="shared" si="390"/>
        <v>0</v>
      </c>
      <c r="GM339">
        <f t="shared" si="391"/>
        <v>756.12</v>
      </c>
      <c r="GN339">
        <f t="shared" si="392"/>
        <v>756.12</v>
      </c>
      <c r="GO339">
        <f t="shared" si="393"/>
        <v>0</v>
      </c>
      <c r="GP339">
        <f t="shared" si="394"/>
        <v>0</v>
      </c>
      <c r="GR339">
        <v>0</v>
      </c>
      <c r="GS339">
        <v>3</v>
      </c>
      <c r="GT339">
        <v>0</v>
      </c>
      <c r="GU339" t="s">
        <v>3</v>
      </c>
      <c r="GV339">
        <f t="shared" si="395"/>
        <v>0</v>
      </c>
      <c r="GW339">
        <v>1</v>
      </c>
      <c r="GX339">
        <f t="shared" si="396"/>
        <v>0</v>
      </c>
      <c r="HA339">
        <v>0</v>
      </c>
      <c r="HB339">
        <v>0</v>
      </c>
      <c r="IK339">
        <v>0</v>
      </c>
    </row>
    <row r="340" spans="1:255" x14ac:dyDescent="0.2">
      <c r="A340" s="2">
        <v>18</v>
      </c>
      <c r="B340" s="2">
        <v>1</v>
      </c>
      <c r="C340" s="2">
        <v>476</v>
      </c>
      <c r="D340" s="2"/>
      <c r="E340" s="2" t="s">
        <v>608</v>
      </c>
      <c r="F340" s="2" t="s">
        <v>609</v>
      </c>
      <c r="G340" s="2" t="s">
        <v>610</v>
      </c>
      <c r="H340" s="2" t="s">
        <v>51</v>
      </c>
      <c r="I340" s="2">
        <f>I332*J340</f>
        <v>1</v>
      </c>
      <c r="J340" s="2">
        <v>1</v>
      </c>
      <c r="K340" s="2"/>
      <c r="L340" s="2"/>
      <c r="M340" s="2"/>
      <c r="N340" s="2"/>
      <c r="O340" s="2">
        <f t="shared" ref="O340:O359" si="410">ROUND(CP340,2)</f>
        <v>187.77</v>
      </c>
      <c r="P340" s="2">
        <f t="shared" ref="P340:P359" si="411">ROUND(CQ340*I340,2)</f>
        <v>187.77</v>
      </c>
      <c r="Q340" s="2">
        <f t="shared" ref="Q340:Q359" si="412">ROUND(CR340*I340,2)</f>
        <v>0</v>
      </c>
      <c r="R340" s="2">
        <f t="shared" ref="R340:R359" si="413">ROUND(CS340*I340,2)</f>
        <v>0</v>
      </c>
      <c r="S340" s="2">
        <f t="shared" ref="S340:S359" si="414">ROUND(CT340*I340,2)</f>
        <v>0</v>
      </c>
      <c r="T340" s="2">
        <f t="shared" ref="T340:T359" si="415">ROUND(CU340*I340,2)</f>
        <v>0</v>
      </c>
      <c r="U340" s="2">
        <f t="shared" ref="U340:U359" si="416">CV340*I340</f>
        <v>0</v>
      </c>
      <c r="V340" s="2">
        <f t="shared" ref="V340:V359" si="417">CW340*I340</f>
        <v>0</v>
      </c>
      <c r="W340" s="2">
        <f t="shared" ref="W340:W359" si="418">ROUND(CX340*I340,2)</f>
        <v>0</v>
      </c>
      <c r="X340" s="2">
        <f t="shared" ref="X340:X359" si="419">ROUND(CY340,2)</f>
        <v>0</v>
      </c>
      <c r="Y340" s="2">
        <f t="shared" ref="Y340:Y359" si="420">ROUND(CZ340,2)</f>
        <v>0</v>
      </c>
      <c r="Z340" s="2"/>
      <c r="AA340" s="2">
        <v>21012691</v>
      </c>
      <c r="AB340" s="2">
        <f t="shared" ref="AB340:AB359" si="421">ROUND((AC340+AD340+AF340),6)</f>
        <v>187.77</v>
      </c>
      <c r="AC340" s="2">
        <f t="shared" ref="AC340:AC359" si="422">ROUND((ES340),6)</f>
        <v>187.77</v>
      </c>
      <c r="AD340" s="2">
        <f t="shared" si="405"/>
        <v>0</v>
      </c>
      <c r="AE340" s="2">
        <f t="shared" si="406"/>
        <v>0</v>
      </c>
      <c r="AF340" s="2">
        <f t="shared" si="407"/>
        <v>0</v>
      </c>
      <c r="AG340" s="2">
        <f t="shared" ref="AG340:AG359" si="423">ROUND((AP340),6)</f>
        <v>0</v>
      </c>
      <c r="AH340" s="2">
        <f t="shared" si="408"/>
        <v>0</v>
      </c>
      <c r="AI340" s="2">
        <f t="shared" si="409"/>
        <v>0</v>
      </c>
      <c r="AJ340" s="2">
        <f t="shared" ref="AJ340:AJ359" si="424">ROUND((AS340),6)</f>
        <v>0</v>
      </c>
      <c r="AK340" s="2">
        <v>187.77</v>
      </c>
      <c r="AL340" s="2">
        <v>187.77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2">
        <v>1</v>
      </c>
      <c r="AW340" s="2">
        <v>1</v>
      </c>
      <c r="AX340" s="2"/>
      <c r="AY340" s="2"/>
      <c r="AZ340" s="2">
        <v>1</v>
      </c>
      <c r="BA340" s="2">
        <v>1</v>
      </c>
      <c r="BB340" s="2">
        <v>1</v>
      </c>
      <c r="BC340" s="2">
        <v>1</v>
      </c>
      <c r="BD340" s="2" t="s">
        <v>3</v>
      </c>
      <c r="BE340" s="2" t="s">
        <v>3</v>
      </c>
      <c r="BF340" s="2" t="s">
        <v>3</v>
      </c>
      <c r="BG340" s="2" t="s">
        <v>3</v>
      </c>
      <c r="BH340" s="2">
        <v>3</v>
      </c>
      <c r="BI340" s="2">
        <v>1</v>
      </c>
      <c r="BJ340" s="2" t="s">
        <v>611</v>
      </c>
      <c r="BK340" s="2"/>
      <c r="BL340" s="2"/>
      <c r="BM340" s="2">
        <v>136</v>
      </c>
      <c r="BN340" s="2">
        <v>0</v>
      </c>
      <c r="BO340" s="2" t="s">
        <v>3</v>
      </c>
      <c r="BP340" s="2">
        <v>0</v>
      </c>
      <c r="BQ340" s="2">
        <v>30</v>
      </c>
      <c r="BR340" s="2">
        <v>0</v>
      </c>
      <c r="BS340" s="2">
        <v>1</v>
      </c>
      <c r="BT340" s="2">
        <v>1</v>
      </c>
      <c r="BU340" s="2">
        <v>1</v>
      </c>
      <c r="BV340" s="2">
        <v>1</v>
      </c>
      <c r="BW340" s="2">
        <v>1</v>
      </c>
      <c r="BX340" s="2">
        <v>1</v>
      </c>
      <c r="BY340" s="2" t="s">
        <v>3</v>
      </c>
      <c r="BZ340" s="2">
        <v>0</v>
      </c>
      <c r="CA340" s="2">
        <v>0</v>
      </c>
      <c r="CB340" s="2"/>
      <c r="CC340" s="2"/>
      <c r="CD340" s="2"/>
      <c r="CE340" s="2"/>
      <c r="CF340" s="2">
        <v>0</v>
      </c>
      <c r="CG340" s="2">
        <v>0</v>
      </c>
      <c r="CH340" s="2"/>
      <c r="CI340" s="2"/>
      <c r="CJ340" s="2"/>
      <c r="CK340" s="2"/>
      <c r="CL340" s="2"/>
      <c r="CM340" s="2">
        <v>0</v>
      </c>
      <c r="CN340" s="2" t="s">
        <v>3</v>
      </c>
      <c r="CO340" s="2">
        <v>0</v>
      </c>
      <c r="CP340" s="2">
        <f t="shared" ref="CP340:CP359" si="425">(P340+Q340+S340)</f>
        <v>187.77</v>
      </c>
      <c r="CQ340" s="2">
        <f t="shared" ref="CQ340:CQ359" si="426">(AC340*BC340*AW340)</f>
        <v>187.77</v>
      </c>
      <c r="CR340" s="2">
        <f t="shared" ref="CR340:CR359" si="427">(AD340*BB340*AV340)</f>
        <v>0</v>
      </c>
      <c r="CS340" s="2">
        <f t="shared" ref="CS340:CS359" si="428">(AE340*BS340*AV340)</f>
        <v>0</v>
      </c>
      <c r="CT340" s="2">
        <f t="shared" ref="CT340:CT359" si="429">(AF340*BA340*AV340)</f>
        <v>0</v>
      </c>
      <c r="CU340" s="2">
        <f t="shared" ref="CU340:CU359" si="430">AG340</f>
        <v>0</v>
      </c>
      <c r="CV340" s="2">
        <f t="shared" ref="CV340:CV359" si="431">(AH340*AV340)</f>
        <v>0</v>
      </c>
      <c r="CW340" s="2">
        <f t="shared" ref="CW340:CW359" si="432">AI340</f>
        <v>0</v>
      </c>
      <c r="CX340" s="2">
        <f t="shared" ref="CX340:CX359" si="433">AJ340</f>
        <v>0</v>
      </c>
      <c r="CY340" s="2">
        <f t="shared" ref="CY340:CY359" si="434">S340*(BZ340/100)</f>
        <v>0</v>
      </c>
      <c r="CZ340" s="2">
        <f t="shared" ref="CZ340:CZ359" si="435">S340*(CA340/100)</f>
        <v>0</v>
      </c>
      <c r="DA340" s="2"/>
      <c r="DB340" s="2"/>
      <c r="DC340" s="2" t="s">
        <v>3</v>
      </c>
      <c r="DD340" s="2" t="s">
        <v>3</v>
      </c>
      <c r="DE340" s="2" t="s">
        <v>3</v>
      </c>
      <c r="DF340" s="2" t="s">
        <v>3</v>
      </c>
      <c r="DG340" s="2" t="s">
        <v>3</v>
      </c>
      <c r="DH340" s="2" t="s">
        <v>3</v>
      </c>
      <c r="DI340" s="2" t="s">
        <v>3</v>
      </c>
      <c r="DJ340" s="2" t="s">
        <v>3</v>
      </c>
      <c r="DK340" s="2" t="s">
        <v>3</v>
      </c>
      <c r="DL340" s="2" t="s">
        <v>3</v>
      </c>
      <c r="DM340" s="2" t="s">
        <v>3</v>
      </c>
      <c r="DN340" s="2">
        <v>110</v>
      </c>
      <c r="DO340" s="2">
        <v>74</v>
      </c>
      <c r="DP340" s="2">
        <v>1.0669999999999999</v>
      </c>
      <c r="DQ340" s="2">
        <v>1</v>
      </c>
      <c r="DR340" s="2"/>
      <c r="DS340" s="2"/>
      <c r="DT340" s="2"/>
      <c r="DU340" s="2">
        <v>1010</v>
      </c>
      <c r="DV340" s="2" t="s">
        <v>51</v>
      </c>
      <c r="DW340" s="2" t="s">
        <v>51</v>
      </c>
      <c r="DX340" s="2">
        <v>1</v>
      </c>
      <c r="DY340" s="2"/>
      <c r="DZ340" s="2"/>
      <c r="EA340" s="2"/>
      <c r="EB340" s="2"/>
      <c r="EC340" s="2"/>
      <c r="ED340" s="2"/>
      <c r="EE340" s="2">
        <v>20613028</v>
      </c>
      <c r="EF340" s="2">
        <v>30</v>
      </c>
      <c r="EG340" s="2" t="s">
        <v>54</v>
      </c>
      <c r="EH340" s="2">
        <v>0</v>
      </c>
      <c r="EI340" s="2" t="s">
        <v>3</v>
      </c>
      <c r="EJ340" s="2">
        <v>1</v>
      </c>
      <c r="EK340" s="2">
        <v>136</v>
      </c>
      <c r="EL340" s="2" t="s">
        <v>55</v>
      </c>
      <c r="EM340" s="2" t="s">
        <v>56</v>
      </c>
      <c r="EN340" s="2"/>
      <c r="EO340" s="2" t="s">
        <v>3</v>
      </c>
      <c r="EP340" s="2"/>
      <c r="EQ340" s="2">
        <v>0</v>
      </c>
      <c r="ER340" s="2">
        <v>187.77</v>
      </c>
      <c r="ES340" s="2">
        <v>187.77</v>
      </c>
      <c r="ET340" s="2">
        <v>0</v>
      </c>
      <c r="EU340" s="2">
        <v>0</v>
      </c>
      <c r="EV340" s="2">
        <v>0</v>
      </c>
      <c r="EW340" s="2">
        <v>0</v>
      </c>
      <c r="EX340" s="2">
        <v>0</v>
      </c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>
        <v>0</v>
      </c>
      <c r="FR340" s="2">
        <f t="shared" ref="FR340:FR359" si="436">ROUND(IF(AND(BH340=3,BI340=3),P340,0),2)</f>
        <v>0</v>
      </c>
      <c r="FS340" s="2">
        <v>0</v>
      </c>
      <c r="FT340" s="2"/>
      <c r="FU340" s="2"/>
      <c r="FV340" s="2"/>
      <c r="FW340" s="2"/>
      <c r="FX340" s="2">
        <v>110</v>
      </c>
      <c r="FY340" s="2">
        <v>74</v>
      </c>
      <c r="FZ340" s="2"/>
      <c r="GA340" s="2" t="s">
        <v>3</v>
      </c>
      <c r="GB340" s="2"/>
      <c r="GC340" s="2"/>
      <c r="GD340" s="2">
        <v>0</v>
      </c>
      <c r="GE340" s="2"/>
      <c r="GF340" s="2">
        <v>1939690621</v>
      </c>
      <c r="GG340" s="2">
        <v>2</v>
      </c>
      <c r="GH340" s="2">
        <v>1</v>
      </c>
      <c r="GI340" s="2">
        <v>-2</v>
      </c>
      <c r="GJ340" s="2">
        <v>0</v>
      </c>
      <c r="GK340" s="2">
        <f>ROUND(R340*(R12)/100,2)</f>
        <v>0</v>
      </c>
      <c r="GL340" s="2">
        <f t="shared" ref="GL340:GL359" si="437">ROUND(IF(AND(BH340=3,BI340=3,FS340&lt;&gt;0),P340,0),2)</f>
        <v>0</v>
      </c>
      <c r="GM340" s="2">
        <f t="shared" ref="GM340:GM359" si="438">ROUND(O340+X340+Y340+GK340,2)+GX340</f>
        <v>187.77</v>
      </c>
      <c r="GN340" s="2">
        <f t="shared" ref="GN340:GN359" si="439">IF(OR(BI340=0,BI340=1),ROUND(O340+X340+Y340+GK340,2),0)</f>
        <v>187.77</v>
      </c>
      <c r="GO340" s="2">
        <f t="shared" ref="GO340:GO359" si="440">IF(BI340=2,ROUND(O340+X340+Y340+GK340,2),0)</f>
        <v>0</v>
      </c>
      <c r="GP340" s="2">
        <f t="shared" ref="GP340:GP359" si="441">IF(BI340=4,ROUND(O340+X340+Y340+GK340,2)+GX340,0)</f>
        <v>0</v>
      </c>
      <c r="GQ340" s="2"/>
      <c r="GR340" s="2">
        <v>0</v>
      </c>
      <c r="GS340" s="2">
        <v>3</v>
      </c>
      <c r="GT340" s="2">
        <v>0</v>
      </c>
      <c r="GU340" s="2" t="s">
        <v>3</v>
      </c>
      <c r="GV340" s="2">
        <f t="shared" ref="GV340:GV359" si="442">ROUND(GT340,6)</f>
        <v>0</v>
      </c>
      <c r="GW340" s="2">
        <v>1</v>
      </c>
      <c r="GX340" s="2">
        <f t="shared" ref="GX340:GX359" si="443">ROUND(GV340*GW340*I340,2)</f>
        <v>0</v>
      </c>
      <c r="GY340" s="2"/>
      <c r="GZ340" s="2"/>
      <c r="HA340" s="2">
        <v>0</v>
      </c>
      <c r="HB340" s="2">
        <v>0</v>
      </c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>
        <v>0</v>
      </c>
      <c r="IL340" s="2"/>
      <c r="IM340" s="2"/>
      <c r="IN340" s="2"/>
      <c r="IO340" s="2"/>
      <c r="IP340" s="2"/>
      <c r="IQ340" s="2"/>
      <c r="IR340" s="2"/>
      <c r="IS340" s="2"/>
      <c r="IT340" s="2"/>
      <c r="IU340" s="2"/>
    </row>
    <row r="341" spans="1:255" x14ac:dyDescent="0.2">
      <c r="A341">
        <v>18</v>
      </c>
      <c r="B341">
        <v>1</v>
      </c>
      <c r="C341">
        <v>491</v>
      </c>
      <c r="E341" t="s">
        <v>608</v>
      </c>
      <c r="F341" t="s">
        <v>609</v>
      </c>
      <c r="G341" t="s">
        <v>610</v>
      </c>
      <c r="H341" t="s">
        <v>51</v>
      </c>
      <c r="I341">
        <f>I333*J341</f>
        <v>1</v>
      </c>
      <c r="J341">
        <v>1</v>
      </c>
      <c r="O341">
        <f t="shared" si="410"/>
        <v>578.33000000000004</v>
      </c>
      <c r="P341">
        <f t="shared" si="411"/>
        <v>578.33000000000004</v>
      </c>
      <c r="Q341">
        <f t="shared" si="412"/>
        <v>0</v>
      </c>
      <c r="R341">
        <f t="shared" si="413"/>
        <v>0</v>
      </c>
      <c r="S341">
        <f t="shared" si="414"/>
        <v>0</v>
      </c>
      <c r="T341">
        <f t="shared" si="415"/>
        <v>0</v>
      </c>
      <c r="U341">
        <f t="shared" si="416"/>
        <v>0</v>
      </c>
      <c r="V341">
        <f t="shared" si="417"/>
        <v>0</v>
      </c>
      <c r="W341">
        <f t="shared" si="418"/>
        <v>0</v>
      </c>
      <c r="X341">
        <f t="shared" si="419"/>
        <v>0</v>
      </c>
      <c r="Y341">
        <f t="shared" si="420"/>
        <v>0</v>
      </c>
      <c r="AA341">
        <v>21012693</v>
      </c>
      <c r="AB341">
        <f t="shared" si="421"/>
        <v>187.77</v>
      </c>
      <c r="AC341">
        <f t="shared" si="422"/>
        <v>187.77</v>
      </c>
      <c r="AD341">
        <f t="shared" si="405"/>
        <v>0</v>
      </c>
      <c r="AE341">
        <f t="shared" si="406"/>
        <v>0</v>
      </c>
      <c r="AF341">
        <f t="shared" si="407"/>
        <v>0</v>
      </c>
      <c r="AG341">
        <f t="shared" si="423"/>
        <v>0</v>
      </c>
      <c r="AH341">
        <f t="shared" si="408"/>
        <v>0</v>
      </c>
      <c r="AI341">
        <f t="shared" si="409"/>
        <v>0</v>
      </c>
      <c r="AJ341">
        <f t="shared" si="424"/>
        <v>0</v>
      </c>
      <c r="AK341">
        <v>187.77</v>
      </c>
      <c r="AL341">
        <v>187.77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1</v>
      </c>
      <c r="AW341">
        <v>1</v>
      </c>
      <c r="AZ341">
        <v>1</v>
      </c>
      <c r="BA341">
        <v>1</v>
      </c>
      <c r="BB341">
        <v>1</v>
      </c>
      <c r="BC341">
        <v>3.08</v>
      </c>
      <c r="BD341" t="s">
        <v>3</v>
      </c>
      <c r="BE341" t="s">
        <v>3</v>
      </c>
      <c r="BF341" t="s">
        <v>3</v>
      </c>
      <c r="BG341" t="s">
        <v>3</v>
      </c>
      <c r="BH341">
        <v>3</v>
      </c>
      <c r="BI341">
        <v>1</v>
      </c>
      <c r="BJ341" t="s">
        <v>611</v>
      </c>
      <c r="BM341">
        <v>136</v>
      </c>
      <c r="BN341">
        <v>0</v>
      </c>
      <c r="BO341" t="s">
        <v>609</v>
      </c>
      <c r="BP341">
        <v>1</v>
      </c>
      <c r="BQ341">
        <v>30</v>
      </c>
      <c r="BR341">
        <v>0</v>
      </c>
      <c r="BS341">
        <v>1</v>
      </c>
      <c r="BT341">
        <v>1</v>
      </c>
      <c r="BU341">
        <v>1</v>
      </c>
      <c r="BV341">
        <v>1</v>
      </c>
      <c r="BW341">
        <v>1</v>
      </c>
      <c r="BX341">
        <v>1</v>
      </c>
      <c r="BY341" t="s">
        <v>3</v>
      </c>
      <c r="BZ341">
        <v>0</v>
      </c>
      <c r="CA341">
        <v>0</v>
      </c>
      <c r="CF341">
        <v>0</v>
      </c>
      <c r="CG341">
        <v>0</v>
      </c>
      <c r="CM341">
        <v>0</v>
      </c>
      <c r="CN341" t="s">
        <v>3</v>
      </c>
      <c r="CO341">
        <v>0</v>
      </c>
      <c r="CP341">
        <f t="shared" si="425"/>
        <v>578.33000000000004</v>
      </c>
      <c r="CQ341">
        <f t="shared" si="426"/>
        <v>578.33160000000009</v>
      </c>
      <c r="CR341">
        <f t="shared" si="427"/>
        <v>0</v>
      </c>
      <c r="CS341">
        <f t="shared" si="428"/>
        <v>0</v>
      </c>
      <c r="CT341">
        <f t="shared" si="429"/>
        <v>0</v>
      </c>
      <c r="CU341">
        <f t="shared" si="430"/>
        <v>0</v>
      </c>
      <c r="CV341">
        <f t="shared" si="431"/>
        <v>0</v>
      </c>
      <c r="CW341">
        <f t="shared" si="432"/>
        <v>0</v>
      </c>
      <c r="CX341">
        <f t="shared" si="433"/>
        <v>0</v>
      </c>
      <c r="CY341">
        <f t="shared" si="434"/>
        <v>0</v>
      </c>
      <c r="CZ341">
        <f t="shared" si="435"/>
        <v>0</v>
      </c>
      <c r="DC341" t="s">
        <v>3</v>
      </c>
      <c r="DD341" t="s">
        <v>3</v>
      </c>
      <c r="DE341" t="s">
        <v>3</v>
      </c>
      <c r="DF341" t="s">
        <v>3</v>
      </c>
      <c r="DG341" t="s">
        <v>3</v>
      </c>
      <c r="DH341" t="s">
        <v>3</v>
      </c>
      <c r="DI341" t="s">
        <v>3</v>
      </c>
      <c r="DJ341" t="s">
        <v>3</v>
      </c>
      <c r="DK341" t="s">
        <v>3</v>
      </c>
      <c r="DL341" t="s">
        <v>3</v>
      </c>
      <c r="DM341" t="s">
        <v>3</v>
      </c>
      <c r="DN341">
        <v>110</v>
      </c>
      <c r="DO341">
        <v>74</v>
      </c>
      <c r="DP341">
        <v>1.0669999999999999</v>
      </c>
      <c r="DQ341">
        <v>1</v>
      </c>
      <c r="DU341">
        <v>1010</v>
      </c>
      <c r="DV341" t="s">
        <v>51</v>
      </c>
      <c r="DW341" t="s">
        <v>51</v>
      </c>
      <c r="DX341">
        <v>1</v>
      </c>
      <c r="EE341">
        <v>20613028</v>
      </c>
      <c r="EF341">
        <v>30</v>
      </c>
      <c r="EG341" t="s">
        <v>54</v>
      </c>
      <c r="EH341">
        <v>0</v>
      </c>
      <c r="EI341" t="s">
        <v>3</v>
      </c>
      <c r="EJ341">
        <v>1</v>
      </c>
      <c r="EK341">
        <v>136</v>
      </c>
      <c r="EL341" t="s">
        <v>55</v>
      </c>
      <c r="EM341" t="s">
        <v>56</v>
      </c>
      <c r="EO341" t="s">
        <v>3</v>
      </c>
      <c r="EQ341">
        <v>0</v>
      </c>
      <c r="ER341">
        <v>187.77</v>
      </c>
      <c r="ES341">
        <v>187.77</v>
      </c>
      <c r="ET341">
        <v>0</v>
      </c>
      <c r="EU341">
        <v>0</v>
      </c>
      <c r="EV341">
        <v>0</v>
      </c>
      <c r="EW341">
        <v>0</v>
      </c>
      <c r="EX341">
        <v>0</v>
      </c>
      <c r="FQ341">
        <v>0</v>
      </c>
      <c r="FR341">
        <f t="shared" si="436"/>
        <v>0</v>
      </c>
      <c r="FS341">
        <v>0</v>
      </c>
      <c r="FX341">
        <v>110</v>
      </c>
      <c r="FY341">
        <v>74</v>
      </c>
      <c r="GA341" t="s">
        <v>3</v>
      </c>
      <c r="GD341">
        <v>0</v>
      </c>
      <c r="GF341">
        <v>1939690621</v>
      </c>
      <c r="GG341">
        <v>2</v>
      </c>
      <c r="GH341">
        <v>1</v>
      </c>
      <c r="GI341">
        <v>2</v>
      </c>
      <c r="GJ341">
        <v>0</v>
      </c>
      <c r="GK341">
        <f>ROUND(R341*(S12)/100,2)</f>
        <v>0</v>
      </c>
      <c r="GL341">
        <f t="shared" si="437"/>
        <v>0</v>
      </c>
      <c r="GM341">
        <f t="shared" si="438"/>
        <v>578.33000000000004</v>
      </c>
      <c r="GN341">
        <f t="shared" si="439"/>
        <v>578.33000000000004</v>
      </c>
      <c r="GO341">
        <f t="shared" si="440"/>
        <v>0</v>
      </c>
      <c r="GP341">
        <f t="shared" si="441"/>
        <v>0</v>
      </c>
      <c r="GR341">
        <v>0</v>
      </c>
      <c r="GS341">
        <v>3</v>
      </c>
      <c r="GT341">
        <v>0</v>
      </c>
      <c r="GU341" t="s">
        <v>3</v>
      </c>
      <c r="GV341">
        <f t="shared" si="442"/>
        <v>0</v>
      </c>
      <c r="GW341">
        <v>1</v>
      </c>
      <c r="GX341">
        <f t="shared" si="443"/>
        <v>0</v>
      </c>
      <c r="HA341">
        <v>0</v>
      </c>
      <c r="HB341">
        <v>0</v>
      </c>
      <c r="IK341">
        <v>0</v>
      </c>
    </row>
    <row r="342" spans="1:255" x14ac:dyDescent="0.2">
      <c r="A342" s="2">
        <v>18</v>
      </c>
      <c r="B342" s="2">
        <v>1</v>
      </c>
      <c r="C342" s="2">
        <v>478</v>
      </c>
      <c r="D342" s="2"/>
      <c r="E342" s="2" t="s">
        <v>612</v>
      </c>
      <c r="F342" s="2" t="s">
        <v>613</v>
      </c>
      <c r="G342" s="2" t="s">
        <v>614</v>
      </c>
      <c r="H342" s="2" t="s">
        <v>51</v>
      </c>
      <c r="I342" s="2">
        <f>I332*J342</f>
        <v>1</v>
      </c>
      <c r="J342" s="2">
        <v>1</v>
      </c>
      <c r="K342" s="2"/>
      <c r="L342" s="2"/>
      <c r="M342" s="2"/>
      <c r="N342" s="2"/>
      <c r="O342" s="2">
        <f t="shared" si="410"/>
        <v>6.96</v>
      </c>
      <c r="P342" s="2">
        <f t="shared" si="411"/>
        <v>6.96</v>
      </c>
      <c r="Q342" s="2">
        <f t="shared" si="412"/>
        <v>0</v>
      </c>
      <c r="R342" s="2">
        <f t="shared" si="413"/>
        <v>0</v>
      </c>
      <c r="S342" s="2">
        <f t="shared" si="414"/>
        <v>0</v>
      </c>
      <c r="T342" s="2">
        <f t="shared" si="415"/>
        <v>0</v>
      </c>
      <c r="U342" s="2">
        <f t="shared" si="416"/>
        <v>0</v>
      </c>
      <c r="V342" s="2">
        <f t="shared" si="417"/>
        <v>0</v>
      </c>
      <c r="W342" s="2">
        <f t="shared" si="418"/>
        <v>0</v>
      </c>
      <c r="X342" s="2">
        <f t="shared" si="419"/>
        <v>0</v>
      </c>
      <c r="Y342" s="2">
        <f t="shared" si="420"/>
        <v>0</v>
      </c>
      <c r="Z342" s="2"/>
      <c r="AA342" s="2">
        <v>21012691</v>
      </c>
      <c r="AB342" s="2">
        <f t="shared" si="421"/>
        <v>6.96</v>
      </c>
      <c r="AC342" s="2">
        <f t="shared" si="422"/>
        <v>6.96</v>
      </c>
      <c r="AD342" s="2">
        <f t="shared" si="405"/>
        <v>0</v>
      </c>
      <c r="AE342" s="2">
        <f t="shared" si="406"/>
        <v>0</v>
      </c>
      <c r="AF342" s="2">
        <f t="shared" si="407"/>
        <v>0</v>
      </c>
      <c r="AG342" s="2">
        <f t="shared" si="423"/>
        <v>0</v>
      </c>
      <c r="AH342" s="2">
        <f t="shared" si="408"/>
        <v>0</v>
      </c>
      <c r="AI342" s="2">
        <f t="shared" si="409"/>
        <v>0</v>
      </c>
      <c r="AJ342" s="2">
        <f t="shared" si="424"/>
        <v>0</v>
      </c>
      <c r="AK342" s="2">
        <v>6.96</v>
      </c>
      <c r="AL342" s="2">
        <v>6.96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1</v>
      </c>
      <c r="AW342" s="2">
        <v>1</v>
      </c>
      <c r="AX342" s="2"/>
      <c r="AY342" s="2"/>
      <c r="AZ342" s="2">
        <v>1</v>
      </c>
      <c r="BA342" s="2">
        <v>1</v>
      </c>
      <c r="BB342" s="2">
        <v>1</v>
      </c>
      <c r="BC342" s="2">
        <v>1</v>
      </c>
      <c r="BD342" s="2" t="s">
        <v>3</v>
      </c>
      <c r="BE342" s="2" t="s">
        <v>3</v>
      </c>
      <c r="BF342" s="2" t="s">
        <v>3</v>
      </c>
      <c r="BG342" s="2" t="s">
        <v>3</v>
      </c>
      <c r="BH342" s="2">
        <v>3</v>
      </c>
      <c r="BI342" s="2">
        <v>1</v>
      </c>
      <c r="BJ342" s="2" t="s">
        <v>615</v>
      </c>
      <c r="BK342" s="2"/>
      <c r="BL342" s="2"/>
      <c r="BM342" s="2">
        <v>136</v>
      </c>
      <c r="BN342" s="2">
        <v>0</v>
      </c>
      <c r="BO342" s="2" t="s">
        <v>3</v>
      </c>
      <c r="BP342" s="2">
        <v>0</v>
      </c>
      <c r="BQ342" s="2">
        <v>30</v>
      </c>
      <c r="BR342" s="2">
        <v>0</v>
      </c>
      <c r="BS342" s="2">
        <v>1</v>
      </c>
      <c r="BT342" s="2">
        <v>1</v>
      </c>
      <c r="BU342" s="2">
        <v>1</v>
      </c>
      <c r="BV342" s="2">
        <v>1</v>
      </c>
      <c r="BW342" s="2">
        <v>1</v>
      </c>
      <c r="BX342" s="2">
        <v>1</v>
      </c>
      <c r="BY342" s="2" t="s">
        <v>3</v>
      </c>
      <c r="BZ342" s="2">
        <v>0</v>
      </c>
      <c r="CA342" s="2">
        <v>0</v>
      </c>
      <c r="CB342" s="2"/>
      <c r="CC342" s="2"/>
      <c r="CD342" s="2"/>
      <c r="CE342" s="2"/>
      <c r="CF342" s="2">
        <v>0</v>
      </c>
      <c r="CG342" s="2">
        <v>0</v>
      </c>
      <c r="CH342" s="2"/>
      <c r="CI342" s="2"/>
      <c r="CJ342" s="2"/>
      <c r="CK342" s="2"/>
      <c r="CL342" s="2"/>
      <c r="CM342" s="2">
        <v>0</v>
      </c>
      <c r="CN342" s="2" t="s">
        <v>3</v>
      </c>
      <c r="CO342" s="2">
        <v>0</v>
      </c>
      <c r="CP342" s="2">
        <f t="shared" si="425"/>
        <v>6.96</v>
      </c>
      <c r="CQ342" s="2">
        <f t="shared" si="426"/>
        <v>6.96</v>
      </c>
      <c r="CR342" s="2">
        <f t="shared" si="427"/>
        <v>0</v>
      </c>
      <c r="CS342" s="2">
        <f t="shared" si="428"/>
        <v>0</v>
      </c>
      <c r="CT342" s="2">
        <f t="shared" si="429"/>
        <v>0</v>
      </c>
      <c r="CU342" s="2">
        <f t="shared" si="430"/>
        <v>0</v>
      </c>
      <c r="CV342" s="2">
        <f t="shared" si="431"/>
        <v>0</v>
      </c>
      <c r="CW342" s="2">
        <f t="shared" si="432"/>
        <v>0</v>
      </c>
      <c r="CX342" s="2">
        <f t="shared" si="433"/>
        <v>0</v>
      </c>
      <c r="CY342" s="2">
        <f t="shared" si="434"/>
        <v>0</v>
      </c>
      <c r="CZ342" s="2">
        <f t="shared" si="435"/>
        <v>0</v>
      </c>
      <c r="DA342" s="2"/>
      <c r="DB342" s="2"/>
      <c r="DC342" s="2" t="s">
        <v>3</v>
      </c>
      <c r="DD342" s="2" t="s">
        <v>3</v>
      </c>
      <c r="DE342" s="2" t="s">
        <v>3</v>
      </c>
      <c r="DF342" s="2" t="s">
        <v>3</v>
      </c>
      <c r="DG342" s="2" t="s">
        <v>3</v>
      </c>
      <c r="DH342" s="2" t="s">
        <v>3</v>
      </c>
      <c r="DI342" s="2" t="s">
        <v>3</v>
      </c>
      <c r="DJ342" s="2" t="s">
        <v>3</v>
      </c>
      <c r="DK342" s="2" t="s">
        <v>3</v>
      </c>
      <c r="DL342" s="2" t="s">
        <v>3</v>
      </c>
      <c r="DM342" s="2" t="s">
        <v>3</v>
      </c>
      <c r="DN342" s="2">
        <v>110</v>
      </c>
      <c r="DO342" s="2">
        <v>74</v>
      </c>
      <c r="DP342" s="2">
        <v>1.0669999999999999</v>
      </c>
      <c r="DQ342" s="2">
        <v>1</v>
      </c>
      <c r="DR342" s="2"/>
      <c r="DS342" s="2"/>
      <c r="DT342" s="2"/>
      <c r="DU342" s="2">
        <v>1010</v>
      </c>
      <c r="DV342" s="2" t="s">
        <v>51</v>
      </c>
      <c r="DW342" s="2" t="s">
        <v>51</v>
      </c>
      <c r="DX342" s="2">
        <v>1</v>
      </c>
      <c r="DY342" s="2"/>
      <c r="DZ342" s="2"/>
      <c r="EA342" s="2"/>
      <c r="EB342" s="2"/>
      <c r="EC342" s="2"/>
      <c r="ED342" s="2"/>
      <c r="EE342" s="2">
        <v>20613028</v>
      </c>
      <c r="EF342" s="2">
        <v>30</v>
      </c>
      <c r="EG342" s="2" t="s">
        <v>54</v>
      </c>
      <c r="EH342" s="2">
        <v>0</v>
      </c>
      <c r="EI342" s="2" t="s">
        <v>3</v>
      </c>
      <c r="EJ342" s="2">
        <v>1</v>
      </c>
      <c r="EK342" s="2">
        <v>136</v>
      </c>
      <c r="EL342" s="2" t="s">
        <v>55</v>
      </c>
      <c r="EM342" s="2" t="s">
        <v>56</v>
      </c>
      <c r="EN342" s="2"/>
      <c r="EO342" s="2" t="s">
        <v>3</v>
      </c>
      <c r="EP342" s="2"/>
      <c r="EQ342" s="2">
        <v>0</v>
      </c>
      <c r="ER342" s="2">
        <v>0</v>
      </c>
      <c r="ES342" s="2">
        <v>6.96</v>
      </c>
      <c r="ET342" s="2">
        <v>0</v>
      </c>
      <c r="EU342" s="2">
        <v>0</v>
      </c>
      <c r="EV342" s="2">
        <v>0</v>
      </c>
      <c r="EW342" s="2">
        <v>0</v>
      </c>
      <c r="EX342" s="2">
        <v>0</v>
      </c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>
        <v>0</v>
      </c>
      <c r="FR342" s="2">
        <f t="shared" si="436"/>
        <v>0</v>
      </c>
      <c r="FS342" s="2">
        <v>0</v>
      </c>
      <c r="FT342" s="2"/>
      <c r="FU342" s="2"/>
      <c r="FV342" s="2"/>
      <c r="FW342" s="2"/>
      <c r="FX342" s="2">
        <v>110</v>
      </c>
      <c r="FY342" s="2">
        <v>74</v>
      </c>
      <c r="FZ342" s="2"/>
      <c r="GA342" s="2" t="s">
        <v>3</v>
      </c>
      <c r="GB342" s="2"/>
      <c r="GC342" s="2"/>
      <c r="GD342" s="2">
        <v>0</v>
      </c>
      <c r="GE342" s="2"/>
      <c r="GF342" s="2">
        <v>-431118285</v>
      </c>
      <c r="GG342" s="2">
        <v>2</v>
      </c>
      <c r="GH342" s="2">
        <v>-2</v>
      </c>
      <c r="GI342" s="2">
        <v>-2</v>
      </c>
      <c r="GJ342" s="2">
        <v>0</v>
      </c>
      <c r="GK342" s="2">
        <f>ROUND(R342*(R12)/100,2)</f>
        <v>0</v>
      </c>
      <c r="GL342" s="2">
        <f t="shared" si="437"/>
        <v>0</v>
      </c>
      <c r="GM342" s="2">
        <f t="shared" si="438"/>
        <v>6.96</v>
      </c>
      <c r="GN342" s="2">
        <f t="shared" si="439"/>
        <v>6.96</v>
      </c>
      <c r="GO342" s="2">
        <f t="shared" si="440"/>
        <v>0</v>
      </c>
      <c r="GP342" s="2">
        <f t="shared" si="441"/>
        <v>0</v>
      </c>
      <c r="GQ342" s="2"/>
      <c r="GR342" s="2">
        <v>0</v>
      </c>
      <c r="GS342" s="2">
        <v>0</v>
      </c>
      <c r="GT342" s="2">
        <v>0</v>
      </c>
      <c r="GU342" s="2" t="s">
        <v>3</v>
      </c>
      <c r="GV342" s="2">
        <f t="shared" si="442"/>
        <v>0</v>
      </c>
      <c r="GW342" s="2">
        <v>1</v>
      </c>
      <c r="GX342" s="2">
        <f t="shared" si="443"/>
        <v>0</v>
      </c>
      <c r="GY342" s="2"/>
      <c r="GZ342" s="2"/>
      <c r="HA342" s="2">
        <v>0</v>
      </c>
      <c r="HB342" s="2">
        <v>0</v>
      </c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>
        <v>0</v>
      </c>
      <c r="IL342" s="2"/>
      <c r="IM342" s="2"/>
      <c r="IN342" s="2"/>
      <c r="IO342" s="2"/>
      <c r="IP342" s="2"/>
      <c r="IQ342" s="2"/>
      <c r="IR342" s="2"/>
      <c r="IS342" s="2"/>
      <c r="IT342" s="2"/>
      <c r="IU342" s="2"/>
    </row>
    <row r="343" spans="1:255" x14ac:dyDescent="0.2">
      <c r="A343">
        <v>18</v>
      </c>
      <c r="B343">
        <v>1</v>
      </c>
      <c r="C343">
        <v>493</v>
      </c>
      <c r="E343" t="s">
        <v>612</v>
      </c>
      <c r="F343" t="s">
        <v>613</v>
      </c>
      <c r="G343" t="s">
        <v>614</v>
      </c>
      <c r="H343" t="s">
        <v>51</v>
      </c>
      <c r="I343">
        <f>I333*J343</f>
        <v>1</v>
      </c>
      <c r="J343">
        <v>1</v>
      </c>
      <c r="O343">
        <f t="shared" si="410"/>
        <v>37.24</v>
      </c>
      <c r="P343">
        <f t="shared" si="411"/>
        <v>37.24</v>
      </c>
      <c r="Q343">
        <f t="shared" si="412"/>
        <v>0</v>
      </c>
      <c r="R343">
        <f t="shared" si="413"/>
        <v>0</v>
      </c>
      <c r="S343">
        <f t="shared" si="414"/>
        <v>0</v>
      </c>
      <c r="T343">
        <f t="shared" si="415"/>
        <v>0</v>
      </c>
      <c r="U343">
        <f t="shared" si="416"/>
        <v>0</v>
      </c>
      <c r="V343">
        <f t="shared" si="417"/>
        <v>0</v>
      </c>
      <c r="W343">
        <f t="shared" si="418"/>
        <v>0</v>
      </c>
      <c r="X343">
        <f t="shared" si="419"/>
        <v>0</v>
      </c>
      <c r="Y343">
        <f t="shared" si="420"/>
        <v>0</v>
      </c>
      <c r="AA343">
        <v>21012693</v>
      </c>
      <c r="AB343">
        <f t="shared" si="421"/>
        <v>6.96</v>
      </c>
      <c r="AC343">
        <f t="shared" si="422"/>
        <v>6.96</v>
      </c>
      <c r="AD343">
        <f t="shared" si="405"/>
        <v>0</v>
      </c>
      <c r="AE343">
        <f t="shared" si="406"/>
        <v>0</v>
      </c>
      <c r="AF343">
        <f t="shared" si="407"/>
        <v>0</v>
      </c>
      <c r="AG343">
        <f t="shared" si="423"/>
        <v>0</v>
      </c>
      <c r="AH343">
        <f t="shared" si="408"/>
        <v>0</v>
      </c>
      <c r="AI343">
        <f t="shared" si="409"/>
        <v>0</v>
      </c>
      <c r="AJ343">
        <f t="shared" si="424"/>
        <v>0</v>
      </c>
      <c r="AK343">
        <v>6.96</v>
      </c>
      <c r="AL343">
        <v>6.96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1</v>
      </c>
      <c r="AW343">
        <v>1</v>
      </c>
      <c r="AZ343">
        <v>1</v>
      </c>
      <c r="BA343">
        <v>1</v>
      </c>
      <c r="BB343">
        <v>1</v>
      </c>
      <c r="BC343">
        <v>5.35</v>
      </c>
      <c r="BD343" t="s">
        <v>3</v>
      </c>
      <c r="BE343" t="s">
        <v>3</v>
      </c>
      <c r="BF343" t="s">
        <v>3</v>
      </c>
      <c r="BG343" t="s">
        <v>3</v>
      </c>
      <c r="BH343">
        <v>3</v>
      </c>
      <c r="BI343">
        <v>1</v>
      </c>
      <c r="BJ343" t="s">
        <v>615</v>
      </c>
      <c r="BM343">
        <v>136</v>
      </c>
      <c r="BN343">
        <v>0</v>
      </c>
      <c r="BO343" t="s">
        <v>613</v>
      </c>
      <c r="BP343">
        <v>1</v>
      </c>
      <c r="BQ343">
        <v>30</v>
      </c>
      <c r="BR343">
        <v>0</v>
      </c>
      <c r="BS343">
        <v>1</v>
      </c>
      <c r="BT343">
        <v>1</v>
      </c>
      <c r="BU343">
        <v>1</v>
      </c>
      <c r="BV343">
        <v>1</v>
      </c>
      <c r="BW343">
        <v>1</v>
      </c>
      <c r="BX343">
        <v>1</v>
      </c>
      <c r="BY343" t="s">
        <v>3</v>
      </c>
      <c r="BZ343">
        <v>0</v>
      </c>
      <c r="CA343">
        <v>0</v>
      </c>
      <c r="CF343">
        <v>0</v>
      </c>
      <c r="CG343">
        <v>0</v>
      </c>
      <c r="CM343">
        <v>0</v>
      </c>
      <c r="CN343" t="s">
        <v>3</v>
      </c>
      <c r="CO343">
        <v>0</v>
      </c>
      <c r="CP343">
        <f t="shared" si="425"/>
        <v>37.24</v>
      </c>
      <c r="CQ343">
        <f t="shared" si="426"/>
        <v>37.235999999999997</v>
      </c>
      <c r="CR343">
        <f t="shared" si="427"/>
        <v>0</v>
      </c>
      <c r="CS343">
        <f t="shared" si="428"/>
        <v>0</v>
      </c>
      <c r="CT343">
        <f t="shared" si="429"/>
        <v>0</v>
      </c>
      <c r="CU343">
        <f t="shared" si="430"/>
        <v>0</v>
      </c>
      <c r="CV343">
        <f t="shared" si="431"/>
        <v>0</v>
      </c>
      <c r="CW343">
        <f t="shared" si="432"/>
        <v>0</v>
      </c>
      <c r="CX343">
        <f t="shared" si="433"/>
        <v>0</v>
      </c>
      <c r="CY343">
        <f t="shared" si="434"/>
        <v>0</v>
      </c>
      <c r="CZ343">
        <f t="shared" si="435"/>
        <v>0</v>
      </c>
      <c r="DC343" t="s">
        <v>3</v>
      </c>
      <c r="DD343" t="s">
        <v>3</v>
      </c>
      <c r="DE343" t="s">
        <v>3</v>
      </c>
      <c r="DF343" t="s">
        <v>3</v>
      </c>
      <c r="DG343" t="s">
        <v>3</v>
      </c>
      <c r="DH343" t="s">
        <v>3</v>
      </c>
      <c r="DI343" t="s">
        <v>3</v>
      </c>
      <c r="DJ343" t="s">
        <v>3</v>
      </c>
      <c r="DK343" t="s">
        <v>3</v>
      </c>
      <c r="DL343" t="s">
        <v>3</v>
      </c>
      <c r="DM343" t="s">
        <v>3</v>
      </c>
      <c r="DN343">
        <v>110</v>
      </c>
      <c r="DO343">
        <v>74</v>
      </c>
      <c r="DP343">
        <v>1.0669999999999999</v>
      </c>
      <c r="DQ343">
        <v>1</v>
      </c>
      <c r="DU343">
        <v>1010</v>
      </c>
      <c r="DV343" t="s">
        <v>51</v>
      </c>
      <c r="DW343" t="s">
        <v>51</v>
      </c>
      <c r="DX343">
        <v>1</v>
      </c>
      <c r="EE343">
        <v>20613028</v>
      </c>
      <c r="EF343">
        <v>30</v>
      </c>
      <c r="EG343" t="s">
        <v>54</v>
      </c>
      <c r="EH343">
        <v>0</v>
      </c>
      <c r="EI343" t="s">
        <v>3</v>
      </c>
      <c r="EJ343">
        <v>1</v>
      </c>
      <c r="EK343">
        <v>136</v>
      </c>
      <c r="EL343" t="s">
        <v>55</v>
      </c>
      <c r="EM343" t="s">
        <v>56</v>
      </c>
      <c r="EO343" t="s">
        <v>3</v>
      </c>
      <c r="EQ343">
        <v>0</v>
      </c>
      <c r="ER343">
        <v>0</v>
      </c>
      <c r="ES343">
        <v>6.96</v>
      </c>
      <c r="ET343">
        <v>0</v>
      </c>
      <c r="EU343">
        <v>0</v>
      </c>
      <c r="EV343">
        <v>0</v>
      </c>
      <c r="EW343">
        <v>0</v>
      </c>
      <c r="EX343">
        <v>0</v>
      </c>
      <c r="FQ343">
        <v>0</v>
      </c>
      <c r="FR343">
        <f t="shared" si="436"/>
        <v>0</v>
      </c>
      <c r="FS343">
        <v>0</v>
      </c>
      <c r="FX343">
        <v>110</v>
      </c>
      <c r="FY343">
        <v>74</v>
      </c>
      <c r="GA343" t="s">
        <v>3</v>
      </c>
      <c r="GD343">
        <v>0</v>
      </c>
      <c r="GF343">
        <v>-431118285</v>
      </c>
      <c r="GG343">
        <v>2</v>
      </c>
      <c r="GH343">
        <v>-2</v>
      </c>
      <c r="GI343">
        <v>2</v>
      </c>
      <c r="GJ343">
        <v>0</v>
      </c>
      <c r="GK343">
        <f>ROUND(R343*(S12)/100,2)</f>
        <v>0</v>
      </c>
      <c r="GL343">
        <f t="shared" si="437"/>
        <v>0</v>
      </c>
      <c r="GM343">
        <f t="shared" si="438"/>
        <v>37.24</v>
      </c>
      <c r="GN343">
        <f t="shared" si="439"/>
        <v>37.24</v>
      </c>
      <c r="GO343">
        <f t="shared" si="440"/>
        <v>0</v>
      </c>
      <c r="GP343">
        <f t="shared" si="441"/>
        <v>0</v>
      </c>
      <c r="GR343">
        <v>0</v>
      </c>
      <c r="GS343">
        <v>0</v>
      </c>
      <c r="GT343">
        <v>0</v>
      </c>
      <c r="GU343" t="s">
        <v>3</v>
      </c>
      <c r="GV343">
        <f t="shared" si="442"/>
        <v>0</v>
      </c>
      <c r="GW343">
        <v>1</v>
      </c>
      <c r="GX343">
        <f t="shared" si="443"/>
        <v>0</v>
      </c>
      <c r="HA343">
        <v>0</v>
      </c>
      <c r="HB343">
        <v>0</v>
      </c>
      <c r="IK343">
        <v>0</v>
      </c>
    </row>
    <row r="344" spans="1:255" x14ac:dyDescent="0.2">
      <c r="A344" s="2">
        <v>17</v>
      </c>
      <c r="B344" s="2">
        <v>1</v>
      </c>
      <c r="C344" s="2">
        <f>ROW(SmtRes!A497)</f>
        <v>497</v>
      </c>
      <c r="D344" s="2">
        <f>ROW(EtalonRes!A477)</f>
        <v>477</v>
      </c>
      <c r="E344" s="2" t="s">
        <v>148</v>
      </c>
      <c r="F344" s="2" t="s">
        <v>616</v>
      </c>
      <c r="G344" s="2" t="s">
        <v>617</v>
      </c>
      <c r="H344" s="2" t="s">
        <v>40</v>
      </c>
      <c r="I344" s="2">
        <f>ROUND(1/100,6)</f>
        <v>0.01</v>
      </c>
      <c r="J344" s="2">
        <v>0</v>
      </c>
      <c r="K344" s="2"/>
      <c r="L344" s="2"/>
      <c r="M344" s="2"/>
      <c r="N344" s="2"/>
      <c r="O344" s="2">
        <f t="shared" si="410"/>
        <v>10.49</v>
      </c>
      <c r="P344" s="2">
        <f t="shared" si="411"/>
        <v>0</v>
      </c>
      <c r="Q344" s="2">
        <f t="shared" si="412"/>
        <v>0.01</v>
      </c>
      <c r="R344" s="2">
        <f t="shared" si="413"/>
        <v>0</v>
      </c>
      <c r="S344" s="2">
        <f t="shared" si="414"/>
        <v>10.48</v>
      </c>
      <c r="T344" s="2">
        <f t="shared" si="415"/>
        <v>0</v>
      </c>
      <c r="U344" s="2">
        <f t="shared" si="416"/>
        <v>0.83133500000000005</v>
      </c>
      <c r="V344" s="2">
        <f t="shared" si="417"/>
        <v>0</v>
      </c>
      <c r="W344" s="2">
        <f t="shared" si="418"/>
        <v>0</v>
      </c>
      <c r="X344" s="2">
        <f t="shared" si="419"/>
        <v>0</v>
      </c>
      <c r="Y344" s="2">
        <f t="shared" si="420"/>
        <v>0</v>
      </c>
      <c r="Z344" s="2"/>
      <c r="AA344" s="2">
        <v>21012691</v>
      </c>
      <c r="AB344" s="2">
        <f t="shared" si="421"/>
        <v>1049.6969999999999</v>
      </c>
      <c r="AC344" s="2">
        <f t="shared" si="422"/>
        <v>0</v>
      </c>
      <c r="AD344" s="2">
        <f t="shared" ref="AD344:AF345" si="444">ROUND(((ET344*1.15)),6)</f>
        <v>1.357</v>
      </c>
      <c r="AE344" s="2">
        <f t="shared" si="444"/>
        <v>0.27600000000000002</v>
      </c>
      <c r="AF344" s="2">
        <f t="shared" si="444"/>
        <v>1048.3399999999999</v>
      </c>
      <c r="AG344" s="2">
        <f t="shared" si="423"/>
        <v>0</v>
      </c>
      <c r="AH344" s="2">
        <f>((EW344*1.15))</f>
        <v>83.133499999999998</v>
      </c>
      <c r="AI344" s="2">
        <f>((EX344*1.15))</f>
        <v>0</v>
      </c>
      <c r="AJ344" s="2">
        <f t="shared" si="424"/>
        <v>0</v>
      </c>
      <c r="AK344" s="2">
        <v>912.78</v>
      </c>
      <c r="AL344" s="2">
        <v>0</v>
      </c>
      <c r="AM344" s="2">
        <v>1.18</v>
      </c>
      <c r="AN344" s="2">
        <v>0.24</v>
      </c>
      <c r="AO344" s="2">
        <v>911.6</v>
      </c>
      <c r="AP344" s="2">
        <v>0</v>
      </c>
      <c r="AQ344" s="2">
        <v>72.290000000000006</v>
      </c>
      <c r="AR344" s="2">
        <v>0</v>
      </c>
      <c r="AS344" s="2">
        <v>0</v>
      </c>
      <c r="AT344" s="2">
        <v>0</v>
      </c>
      <c r="AU344" s="2">
        <v>0</v>
      </c>
      <c r="AV344" s="2">
        <v>1</v>
      </c>
      <c r="AW344" s="2">
        <v>1</v>
      </c>
      <c r="AX344" s="2"/>
      <c r="AY344" s="2"/>
      <c r="AZ344" s="2">
        <v>1</v>
      </c>
      <c r="BA344" s="2">
        <v>1</v>
      </c>
      <c r="BB344" s="2">
        <v>1</v>
      </c>
      <c r="BC344" s="2">
        <v>1</v>
      </c>
      <c r="BD344" s="2" t="s">
        <v>3</v>
      </c>
      <c r="BE344" s="2" t="s">
        <v>3</v>
      </c>
      <c r="BF344" s="2" t="s">
        <v>3</v>
      </c>
      <c r="BG344" s="2" t="s">
        <v>3</v>
      </c>
      <c r="BH344" s="2">
        <v>0</v>
      </c>
      <c r="BI344" s="2">
        <v>1</v>
      </c>
      <c r="BJ344" s="2" t="s">
        <v>618</v>
      </c>
      <c r="BK344" s="2"/>
      <c r="BL344" s="2"/>
      <c r="BM344" s="2">
        <v>1552</v>
      </c>
      <c r="BN344" s="2">
        <v>0</v>
      </c>
      <c r="BO344" s="2" t="s">
        <v>3</v>
      </c>
      <c r="BP344" s="2">
        <v>0</v>
      </c>
      <c r="BQ344" s="2">
        <v>60</v>
      </c>
      <c r="BR344" s="2">
        <v>0</v>
      </c>
      <c r="BS344" s="2">
        <v>1</v>
      </c>
      <c r="BT344" s="2">
        <v>1</v>
      </c>
      <c r="BU344" s="2">
        <v>1</v>
      </c>
      <c r="BV344" s="2">
        <v>1</v>
      </c>
      <c r="BW344" s="2">
        <v>1</v>
      </c>
      <c r="BX344" s="2">
        <v>1</v>
      </c>
      <c r="BY344" s="2" t="s">
        <v>3</v>
      </c>
      <c r="BZ344" s="2">
        <v>0</v>
      </c>
      <c r="CA344" s="2">
        <v>0</v>
      </c>
      <c r="CB344" s="2"/>
      <c r="CC344" s="2"/>
      <c r="CD344" s="2"/>
      <c r="CE344" s="2"/>
      <c r="CF344" s="2">
        <v>0</v>
      </c>
      <c r="CG344" s="2">
        <v>0</v>
      </c>
      <c r="CH344" s="2"/>
      <c r="CI344" s="2"/>
      <c r="CJ344" s="2"/>
      <c r="CK344" s="2"/>
      <c r="CL344" s="2"/>
      <c r="CM344" s="2">
        <v>0</v>
      </c>
      <c r="CN344" s="2" t="s">
        <v>936</v>
      </c>
      <c r="CO344" s="2">
        <v>0</v>
      </c>
      <c r="CP344" s="2">
        <f t="shared" si="425"/>
        <v>10.49</v>
      </c>
      <c r="CQ344" s="2">
        <f t="shared" si="426"/>
        <v>0</v>
      </c>
      <c r="CR344" s="2">
        <f t="shared" si="427"/>
        <v>1.357</v>
      </c>
      <c r="CS344" s="2">
        <f t="shared" si="428"/>
        <v>0.27600000000000002</v>
      </c>
      <c r="CT344" s="2">
        <f t="shared" si="429"/>
        <v>1048.3399999999999</v>
      </c>
      <c r="CU344" s="2">
        <f t="shared" si="430"/>
        <v>0</v>
      </c>
      <c r="CV344" s="2">
        <f t="shared" si="431"/>
        <v>83.133499999999998</v>
      </c>
      <c r="CW344" s="2">
        <f t="shared" si="432"/>
        <v>0</v>
      </c>
      <c r="CX344" s="2">
        <f t="shared" si="433"/>
        <v>0</v>
      </c>
      <c r="CY344" s="2">
        <f t="shared" si="434"/>
        <v>0</v>
      </c>
      <c r="CZ344" s="2">
        <f t="shared" si="435"/>
        <v>0</v>
      </c>
      <c r="DA344" s="2"/>
      <c r="DB344" s="2"/>
      <c r="DC344" s="2" t="s">
        <v>3</v>
      </c>
      <c r="DD344" s="2" t="s">
        <v>3</v>
      </c>
      <c r="DE344" s="2" t="s">
        <v>28</v>
      </c>
      <c r="DF344" s="2" t="s">
        <v>28</v>
      </c>
      <c r="DG344" s="2" t="s">
        <v>28</v>
      </c>
      <c r="DH344" s="2" t="s">
        <v>3</v>
      </c>
      <c r="DI344" s="2" t="s">
        <v>28</v>
      </c>
      <c r="DJ344" s="2" t="s">
        <v>28</v>
      </c>
      <c r="DK344" s="2" t="s">
        <v>3</v>
      </c>
      <c r="DL344" s="2" t="s">
        <v>3</v>
      </c>
      <c r="DM344" s="2" t="s">
        <v>3</v>
      </c>
      <c r="DN344" s="2">
        <v>110</v>
      </c>
      <c r="DO344" s="2">
        <v>74</v>
      </c>
      <c r="DP344" s="2">
        <v>1.0669999999999999</v>
      </c>
      <c r="DQ344" s="2">
        <v>1</v>
      </c>
      <c r="DR344" s="2"/>
      <c r="DS344" s="2"/>
      <c r="DT344" s="2"/>
      <c r="DU344" s="2">
        <v>1010</v>
      </c>
      <c r="DV344" s="2" t="s">
        <v>40</v>
      </c>
      <c r="DW344" s="2" t="s">
        <v>40</v>
      </c>
      <c r="DX344" s="2">
        <v>100</v>
      </c>
      <c r="DY344" s="2"/>
      <c r="DZ344" s="2"/>
      <c r="EA344" s="2"/>
      <c r="EB344" s="2"/>
      <c r="EC344" s="2"/>
      <c r="ED344" s="2"/>
      <c r="EE344" s="2">
        <v>20614444</v>
      </c>
      <c r="EF344" s="2">
        <v>60</v>
      </c>
      <c r="EG344" s="2" t="s">
        <v>29</v>
      </c>
      <c r="EH344" s="2">
        <v>0</v>
      </c>
      <c r="EI344" s="2" t="s">
        <v>3</v>
      </c>
      <c r="EJ344" s="2">
        <v>1</v>
      </c>
      <c r="EK344" s="2">
        <v>1552</v>
      </c>
      <c r="EL344" s="2" t="s">
        <v>564</v>
      </c>
      <c r="EM344" s="2" t="s">
        <v>565</v>
      </c>
      <c r="EN344" s="2"/>
      <c r="EO344" s="2" t="s">
        <v>102</v>
      </c>
      <c r="EP344" s="2"/>
      <c r="EQ344" s="2">
        <v>0</v>
      </c>
      <c r="ER344" s="2">
        <v>912.78</v>
      </c>
      <c r="ES344" s="2">
        <v>0</v>
      </c>
      <c r="ET344" s="2">
        <v>1.18</v>
      </c>
      <c r="EU344" s="2">
        <v>0.24</v>
      </c>
      <c r="EV344" s="2">
        <v>911.6</v>
      </c>
      <c r="EW344" s="2">
        <v>72.290000000000006</v>
      </c>
      <c r="EX344" s="2">
        <v>0</v>
      </c>
      <c r="EY344" s="2">
        <v>0</v>
      </c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>
        <v>0</v>
      </c>
      <c r="FR344" s="2">
        <f t="shared" si="436"/>
        <v>0</v>
      </c>
      <c r="FS344" s="2">
        <v>0</v>
      </c>
      <c r="FT344" s="2"/>
      <c r="FU344" s="2"/>
      <c r="FV344" s="2"/>
      <c r="FW344" s="2"/>
      <c r="FX344" s="2">
        <v>110</v>
      </c>
      <c r="FY344" s="2">
        <v>74</v>
      </c>
      <c r="FZ344" s="2"/>
      <c r="GA344" s="2" t="s">
        <v>3</v>
      </c>
      <c r="GB344" s="2"/>
      <c r="GC344" s="2"/>
      <c r="GD344" s="2">
        <v>0</v>
      </c>
      <c r="GE344" s="2"/>
      <c r="GF344" s="2">
        <v>-1381729160</v>
      </c>
      <c r="GG344" s="2">
        <v>2</v>
      </c>
      <c r="GH344" s="2">
        <v>1</v>
      </c>
      <c r="GI344" s="2">
        <v>-2</v>
      </c>
      <c r="GJ344" s="2">
        <v>0</v>
      </c>
      <c r="GK344" s="2">
        <f>ROUND(R344*(R12)/100,2)</f>
        <v>0</v>
      </c>
      <c r="GL344" s="2">
        <f t="shared" si="437"/>
        <v>0</v>
      </c>
      <c r="GM344" s="2">
        <f t="shared" si="438"/>
        <v>10.49</v>
      </c>
      <c r="GN344" s="2">
        <f t="shared" si="439"/>
        <v>10.49</v>
      </c>
      <c r="GO344" s="2">
        <f t="shared" si="440"/>
        <v>0</v>
      </c>
      <c r="GP344" s="2">
        <f t="shared" si="441"/>
        <v>0</v>
      </c>
      <c r="GQ344" s="2"/>
      <c r="GR344" s="2">
        <v>0</v>
      </c>
      <c r="GS344" s="2">
        <v>3</v>
      </c>
      <c r="GT344" s="2">
        <v>0</v>
      </c>
      <c r="GU344" s="2" t="s">
        <v>3</v>
      </c>
      <c r="GV344" s="2">
        <f t="shared" si="442"/>
        <v>0</v>
      </c>
      <c r="GW344" s="2">
        <v>1</v>
      </c>
      <c r="GX344" s="2">
        <f t="shared" si="443"/>
        <v>0</v>
      </c>
      <c r="GY344" s="2"/>
      <c r="GZ344" s="2"/>
      <c r="HA344" s="2">
        <v>0</v>
      </c>
      <c r="HB344" s="2">
        <v>0</v>
      </c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>
        <v>0</v>
      </c>
      <c r="IL344" s="2"/>
      <c r="IM344" s="2"/>
      <c r="IN344" s="2"/>
      <c r="IO344" s="2"/>
      <c r="IP344" s="2"/>
      <c r="IQ344" s="2"/>
      <c r="IR344" s="2"/>
      <c r="IS344" s="2"/>
      <c r="IT344" s="2"/>
      <c r="IU344" s="2"/>
    </row>
    <row r="345" spans="1:255" x14ac:dyDescent="0.2">
      <c r="A345">
        <v>17</v>
      </c>
      <c r="B345">
        <v>1</v>
      </c>
      <c r="C345">
        <f>ROW(SmtRes!A500)</f>
        <v>500</v>
      </c>
      <c r="D345">
        <f>ROW(EtalonRes!A480)</f>
        <v>480</v>
      </c>
      <c r="E345" t="s">
        <v>148</v>
      </c>
      <c r="F345" t="s">
        <v>616</v>
      </c>
      <c r="G345" t="s">
        <v>617</v>
      </c>
      <c r="H345" t="s">
        <v>40</v>
      </c>
      <c r="I345">
        <f>ROUND(1/100,6)</f>
        <v>0.01</v>
      </c>
      <c r="J345">
        <v>0</v>
      </c>
      <c r="O345">
        <f t="shared" si="410"/>
        <v>207.62</v>
      </c>
      <c r="P345">
        <f t="shared" si="411"/>
        <v>0</v>
      </c>
      <c r="Q345">
        <f t="shared" si="412"/>
        <v>0.12</v>
      </c>
      <c r="R345">
        <f t="shared" si="413"/>
        <v>0</v>
      </c>
      <c r="S345">
        <f t="shared" si="414"/>
        <v>207.5</v>
      </c>
      <c r="T345">
        <f t="shared" si="415"/>
        <v>0</v>
      </c>
      <c r="U345">
        <f t="shared" si="416"/>
        <v>0.88703444499999995</v>
      </c>
      <c r="V345">
        <f t="shared" si="417"/>
        <v>0</v>
      </c>
      <c r="W345">
        <f t="shared" si="418"/>
        <v>0</v>
      </c>
      <c r="X345">
        <f t="shared" si="419"/>
        <v>195.05</v>
      </c>
      <c r="Y345">
        <f t="shared" si="420"/>
        <v>91.3</v>
      </c>
      <c r="AA345">
        <v>21012693</v>
      </c>
      <c r="AB345">
        <f t="shared" si="421"/>
        <v>1049.6969999999999</v>
      </c>
      <c r="AC345">
        <f t="shared" si="422"/>
        <v>0</v>
      </c>
      <c r="AD345">
        <f t="shared" si="444"/>
        <v>1.357</v>
      </c>
      <c r="AE345">
        <f t="shared" si="444"/>
        <v>0.27600000000000002</v>
      </c>
      <c r="AF345">
        <f t="shared" si="444"/>
        <v>1048.3399999999999</v>
      </c>
      <c r="AG345">
        <f t="shared" si="423"/>
        <v>0</v>
      </c>
      <c r="AH345">
        <f>((EW345*1.15))</f>
        <v>83.133499999999998</v>
      </c>
      <c r="AI345">
        <f>((EX345*1.15))</f>
        <v>0</v>
      </c>
      <c r="AJ345">
        <f t="shared" si="424"/>
        <v>0</v>
      </c>
      <c r="AK345">
        <v>912.78</v>
      </c>
      <c r="AL345">
        <v>0</v>
      </c>
      <c r="AM345">
        <v>1.18</v>
      </c>
      <c r="AN345">
        <v>0.24</v>
      </c>
      <c r="AO345">
        <v>911.6</v>
      </c>
      <c r="AP345">
        <v>0</v>
      </c>
      <c r="AQ345">
        <v>72.290000000000006</v>
      </c>
      <c r="AR345">
        <v>0</v>
      </c>
      <c r="AS345">
        <v>0</v>
      </c>
      <c r="AT345">
        <v>94</v>
      </c>
      <c r="AU345">
        <v>44</v>
      </c>
      <c r="AV345">
        <v>1.0669999999999999</v>
      </c>
      <c r="AW345">
        <v>1</v>
      </c>
      <c r="AZ345">
        <v>1</v>
      </c>
      <c r="BA345">
        <v>18.55</v>
      </c>
      <c r="BB345">
        <v>8.08</v>
      </c>
      <c r="BC345">
        <v>1</v>
      </c>
      <c r="BD345" t="s">
        <v>3</v>
      </c>
      <c r="BE345" t="s">
        <v>3</v>
      </c>
      <c r="BF345" t="s">
        <v>3</v>
      </c>
      <c r="BG345" t="s">
        <v>3</v>
      </c>
      <c r="BH345">
        <v>0</v>
      </c>
      <c r="BI345">
        <v>1</v>
      </c>
      <c r="BJ345" t="s">
        <v>618</v>
      </c>
      <c r="BM345">
        <v>1552</v>
      </c>
      <c r="BN345">
        <v>0</v>
      </c>
      <c r="BO345" t="s">
        <v>616</v>
      </c>
      <c r="BP345">
        <v>1</v>
      </c>
      <c r="BQ345">
        <v>60</v>
      </c>
      <c r="BR345">
        <v>0</v>
      </c>
      <c r="BS345">
        <v>1</v>
      </c>
      <c r="BT345">
        <v>1</v>
      </c>
      <c r="BU345">
        <v>1</v>
      </c>
      <c r="BV345">
        <v>1</v>
      </c>
      <c r="BW345">
        <v>1</v>
      </c>
      <c r="BX345">
        <v>1</v>
      </c>
      <c r="BY345" t="s">
        <v>3</v>
      </c>
      <c r="BZ345">
        <v>94</v>
      </c>
      <c r="CA345">
        <v>44</v>
      </c>
      <c r="CF345">
        <v>0</v>
      </c>
      <c r="CG345">
        <v>0</v>
      </c>
      <c r="CM345">
        <v>0</v>
      </c>
      <c r="CN345" t="s">
        <v>936</v>
      </c>
      <c r="CO345">
        <v>0</v>
      </c>
      <c r="CP345">
        <f t="shared" si="425"/>
        <v>207.62</v>
      </c>
      <c r="CQ345">
        <f t="shared" si="426"/>
        <v>0</v>
      </c>
      <c r="CR345">
        <f t="shared" si="427"/>
        <v>11.69918552</v>
      </c>
      <c r="CS345">
        <f t="shared" si="428"/>
        <v>0.29449200000000003</v>
      </c>
      <c r="CT345">
        <f t="shared" si="429"/>
        <v>20749.636368999996</v>
      </c>
      <c r="CU345">
        <f t="shared" si="430"/>
        <v>0</v>
      </c>
      <c r="CV345">
        <f t="shared" si="431"/>
        <v>88.703444499999989</v>
      </c>
      <c r="CW345">
        <f t="shared" si="432"/>
        <v>0</v>
      </c>
      <c r="CX345">
        <f t="shared" si="433"/>
        <v>0</v>
      </c>
      <c r="CY345">
        <f t="shared" si="434"/>
        <v>195.04999999999998</v>
      </c>
      <c r="CZ345">
        <f t="shared" si="435"/>
        <v>91.3</v>
      </c>
      <c r="DC345" t="s">
        <v>3</v>
      </c>
      <c r="DD345" t="s">
        <v>3</v>
      </c>
      <c r="DE345" t="s">
        <v>28</v>
      </c>
      <c r="DF345" t="s">
        <v>28</v>
      </c>
      <c r="DG345" t="s">
        <v>28</v>
      </c>
      <c r="DH345" t="s">
        <v>3</v>
      </c>
      <c r="DI345" t="s">
        <v>28</v>
      </c>
      <c r="DJ345" t="s">
        <v>28</v>
      </c>
      <c r="DK345" t="s">
        <v>3</v>
      </c>
      <c r="DL345" t="s">
        <v>3</v>
      </c>
      <c r="DM345" t="s">
        <v>3</v>
      </c>
      <c r="DN345">
        <v>110</v>
      </c>
      <c r="DO345">
        <v>74</v>
      </c>
      <c r="DP345">
        <v>1.0669999999999999</v>
      </c>
      <c r="DQ345">
        <v>1</v>
      </c>
      <c r="DU345">
        <v>1010</v>
      </c>
      <c r="DV345" t="s">
        <v>40</v>
      </c>
      <c r="DW345" t="s">
        <v>40</v>
      </c>
      <c r="DX345">
        <v>100</v>
      </c>
      <c r="EE345">
        <v>20614444</v>
      </c>
      <c r="EF345">
        <v>60</v>
      </c>
      <c r="EG345" t="s">
        <v>29</v>
      </c>
      <c r="EH345">
        <v>0</v>
      </c>
      <c r="EI345" t="s">
        <v>3</v>
      </c>
      <c r="EJ345">
        <v>1</v>
      </c>
      <c r="EK345">
        <v>1552</v>
      </c>
      <c r="EL345" t="s">
        <v>564</v>
      </c>
      <c r="EM345" t="s">
        <v>565</v>
      </c>
      <c r="EO345" t="s">
        <v>102</v>
      </c>
      <c r="EQ345">
        <v>0</v>
      </c>
      <c r="ER345">
        <v>912.78</v>
      </c>
      <c r="ES345">
        <v>0</v>
      </c>
      <c r="ET345">
        <v>1.18</v>
      </c>
      <c r="EU345">
        <v>0.24</v>
      </c>
      <c r="EV345">
        <v>911.6</v>
      </c>
      <c r="EW345">
        <v>72.290000000000006</v>
      </c>
      <c r="EX345">
        <v>0</v>
      </c>
      <c r="EY345">
        <v>0</v>
      </c>
      <c r="FQ345">
        <v>0</v>
      </c>
      <c r="FR345">
        <f t="shared" si="436"/>
        <v>0</v>
      </c>
      <c r="FS345">
        <v>0</v>
      </c>
      <c r="FX345">
        <v>110</v>
      </c>
      <c r="FY345">
        <v>74</v>
      </c>
      <c r="GA345" t="s">
        <v>3</v>
      </c>
      <c r="GD345">
        <v>0</v>
      </c>
      <c r="GF345">
        <v>-1381729160</v>
      </c>
      <c r="GG345">
        <v>2</v>
      </c>
      <c r="GH345">
        <v>1</v>
      </c>
      <c r="GI345">
        <v>2</v>
      </c>
      <c r="GJ345">
        <v>0</v>
      </c>
      <c r="GK345">
        <f>ROUND(R345*(S12)/100,2)</f>
        <v>0</v>
      </c>
      <c r="GL345">
        <f t="shared" si="437"/>
        <v>0</v>
      </c>
      <c r="GM345">
        <f t="shared" si="438"/>
        <v>493.97</v>
      </c>
      <c r="GN345">
        <f t="shared" si="439"/>
        <v>493.97</v>
      </c>
      <c r="GO345">
        <f t="shared" si="440"/>
        <v>0</v>
      </c>
      <c r="GP345">
        <f t="shared" si="441"/>
        <v>0</v>
      </c>
      <c r="GR345">
        <v>0</v>
      </c>
      <c r="GS345">
        <v>3</v>
      </c>
      <c r="GT345">
        <v>0</v>
      </c>
      <c r="GU345" t="s">
        <v>3</v>
      </c>
      <c r="GV345">
        <f t="shared" si="442"/>
        <v>0</v>
      </c>
      <c r="GW345">
        <v>1</v>
      </c>
      <c r="GX345">
        <f t="shared" si="443"/>
        <v>0</v>
      </c>
      <c r="HA345">
        <v>0</v>
      </c>
      <c r="HB345">
        <v>0</v>
      </c>
      <c r="IK345">
        <v>0</v>
      </c>
    </row>
    <row r="346" spans="1:255" x14ac:dyDescent="0.2">
      <c r="A346" s="2">
        <v>18</v>
      </c>
      <c r="B346" s="2">
        <v>1</v>
      </c>
      <c r="C346" s="2">
        <v>497</v>
      </c>
      <c r="D346" s="2"/>
      <c r="E346" s="2" t="s">
        <v>619</v>
      </c>
      <c r="F346" s="2" t="s">
        <v>620</v>
      </c>
      <c r="G346" s="2" t="s">
        <v>621</v>
      </c>
      <c r="H346" s="2" t="s">
        <v>51</v>
      </c>
      <c r="I346" s="2">
        <f>I344*J346</f>
        <v>1</v>
      </c>
      <c r="J346" s="2">
        <v>100</v>
      </c>
      <c r="K346" s="2"/>
      <c r="L346" s="2"/>
      <c r="M346" s="2"/>
      <c r="N346" s="2"/>
      <c r="O346" s="2">
        <f t="shared" si="410"/>
        <v>20.88</v>
      </c>
      <c r="P346" s="2">
        <f t="shared" si="411"/>
        <v>20.88</v>
      </c>
      <c r="Q346" s="2">
        <f t="shared" si="412"/>
        <v>0</v>
      </c>
      <c r="R346" s="2">
        <f t="shared" si="413"/>
        <v>0</v>
      </c>
      <c r="S346" s="2">
        <f t="shared" si="414"/>
        <v>0</v>
      </c>
      <c r="T346" s="2">
        <f t="shared" si="415"/>
        <v>0</v>
      </c>
      <c r="U346" s="2">
        <f t="shared" si="416"/>
        <v>0</v>
      </c>
      <c r="V346" s="2">
        <f t="shared" si="417"/>
        <v>0</v>
      </c>
      <c r="W346" s="2">
        <f t="shared" si="418"/>
        <v>0</v>
      </c>
      <c r="X346" s="2">
        <f t="shared" si="419"/>
        <v>0</v>
      </c>
      <c r="Y346" s="2">
        <f t="shared" si="420"/>
        <v>0</v>
      </c>
      <c r="Z346" s="2"/>
      <c r="AA346" s="2">
        <v>21012691</v>
      </c>
      <c r="AB346" s="2">
        <f t="shared" si="421"/>
        <v>20.88</v>
      </c>
      <c r="AC346" s="2">
        <f t="shared" si="422"/>
        <v>20.88</v>
      </c>
      <c r="AD346" s="2">
        <f t="shared" ref="AD346:AF347" si="445">ROUND((ET346),6)</f>
        <v>0</v>
      </c>
      <c r="AE346" s="2">
        <f t="shared" si="445"/>
        <v>0</v>
      </c>
      <c r="AF346" s="2">
        <f t="shared" si="445"/>
        <v>0</v>
      </c>
      <c r="AG346" s="2">
        <f t="shared" si="423"/>
        <v>0</v>
      </c>
      <c r="AH346" s="2">
        <f>(EW346)</f>
        <v>0</v>
      </c>
      <c r="AI346" s="2">
        <f>(EX346)</f>
        <v>0</v>
      </c>
      <c r="AJ346" s="2">
        <f t="shared" si="424"/>
        <v>0</v>
      </c>
      <c r="AK346" s="2">
        <v>20.88</v>
      </c>
      <c r="AL346" s="2">
        <v>20.88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2">
        <v>0</v>
      </c>
      <c r="AU346" s="2">
        <v>0</v>
      </c>
      <c r="AV346" s="2">
        <v>1</v>
      </c>
      <c r="AW346" s="2">
        <v>1</v>
      </c>
      <c r="AX346" s="2"/>
      <c r="AY346" s="2"/>
      <c r="AZ346" s="2">
        <v>1</v>
      </c>
      <c r="BA346" s="2">
        <v>1</v>
      </c>
      <c r="BB346" s="2">
        <v>1</v>
      </c>
      <c r="BC346" s="2">
        <v>1</v>
      </c>
      <c r="BD346" s="2" t="s">
        <v>3</v>
      </c>
      <c r="BE346" s="2" t="s">
        <v>3</v>
      </c>
      <c r="BF346" s="2" t="s">
        <v>3</v>
      </c>
      <c r="BG346" s="2" t="s">
        <v>3</v>
      </c>
      <c r="BH346" s="2">
        <v>3</v>
      </c>
      <c r="BI346" s="2">
        <v>1</v>
      </c>
      <c r="BJ346" s="2" t="s">
        <v>622</v>
      </c>
      <c r="BK346" s="2"/>
      <c r="BL346" s="2"/>
      <c r="BM346" s="2">
        <v>1552</v>
      </c>
      <c r="BN346" s="2">
        <v>0</v>
      </c>
      <c r="BO346" s="2" t="s">
        <v>3</v>
      </c>
      <c r="BP346" s="2">
        <v>0</v>
      </c>
      <c r="BQ346" s="2">
        <v>60</v>
      </c>
      <c r="BR346" s="2">
        <v>0</v>
      </c>
      <c r="BS346" s="2">
        <v>1</v>
      </c>
      <c r="BT346" s="2">
        <v>1</v>
      </c>
      <c r="BU346" s="2">
        <v>1</v>
      </c>
      <c r="BV346" s="2">
        <v>1</v>
      </c>
      <c r="BW346" s="2">
        <v>1</v>
      </c>
      <c r="BX346" s="2">
        <v>1</v>
      </c>
      <c r="BY346" s="2" t="s">
        <v>3</v>
      </c>
      <c r="BZ346" s="2">
        <v>0</v>
      </c>
      <c r="CA346" s="2">
        <v>0</v>
      </c>
      <c r="CB346" s="2"/>
      <c r="CC346" s="2"/>
      <c r="CD346" s="2"/>
      <c r="CE346" s="2"/>
      <c r="CF346" s="2">
        <v>0</v>
      </c>
      <c r="CG346" s="2">
        <v>0</v>
      </c>
      <c r="CH346" s="2"/>
      <c r="CI346" s="2"/>
      <c r="CJ346" s="2"/>
      <c r="CK346" s="2"/>
      <c r="CL346" s="2"/>
      <c r="CM346" s="2">
        <v>0</v>
      </c>
      <c r="CN346" s="2" t="s">
        <v>3</v>
      </c>
      <c r="CO346" s="2">
        <v>0</v>
      </c>
      <c r="CP346" s="2">
        <f t="shared" si="425"/>
        <v>20.88</v>
      </c>
      <c r="CQ346" s="2">
        <f t="shared" si="426"/>
        <v>20.88</v>
      </c>
      <c r="CR346" s="2">
        <f t="shared" si="427"/>
        <v>0</v>
      </c>
      <c r="CS346" s="2">
        <f t="shared" si="428"/>
        <v>0</v>
      </c>
      <c r="CT346" s="2">
        <f t="shared" si="429"/>
        <v>0</v>
      </c>
      <c r="CU346" s="2">
        <f t="shared" si="430"/>
        <v>0</v>
      </c>
      <c r="CV346" s="2">
        <f t="shared" si="431"/>
        <v>0</v>
      </c>
      <c r="CW346" s="2">
        <f t="shared" si="432"/>
        <v>0</v>
      </c>
      <c r="CX346" s="2">
        <f t="shared" si="433"/>
        <v>0</v>
      </c>
      <c r="CY346" s="2">
        <f t="shared" si="434"/>
        <v>0</v>
      </c>
      <c r="CZ346" s="2">
        <f t="shared" si="435"/>
        <v>0</v>
      </c>
      <c r="DA346" s="2"/>
      <c r="DB346" s="2"/>
      <c r="DC346" s="2" t="s">
        <v>3</v>
      </c>
      <c r="DD346" s="2" t="s">
        <v>3</v>
      </c>
      <c r="DE346" s="2" t="s">
        <v>3</v>
      </c>
      <c r="DF346" s="2" t="s">
        <v>3</v>
      </c>
      <c r="DG346" s="2" t="s">
        <v>3</v>
      </c>
      <c r="DH346" s="2" t="s">
        <v>3</v>
      </c>
      <c r="DI346" s="2" t="s">
        <v>3</v>
      </c>
      <c r="DJ346" s="2" t="s">
        <v>3</v>
      </c>
      <c r="DK346" s="2" t="s">
        <v>3</v>
      </c>
      <c r="DL346" s="2" t="s">
        <v>3</v>
      </c>
      <c r="DM346" s="2" t="s">
        <v>3</v>
      </c>
      <c r="DN346" s="2">
        <v>110</v>
      </c>
      <c r="DO346" s="2">
        <v>74</v>
      </c>
      <c r="DP346" s="2">
        <v>1.0669999999999999</v>
      </c>
      <c r="DQ346" s="2">
        <v>1</v>
      </c>
      <c r="DR346" s="2"/>
      <c r="DS346" s="2"/>
      <c r="DT346" s="2"/>
      <c r="DU346" s="2">
        <v>1010</v>
      </c>
      <c r="DV346" s="2" t="s">
        <v>51</v>
      </c>
      <c r="DW346" s="2" t="s">
        <v>51</v>
      </c>
      <c r="DX346" s="2">
        <v>1</v>
      </c>
      <c r="DY346" s="2"/>
      <c r="DZ346" s="2"/>
      <c r="EA346" s="2"/>
      <c r="EB346" s="2"/>
      <c r="EC346" s="2"/>
      <c r="ED346" s="2"/>
      <c r="EE346" s="2">
        <v>20614444</v>
      </c>
      <c r="EF346" s="2">
        <v>60</v>
      </c>
      <c r="EG346" s="2" t="s">
        <v>29</v>
      </c>
      <c r="EH346" s="2">
        <v>0</v>
      </c>
      <c r="EI346" s="2" t="s">
        <v>3</v>
      </c>
      <c r="EJ346" s="2">
        <v>1</v>
      </c>
      <c r="EK346" s="2">
        <v>1552</v>
      </c>
      <c r="EL346" s="2" t="s">
        <v>564</v>
      </c>
      <c r="EM346" s="2" t="s">
        <v>565</v>
      </c>
      <c r="EN346" s="2"/>
      <c r="EO346" s="2" t="s">
        <v>3</v>
      </c>
      <c r="EP346" s="2"/>
      <c r="EQ346" s="2">
        <v>0</v>
      </c>
      <c r="ER346" s="2">
        <v>20.88</v>
      </c>
      <c r="ES346" s="2">
        <v>20.88</v>
      </c>
      <c r="ET346" s="2">
        <v>0</v>
      </c>
      <c r="EU346" s="2">
        <v>0</v>
      </c>
      <c r="EV346" s="2">
        <v>0</v>
      </c>
      <c r="EW346" s="2">
        <v>0</v>
      </c>
      <c r="EX346" s="2">
        <v>0</v>
      </c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>
        <v>0</v>
      </c>
      <c r="FR346" s="2">
        <f t="shared" si="436"/>
        <v>0</v>
      </c>
      <c r="FS346" s="2">
        <v>0</v>
      </c>
      <c r="FT346" s="2"/>
      <c r="FU346" s="2"/>
      <c r="FV346" s="2"/>
      <c r="FW346" s="2"/>
      <c r="FX346" s="2">
        <v>110</v>
      </c>
      <c r="FY346" s="2">
        <v>74</v>
      </c>
      <c r="FZ346" s="2"/>
      <c r="GA346" s="2" t="s">
        <v>3</v>
      </c>
      <c r="GB346" s="2"/>
      <c r="GC346" s="2"/>
      <c r="GD346" s="2">
        <v>0</v>
      </c>
      <c r="GE346" s="2"/>
      <c r="GF346" s="2">
        <v>1864889407</v>
      </c>
      <c r="GG346" s="2">
        <v>2</v>
      </c>
      <c r="GH346" s="2">
        <v>1</v>
      </c>
      <c r="GI346" s="2">
        <v>-2</v>
      </c>
      <c r="GJ346" s="2">
        <v>0</v>
      </c>
      <c r="GK346" s="2">
        <f>ROUND(R346*(R12)/100,2)</f>
        <v>0</v>
      </c>
      <c r="GL346" s="2">
        <f t="shared" si="437"/>
        <v>0</v>
      </c>
      <c r="GM346" s="2">
        <f t="shared" si="438"/>
        <v>20.88</v>
      </c>
      <c r="GN346" s="2">
        <f t="shared" si="439"/>
        <v>20.88</v>
      </c>
      <c r="GO346" s="2">
        <f t="shared" si="440"/>
        <v>0</v>
      </c>
      <c r="GP346" s="2">
        <f t="shared" si="441"/>
        <v>0</v>
      </c>
      <c r="GQ346" s="2"/>
      <c r="GR346" s="2">
        <v>0</v>
      </c>
      <c r="GS346" s="2">
        <v>3</v>
      </c>
      <c r="GT346" s="2">
        <v>0</v>
      </c>
      <c r="GU346" s="2" t="s">
        <v>3</v>
      </c>
      <c r="GV346" s="2">
        <f t="shared" si="442"/>
        <v>0</v>
      </c>
      <c r="GW346" s="2">
        <v>1</v>
      </c>
      <c r="GX346" s="2">
        <f t="shared" si="443"/>
        <v>0</v>
      </c>
      <c r="GY346" s="2"/>
      <c r="GZ346" s="2"/>
      <c r="HA346" s="2">
        <v>0</v>
      </c>
      <c r="HB346" s="2">
        <v>0</v>
      </c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>
        <v>0</v>
      </c>
      <c r="IL346" s="2"/>
      <c r="IM346" s="2"/>
      <c r="IN346" s="2"/>
      <c r="IO346" s="2"/>
      <c r="IP346" s="2"/>
      <c r="IQ346" s="2"/>
      <c r="IR346" s="2"/>
      <c r="IS346" s="2"/>
      <c r="IT346" s="2"/>
      <c r="IU346" s="2"/>
    </row>
    <row r="347" spans="1:255" x14ac:dyDescent="0.2">
      <c r="A347">
        <v>18</v>
      </c>
      <c r="B347">
        <v>1</v>
      </c>
      <c r="C347">
        <v>500</v>
      </c>
      <c r="E347" t="s">
        <v>619</v>
      </c>
      <c r="F347" t="s">
        <v>620</v>
      </c>
      <c r="G347" t="s">
        <v>621</v>
      </c>
      <c r="H347" t="s">
        <v>51</v>
      </c>
      <c r="I347">
        <f>I345*J347</f>
        <v>1</v>
      </c>
      <c r="J347">
        <v>100</v>
      </c>
      <c r="O347">
        <f t="shared" si="410"/>
        <v>45.31</v>
      </c>
      <c r="P347">
        <f t="shared" si="411"/>
        <v>45.31</v>
      </c>
      <c r="Q347">
        <f t="shared" si="412"/>
        <v>0</v>
      </c>
      <c r="R347">
        <f t="shared" si="413"/>
        <v>0</v>
      </c>
      <c r="S347">
        <f t="shared" si="414"/>
        <v>0</v>
      </c>
      <c r="T347">
        <f t="shared" si="415"/>
        <v>0</v>
      </c>
      <c r="U347">
        <f t="shared" si="416"/>
        <v>0</v>
      </c>
      <c r="V347">
        <f t="shared" si="417"/>
        <v>0</v>
      </c>
      <c r="W347">
        <f t="shared" si="418"/>
        <v>0</v>
      </c>
      <c r="X347">
        <f t="shared" si="419"/>
        <v>0</v>
      </c>
      <c r="Y347">
        <f t="shared" si="420"/>
        <v>0</v>
      </c>
      <c r="AA347">
        <v>21012693</v>
      </c>
      <c r="AB347">
        <f t="shared" si="421"/>
        <v>20.88</v>
      </c>
      <c r="AC347">
        <f t="shared" si="422"/>
        <v>20.88</v>
      </c>
      <c r="AD347">
        <f t="shared" si="445"/>
        <v>0</v>
      </c>
      <c r="AE347">
        <f t="shared" si="445"/>
        <v>0</v>
      </c>
      <c r="AF347">
        <f t="shared" si="445"/>
        <v>0</v>
      </c>
      <c r="AG347">
        <f t="shared" si="423"/>
        <v>0</v>
      </c>
      <c r="AH347">
        <f>(EW347)</f>
        <v>0</v>
      </c>
      <c r="AI347">
        <f>(EX347)</f>
        <v>0</v>
      </c>
      <c r="AJ347">
        <f t="shared" si="424"/>
        <v>0</v>
      </c>
      <c r="AK347">
        <v>20.88</v>
      </c>
      <c r="AL347">
        <v>20.88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1</v>
      </c>
      <c r="AW347">
        <v>1</v>
      </c>
      <c r="AZ347">
        <v>1</v>
      </c>
      <c r="BA347">
        <v>1</v>
      </c>
      <c r="BB347">
        <v>1</v>
      </c>
      <c r="BC347">
        <v>2.17</v>
      </c>
      <c r="BD347" t="s">
        <v>3</v>
      </c>
      <c r="BE347" t="s">
        <v>3</v>
      </c>
      <c r="BF347" t="s">
        <v>3</v>
      </c>
      <c r="BG347" t="s">
        <v>3</v>
      </c>
      <c r="BH347">
        <v>3</v>
      </c>
      <c r="BI347">
        <v>1</v>
      </c>
      <c r="BJ347" t="s">
        <v>622</v>
      </c>
      <c r="BM347">
        <v>1552</v>
      </c>
      <c r="BN347">
        <v>0</v>
      </c>
      <c r="BO347" t="s">
        <v>620</v>
      </c>
      <c r="BP347">
        <v>1</v>
      </c>
      <c r="BQ347">
        <v>60</v>
      </c>
      <c r="BR347">
        <v>0</v>
      </c>
      <c r="BS347">
        <v>1</v>
      </c>
      <c r="BT347">
        <v>1</v>
      </c>
      <c r="BU347">
        <v>1</v>
      </c>
      <c r="BV347">
        <v>1</v>
      </c>
      <c r="BW347">
        <v>1</v>
      </c>
      <c r="BX347">
        <v>1</v>
      </c>
      <c r="BY347" t="s">
        <v>3</v>
      </c>
      <c r="BZ347">
        <v>0</v>
      </c>
      <c r="CA347">
        <v>0</v>
      </c>
      <c r="CF347">
        <v>0</v>
      </c>
      <c r="CG347">
        <v>0</v>
      </c>
      <c r="CM347">
        <v>0</v>
      </c>
      <c r="CN347" t="s">
        <v>3</v>
      </c>
      <c r="CO347">
        <v>0</v>
      </c>
      <c r="CP347">
        <f t="shared" si="425"/>
        <v>45.31</v>
      </c>
      <c r="CQ347">
        <f t="shared" si="426"/>
        <v>45.309599999999996</v>
      </c>
      <c r="CR347">
        <f t="shared" si="427"/>
        <v>0</v>
      </c>
      <c r="CS347">
        <f t="shared" si="428"/>
        <v>0</v>
      </c>
      <c r="CT347">
        <f t="shared" si="429"/>
        <v>0</v>
      </c>
      <c r="CU347">
        <f t="shared" si="430"/>
        <v>0</v>
      </c>
      <c r="CV347">
        <f t="shared" si="431"/>
        <v>0</v>
      </c>
      <c r="CW347">
        <f t="shared" si="432"/>
        <v>0</v>
      </c>
      <c r="CX347">
        <f t="shared" si="433"/>
        <v>0</v>
      </c>
      <c r="CY347">
        <f t="shared" si="434"/>
        <v>0</v>
      </c>
      <c r="CZ347">
        <f t="shared" si="435"/>
        <v>0</v>
      </c>
      <c r="DC347" t="s">
        <v>3</v>
      </c>
      <c r="DD347" t="s">
        <v>3</v>
      </c>
      <c r="DE347" t="s">
        <v>3</v>
      </c>
      <c r="DF347" t="s">
        <v>3</v>
      </c>
      <c r="DG347" t="s">
        <v>3</v>
      </c>
      <c r="DH347" t="s">
        <v>3</v>
      </c>
      <c r="DI347" t="s">
        <v>3</v>
      </c>
      <c r="DJ347" t="s">
        <v>3</v>
      </c>
      <c r="DK347" t="s">
        <v>3</v>
      </c>
      <c r="DL347" t="s">
        <v>3</v>
      </c>
      <c r="DM347" t="s">
        <v>3</v>
      </c>
      <c r="DN347">
        <v>110</v>
      </c>
      <c r="DO347">
        <v>74</v>
      </c>
      <c r="DP347">
        <v>1.0669999999999999</v>
      </c>
      <c r="DQ347">
        <v>1</v>
      </c>
      <c r="DU347">
        <v>1010</v>
      </c>
      <c r="DV347" t="s">
        <v>51</v>
      </c>
      <c r="DW347" t="s">
        <v>51</v>
      </c>
      <c r="DX347">
        <v>1</v>
      </c>
      <c r="EE347">
        <v>20614444</v>
      </c>
      <c r="EF347">
        <v>60</v>
      </c>
      <c r="EG347" t="s">
        <v>29</v>
      </c>
      <c r="EH347">
        <v>0</v>
      </c>
      <c r="EI347" t="s">
        <v>3</v>
      </c>
      <c r="EJ347">
        <v>1</v>
      </c>
      <c r="EK347">
        <v>1552</v>
      </c>
      <c r="EL347" t="s">
        <v>564</v>
      </c>
      <c r="EM347" t="s">
        <v>565</v>
      </c>
      <c r="EO347" t="s">
        <v>3</v>
      </c>
      <c r="EQ347">
        <v>0</v>
      </c>
      <c r="ER347">
        <v>20.88</v>
      </c>
      <c r="ES347">
        <v>20.88</v>
      </c>
      <c r="ET347">
        <v>0</v>
      </c>
      <c r="EU347">
        <v>0</v>
      </c>
      <c r="EV347">
        <v>0</v>
      </c>
      <c r="EW347">
        <v>0</v>
      </c>
      <c r="EX347">
        <v>0</v>
      </c>
      <c r="FQ347">
        <v>0</v>
      </c>
      <c r="FR347">
        <f t="shared" si="436"/>
        <v>0</v>
      </c>
      <c r="FS347">
        <v>0</v>
      </c>
      <c r="FX347">
        <v>110</v>
      </c>
      <c r="FY347">
        <v>74</v>
      </c>
      <c r="GA347" t="s">
        <v>3</v>
      </c>
      <c r="GD347">
        <v>0</v>
      </c>
      <c r="GF347">
        <v>1864889407</v>
      </c>
      <c r="GG347">
        <v>2</v>
      </c>
      <c r="GH347">
        <v>1</v>
      </c>
      <c r="GI347">
        <v>2</v>
      </c>
      <c r="GJ347">
        <v>0</v>
      </c>
      <c r="GK347">
        <f>ROUND(R347*(S12)/100,2)</f>
        <v>0</v>
      </c>
      <c r="GL347">
        <f t="shared" si="437"/>
        <v>0</v>
      </c>
      <c r="GM347">
        <f t="shared" si="438"/>
        <v>45.31</v>
      </c>
      <c r="GN347">
        <f t="shared" si="439"/>
        <v>45.31</v>
      </c>
      <c r="GO347">
        <f t="shared" si="440"/>
        <v>0</v>
      </c>
      <c r="GP347">
        <f t="shared" si="441"/>
        <v>0</v>
      </c>
      <c r="GR347">
        <v>0</v>
      </c>
      <c r="GS347">
        <v>3</v>
      </c>
      <c r="GT347">
        <v>0</v>
      </c>
      <c r="GU347" t="s">
        <v>3</v>
      </c>
      <c r="GV347">
        <f t="shared" si="442"/>
        <v>0</v>
      </c>
      <c r="GW347">
        <v>1</v>
      </c>
      <c r="GX347">
        <f t="shared" si="443"/>
        <v>0</v>
      </c>
      <c r="HA347">
        <v>0</v>
      </c>
      <c r="HB347">
        <v>0</v>
      </c>
      <c r="IK347">
        <v>0</v>
      </c>
    </row>
    <row r="348" spans="1:255" x14ac:dyDescent="0.2">
      <c r="A348" s="2">
        <v>17</v>
      </c>
      <c r="B348" s="2">
        <v>1</v>
      </c>
      <c r="C348" s="2">
        <f>ROW(SmtRes!A503)</f>
        <v>503</v>
      </c>
      <c r="D348" s="2">
        <f>ROW(EtalonRes!A483)</f>
        <v>483</v>
      </c>
      <c r="E348" s="2" t="s">
        <v>154</v>
      </c>
      <c r="F348" s="2" t="s">
        <v>623</v>
      </c>
      <c r="G348" s="2" t="s">
        <v>624</v>
      </c>
      <c r="H348" s="2" t="s">
        <v>625</v>
      </c>
      <c r="I348" s="2">
        <f>ROUND(2/100,6)</f>
        <v>0.02</v>
      </c>
      <c r="J348" s="2">
        <v>0</v>
      </c>
      <c r="K348" s="2"/>
      <c r="L348" s="2"/>
      <c r="M348" s="2"/>
      <c r="N348" s="2"/>
      <c r="O348" s="2">
        <f t="shared" si="410"/>
        <v>13.01</v>
      </c>
      <c r="P348" s="2">
        <f t="shared" si="411"/>
        <v>0</v>
      </c>
      <c r="Q348" s="2">
        <f t="shared" si="412"/>
        <v>0.09</v>
      </c>
      <c r="R348" s="2">
        <f t="shared" si="413"/>
        <v>0.02</v>
      </c>
      <c r="S348" s="2">
        <f t="shared" si="414"/>
        <v>12.92</v>
      </c>
      <c r="T348" s="2">
        <f t="shared" si="415"/>
        <v>0</v>
      </c>
      <c r="U348" s="2">
        <f t="shared" si="416"/>
        <v>1.0856000000000001</v>
      </c>
      <c r="V348" s="2">
        <f t="shared" si="417"/>
        <v>0</v>
      </c>
      <c r="W348" s="2">
        <f t="shared" si="418"/>
        <v>0</v>
      </c>
      <c r="X348" s="2">
        <f t="shared" si="419"/>
        <v>0</v>
      </c>
      <c r="Y348" s="2">
        <f t="shared" si="420"/>
        <v>0</v>
      </c>
      <c r="Z348" s="2"/>
      <c r="AA348" s="2">
        <v>21012691</v>
      </c>
      <c r="AB348" s="2">
        <f t="shared" si="421"/>
        <v>650.21</v>
      </c>
      <c r="AC348" s="2">
        <f t="shared" si="422"/>
        <v>0</v>
      </c>
      <c r="AD348" s="2">
        <f t="shared" ref="AD348:AF349" si="446">ROUND(((ET348*1.15)),6)</f>
        <v>4.2779999999999996</v>
      </c>
      <c r="AE348" s="2">
        <f t="shared" si="446"/>
        <v>1.012</v>
      </c>
      <c r="AF348" s="2">
        <f t="shared" si="446"/>
        <v>645.93200000000002</v>
      </c>
      <c r="AG348" s="2">
        <f t="shared" si="423"/>
        <v>0</v>
      </c>
      <c r="AH348" s="2">
        <f>((EW348*1.15))</f>
        <v>54.28</v>
      </c>
      <c r="AI348" s="2">
        <f>((EX348*1.15))</f>
        <v>0</v>
      </c>
      <c r="AJ348" s="2">
        <f t="shared" si="424"/>
        <v>0</v>
      </c>
      <c r="AK348" s="2">
        <v>565.4</v>
      </c>
      <c r="AL348" s="2">
        <v>0</v>
      </c>
      <c r="AM348" s="2">
        <v>3.72</v>
      </c>
      <c r="AN348" s="2">
        <v>0.88</v>
      </c>
      <c r="AO348" s="2">
        <v>561.67999999999995</v>
      </c>
      <c r="AP348" s="2">
        <v>0</v>
      </c>
      <c r="AQ348" s="2">
        <v>47.2</v>
      </c>
      <c r="AR348" s="2">
        <v>0</v>
      </c>
      <c r="AS348" s="2">
        <v>0</v>
      </c>
      <c r="AT348" s="2">
        <v>0</v>
      </c>
      <c r="AU348" s="2">
        <v>0</v>
      </c>
      <c r="AV348" s="2">
        <v>1</v>
      </c>
      <c r="AW348" s="2">
        <v>1</v>
      </c>
      <c r="AX348" s="2"/>
      <c r="AY348" s="2"/>
      <c r="AZ348" s="2">
        <v>1</v>
      </c>
      <c r="BA348" s="2">
        <v>1</v>
      </c>
      <c r="BB348" s="2">
        <v>1</v>
      </c>
      <c r="BC348" s="2">
        <v>1</v>
      </c>
      <c r="BD348" s="2" t="s">
        <v>3</v>
      </c>
      <c r="BE348" s="2" t="s">
        <v>3</v>
      </c>
      <c r="BF348" s="2" t="s">
        <v>3</v>
      </c>
      <c r="BG348" s="2" t="s">
        <v>3</v>
      </c>
      <c r="BH348" s="2">
        <v>0</v>
      </c>
      <c r="BI348" s="2">
        <v>1</v>
      </c>
      <c r="BJ348" s="2" t="s">
        <v>626</v>
      </c>
      <c r="BK348" s="2"/>
      <c r="BL348" s="2"/>
      <c r="BM348" s="2">
        <v>1552</v>
      </c>
      <c r="BN348" s="2">
        <v>0</v>
      </c>
      <c r="BO348" s="2" t="s">
        <v>3</v>
      </c>
      <c r="BP348" s="2">
        <v>0</v>
      </c>
      <c r="BQ348" s="2">
        <v>60</v>
      </c>
      <c r="BR348" s="2">
        <v>0</v>
      </c>
      <c r="BS348" s="2">
        <v>1</v>
      </c>
      <c r="BT348" s="2">
        <v>1</v>
      </c>
      <c r="BU348" s="2">
        <v>1</v>
      </c>
      <c r="BV348" s="2">
        <v>1</v>
      </c>
      <c r="BW348" s="2">
        <v>1</v>
      </c>
      <c r="BX348" s="2">
        <v>1</v>
      </c>
      <c r="BY348" s="2" t="s">
        <v>3</v>
      </c>
      <c r="BZ348" s="2">
        <v>0</v>
      </c>
      <c r="CA348" s="2">
        <v>0</v>
      </c>
      <c r="CB348" s="2"/>
      <c r="CC348" s="2"/>
      <c r="CD348" s="2"/>
      <c r="CE348" s="2"/>
      <c r="CF348" s="2">
        <v>0</v>
      </c>
      <c r="CG348" s="2">
        <v>0</v>
      </c>
      <c r="CH348" s="2"/>
      <c r="CI348" s="2"/>
      <c r="CJ348" s="2"/>
      <c r="CK348" s="2"/>
      <c r="CL348" s="2"/>
      <c r="CM348" s="2">
        <v>0</v>
      </c>
      <c r="CN348" s="2" t="s">
        <v>936</v>
      </c>
      <c r="CO348" s="2">
        <v>0</v>
      </c>
      <c r="CP348" s="2">
        <f t="shared" si="425"/>
        <v>13.01</v>
      </c>
      <c r="CQ348" s="2">
        <f t="shared" si="426"/>
        <v>0</v>
      </c>
      <c r="CR348" s="2">
        <f t="shared" si="427"/>
        <v>4.2779999999999996</v>
      </c>
      <c r="CS348" s="2">
        <f t="shared" si="428"/>
        <v>1.012</v>
      </c>
      <c r="CT348" s="2">
        <f t="shared" si="429"/>
        <v>645.93200000000002</v>
      </c>
      <c r="CU348" s="2">
        <f t="shared" si="430"/>
        <v>0</v>
      </c>
      <c r="CV348" s="2">
        <f t="shared" si="431"/>
        <v>54.28</v>
      </c>
      <c r="CW348" s="2">
        <f t="shared" si="432"/>
        <v>0</v>
      </c>
      <c r="CX348" s="2">
        <f t="shared" si="433"/>
        <v>0</v>
      </c>
      <c r="CY348" s="2">
        <f t="shared" si="434"/>
        <v>0</v>
      </c>
      <c r="CZ348" s="2">
        <f t="shared" si="435"/>
        <v>0</v>
      </c>
      <c r="DA348" s="2"/>
      <c r="DB348" s="2"/>
      <c r="DC348" s="2" t="s">
        <v>3</v>
      </c>
      <c r="DD348" s="2" t="s">
        <v>3</v>
      </c>
      <c r="DE348" s="2" t="s">
        <v>28</v>
      </c>
      <c r="DF348" s="2" t="s">
        <v>28</v>
      </c>
      <c r="DG348" s="2" t="s">
        <v>28</v>
      </c>
      <c r="DH348" s="2" t="s">
        <v>3</v>
      </c>
      <c r="DI348" s="2" t="s">
        <v>28</v>
      </c>
      <c r="DJ348" s="2" t="s">
        <v>28</v>
      </c>
      <c r="DK348" s="2" t="s">
        <v>3</v>
      </c>
      <c r="DL348" s="2" t="s">
        <v>3</v>
      </c>
      <c r="DM348" s="2" t="s">
        <v>3</v>
      </c>
      <c r="DN348" s="2">
        <v>110</v>
      </c>
      <c r="DO348" s="2">
        <v>74</v>
      </c>
      <c r="DP348" s="2">
        <v>1.0669999999999999</v>
      </c>
      <c r="DQ348" s="2">
        <v>1</v>
      </c>
      <c r="DR348" s="2"/>
      <c r="DS348" s="2"/>
      <c r="DT348" s="2"/>
      <c r="DU348" s="2">
        <v>1013</v>
      </c>
      <c r="DV348" s="2" t="s">
        <v>625</v>
      </c>
      <c r="DW348" s="2" t="s">
        <v>625</v>
      </c>
      <c r="DX348" s="2">
        <v>1</v>
      </c>
      <c r="DY348" s="2"/>
      <c r="DZ348" s="2"/>
      <c r="EA348" s="2"/>
      <c r="EB348" s="2"/>
      <c r="EC348" s="2"/>
      <c r="ED348" s="2"/>
      <c r="EE348" s="2">
        <v>20614444</v>
      </c>
      <c r="EF348" s="2">
        <v>60</v>
      </c>
      <c r="EG348" s="2" t="s">
        <v>29</v>
      </c>
      <c r="EH348" s="2">
        <v>0</v>
      </c>
      <c r="EI348" s="2" t="s">
        <v>3</v>
      </c>
      <c r="EJ348" s="2">
        <v>1</v>
      </c>
      <c r="EK348" s="2">
        <v>1552</v>
      </c>
      <c r="EL348" s="2" t="s">
        <v>564</v>
      </c>
      <c r="EM348" s="2" t="s">
        <v>565</v>
      </c>
      <c r="EN348" s="2"/>
      <c r="EO348" s="2" t="s">
        <v>102</v>
      </c>
      <c r="EP348" s="2"/>
      <c r="EQ348" s="2">
        <v>0</v>
      </c>
      <c r="ER348" s="2">
        <v>565.4</v>
      </c>
      <c r="ES348" s="2">
        <v>0</v>
      </c>
      <c r="ET348" s="2">
        <v>3.72</v>
      </c>
      <c r="EU348" s="2">
        <v>0.88</v>
      </c>
      <c r="EV348" s="2">
        <v>561.67999999999995</v>
      </c>
      <c r="EW348" s="2">
        <v>47.2</v>
      </c>
      <c r="EX348" s="2">
        <v>0</v>
      </c>
      <c r="EY348" s="2">
        <v>0</v>
      </c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>
        <v>0</v>
      </c>
      <c r="FR348" s="2">
        <f t="shared" si="436"/>
        <v>0</v>
      </c>
      <c r="FS348" s="2">
        <v>0</v>
      </c>
      <c r="FT348" s="2"/>
      <c r="FU348" s="2"/>
      <c r="FV348" s="2"/>
      <c r="FW348" s="2"/>
      <c r="FX348" s="2">
        <v>110</v>
      </c>
      <c r="FY348" s="2">
        <v>74</v>
      </c>
      <c r="FZ348" s="2"/>
      <c r="GA348" s="2" t="s">
        <v>3</v>
      </c>
      <c r="GB348" s="2"/>
      <c r="GC348" s="2"/>
      <c r="GD348" s="2">
        <v>0</v>
      </c>
      <c r="GE348" s="2"/>
      <c r="GF348" s="2">
        <v>10481908</v>
      </c>
      <c r="GG348" s="2">
        <v>2</v>
      </c>
      <c r="GH348" s="2">
        <v>-2</v>
      </c>
      <c r="GI348" s="2">
        <v>-2</v>
      </c>
      <c r="GJ348" s="2">
        <v>0</v>
      </c>
      <c r="GK348" s="2">
        <f>ROUND(R348*(R12)/100,2)</f>
        <v>0.03</v>
      </c>
      <c r="GL348" s="2">
        <f t="shared" si="437"/>
        <v>0</v>
      </c>
      <c r="GM348" s="2">
        <f t="shared" si="438"/>
        <v>13.04</v>
      </c>
      <c r="GN348" s="2">
        <f t="shared" si="439"/>
        <v>13.04</v>
      </c>
      <c r="GO348" s="2">
        <f t="shared" si="440"/>
        <v>0</v>
      </c>
      <c r="GP348" s="2">
        <f t="shared" si="441"/>
        <v>0</v>
      </c>
      <c r="GQ348" s="2"/>
      <c r="GR348" s="2">
        <v>0</v>
      </c>
      <c r="GS348" s="2">
        <v>3</v>
      </c>
      <c r="GT348" s="2">
        <v>0</v>
      </c>
      <c r="GU348" s="2" t="s">
        <v>3</v>
      </c>
      <c r="GV348" s="2">
        <f t="shared" si="442"/>
        <v>0</v>
      </c>
      <c r="GW348" s="2">
        <v>1</v>
      </c>
      <c r="GX348" s="2">
        <f t="shared" si="443"/>
        <v>0</v>
      </c>
      <c r="GY348" s="2"/>
      <c r="GZ348" s="2"/>
      <c r="HA348" s="2">
        <v>0</v>
      </c>
      <c r="HB348" s="2">
        <v>0</v>
      </c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>
        <v>0</v>
      </c>
      <c r="IL348" s="2"/>
      <c r="IM348" s="2"/>
      <c r="IN348" s="2"/>
      <c r="IO348" s="2"/>
      <c r="IP348" s="2"/>
      <c r="IQ348" s="2"/>
      <c r="IR348" s="2"/>
      <c r="IS348" s="2"/>
      <c r="IT348" s="2"/>
      <c r="IU348" s="2"/>
    </row>
    <row r="349" spans="1:255" x14ac:dyDescent="0.2">
      <c r="A349">
        <v>17</v>
      </c>
      <c r="B349">
        <v>1</v>
      </c>
      <c r="C349">
        <f>ROW(SmtRes!A506)</f>
        <v>506</v>
      </c>
      <c r="D349">
        <f>ROW(EtalonRes!A486)</f>
        <v>486</v>
      </c>
      <c r="E349" t="s">
        <v>154</v>
      </c>
      <c r="F349" t="s">
        <v>623</v>
      </c>
      <c r="G349" t="s">
        <v>624</v>
      </c>
      <c r="H349" t="s">
        <v>625</v>
      </c>
      <c r="I349">
        <f>ROUND(2/100,6)</f>
        <v>0.02</v>
      </c>
      <c r="J349">
        <v>0</v>
      </c>
      <c r="O349">
        <f t="shared" si="410"/>
        <v>256.48</v>
      </c>
      <c r="P349">
        <f t="shared" si="411"/>
        <v>0</v>
      </c>
      <c r="Q349">
        <f t="shared" si="412"/>
        <v>0.78</v>
      </c>
      <c r="R349">
        <f t="shared" si="413"/>
        <v>0.02</v>
      </c>
      <c r="S349">
        <f t="shared" si="414"/>
        <v>255.7</v>
      </c>
      <c r="T349">
        <f t="shared" si="415"/>
        <v>0</v>
      </c>
      <c r="U349">
        <f t="shared" si="416"/>
        <v>1.1583352</v>
      </c>
      <c r="V349">
        <f t="shared" si="417"/>
        <v>0</v>
      </c>
      <c r="W349">
        <f t="shared" si="418"/>
        <v>0</v>
      </c>
      <c r="X349">
        <f t="shared" si="419"/>
        <v>240.36</v>
      </c>
      <c r="Y349">
        <f t="shared" si="420"/>
        <v>112.51</v>
      </c>
      <c r="AA349">
        <v>21012693</v>
      </c>
      <c r="AB349">
        <f t="shared" si="421"/>
        <v>650.21</v>
      </c>
      <c r="AC349">
        <f t="shared" si="422"/>
        <v>0</v>
      </c>
      <c r="AD349">
        <f t="shared" si="446"/>
        <v>4.2779999999999996</v>
      </c>
      <c r="AE349">
        <f t="shared" si="446"/>
        <v>1.012</v>
      </c>
      <c r="AF349">
        <f t="shared" si="446"/>
        <v>645.93200000000002</v>
      </c>
      <c r="AG349">
        <f t="shared" si="423"/>
        <v>0</v>
      </c>
      <c r="AH349">
        <f>((EW349*1.15))</f>
        <v>54.28</v>
      </c>
      <c r="AI349">
        <f>((EX349*1.15))</f>
        <v>0</v>
      </c>
      <c r="AJ349">
        <f t="shared" si="424"/>
        <v>0</v>
      </c>
      <c r="AK349">
        <v>565.4</v>
      </c>
      <c r="AL349">
        <v>0</v>
      </c>
      <c r="AM349">
        <v>3.72</v>
      </c>
      <c r="AN349">
        <v>0.88</v>
      </c>
      <c r="AO349">
        <v>561.67999999999995</v>
      </c>
      <c r="AP349">
        <v>0</v>
      </c>
      <c r="AQ349">
        <v>47.2</v>
      </c>
      <c r="AR349">
        <v>0</v>
      </c>
      <c r="AS349">
        <v>0</v>
      </c>
      <c r="AT349">
        <v>94</v>
      </c>
      <c r="AU349">
        <v>44</v>
      </c>
      <c r="AV349">
        <v>1.0669999999999999</v>
      </c>
      <c r="AW349">
        <v>1</v>
      </c>
      <c r="AZ349">
        <v>1</v>
      </c>
      <c r="BA349">
        <v>18.55</v>
      </c>
      <c r="BB349">
        <v>8.52</v>
      </c>
      <c r="BC349">
        <v>1</v>
      </c>
      <c r="BD349" t="s">
        <v>3</v>
      </c>
      <c r="BE349" t="s">
        <v>3</v>
      </c>
      <c r="BF349" t="s">
        <v>3</v>
      </c>
      <c r="BG349" t="s">
        <v>3</v>
      </c>
      <c r="BH349">
        <v>0</v>
      </c>
      <c r="BI349">
        <v>1</v>
      </c>
      <c r="BJ349" t="s">
        <v>626</v>
      </c>
      <c r="BM349">
        <v>1552</v>
      </c>
      <c r="BN349">
        <v>0</v>
      </c>
      <c r="BO349" t="s">
        <v>623</v>
      </c>
      <c r="BP349">
        <v>1</v>
      </c>
      <c r="BQ349">
        <v>60</v>
      </c>
      <c r="BR349">
        <v>0</v>
      </c>
      <c r="BS349">
        <v>1</v>
      </c>
      <c r="BT349">
        <v>1</v>
      </c>
      <c r="BU349">
        <v>1</v>
      </c>
      <c r="BV349">
        <v>1</v>
      </c>
      <c r="BW349">
        <v>1</v>
      </c>
      <c r="BX349">
        <v>1</v>
      </c>
      <c r="BY349" t="s">
        <v>3</v>
      </c>
      <c r="BZ349">
        <v>94</v>
      </c>
      <c r="CA349">
        <v>44</v>
      </c>
      <c r="CF349">
        <v>0</v>
      </c>
      <c r="CG349">
        <v>0</v>
      </c>
      <c r="CM349">
        <v>0</v>
      </c>
      <c r="CN349" t="s">
        <v>936</v>
      </c>
      <c r="CO349">
        <v>0</v>
      </c>
      <c r="CP349">
        <f t="shared" si="425"/>
        <v>256.47999999999996</v>
      </c>
      <c r="CQ349">
        <f t="shared" si="426"/>
        <v>0</v>
      </c>
      <c r="CR349">
        <f t="shared" si="427"/>
        <v>38.890613519999988</v>
      </c>
      <c r="CS349">
        <f t="shared" si="428"/>
        <v>1.079804</v>
      </c>
      <c r="CT349">
        <f t="shared" si="429"/>
        <v>12784.8351862</v>
      </c>
      <c r="CU349">
        <f t="shared" si="430"/>
        <v>0</v>
      </c>
      <c r="CV349">
        <f t="shared" si="431"/>
        <v>57.916759999999996</v>
      </c>
      <c r="CW349">
        <f t="shared" si="432"/>
        <v>0</v>
      </c>
      <c r="CX349">
        <f t="shared" si="433"/>
        <v>0</v>
      </c>
      <c r="CY349">
        <f t="shared" si="434"/>
        <v>240.35799999999998</v>
      </c>
      <c r="CZ349">
        <f t="shared" si="435"/>
        <v>112.508</v>
      </c>
      <c r="DC349" t="s">
        <v>3</v>
      </c>
      <c r="DD349" t="s">
        <v>3</v>
      </c>
      <c r="DE349" t="s">
        <v>28</v>
      </c>
      <c r="DF349" t="s">
        <v>28</v>
      </c>
      <c r="DG349" t="s">
        <v>28</v>
      </c>
      <c r="DH349" t="s">
        <v>3</v>
      </c>
      <c r="DI349" t="s">
        <v>28</v>
      </c>
      <c r="DJ349" t="s">
        <v>28</v>
      </c>
      <c r="DK349" t="s">
        <v>3</v>
      </c>
      <c r="DL349" t="s">
        <v>3</v>
      </c>
      <c r="DM349" t="s">
        <v>3</v>
      </c>
      <c r="DN349">
        <v>110</v>
      </c>
      <c r="DO349">
        <v>74</v>
      </c>
      <c r="DP349">
        <v>1.0669999999999999</v>
      </c>
      <c r="DQ349">
        <v>1</v>
      </c>
      <c r="DU349">
        <v>1013</v>
      </c>
      <c r="DV349" t="s">
        <v>625</v>
      </c>
      <c r="DW349" t="s">
        <v>625</v>
      </c>
      <c r="DX349">
        <v>1</v>
      </c>
      <c r="EE349">
        <v>20614444</v>
      </c>
      <c r="EF349">
        <v>60</v>
      </c>
      <c r="EG349" t="s">
        <v>29</v>
      </c>
      <c r="EH349">
        <v>0</v>
      </c>
      <c r="EI349" t="s">
        <v>3</v>
      </c>
      <c r="EJ349">
        <v>1</v>
      </c>
      <c r="EK349">
        <v>1552</v>
      </c>
      <c r="EL349" t="s">
        <v>564</v>
      </c>
      <c r="EM349" t="s">
        <v>565</v>
      </c>
      <c r="EO349" t="s">
        <v>102</v>
      </c>
      <c r="EQ349">
        <v>0</v>
      </c>
      <c r="ER349">
        <v>565.4</v>
      </c>
      <c r="ES349">
        <v>0</v>
      </c>
      <c r="ET349">
        <v>3.72</v>
      </c>
      <c r="EU349">
        <v>0.88</v>
      </c>
      <c r="EV349">
        <v>561.67999999999995</v>
      </c>
      <c r="EW349">
        <v>47.2</v>
      </c>
      <c r="EX349">
        <v>0</v>
      </c>
      <c r="EY349">
        <v>0</v>
      </c>
      <c r="FQ349">
        <v>0</v>
      </c>
      <c r="FR349">
        <f t="shared" si="436"/>
        <v>0</v>
      </c>
      <c r="FS349">
        <v>0</v>
      </c>
      <c r="FX349">
        <v>110</v>
      </c>
      <c r="FY349">
        <v>74</v>
      </c>
      <c r="GA349" t="s">
        <v>3</v>
      </c>
      <c r="GD349">
        <v>0</v>
      </c>
      <c r="GF349">
        <v>10481908</v>
      </c>
      <c r="GG349">
        <v>2</v>
      </c>
      <c r="GH349">
        <v>-2</v>
      </c>
      <c r="GI349">
        <v>2</v>
      </c>
      <c r="GJ349">
        <v>0</v>
      </c>
      <c r="GK349">
        <f>ROUND(R349*(S12)/100,2)</f>
        <v>0.03</v>
      </c>
      <c r="GL349">
        <f t="shared" si="437"/>
        <v>0</v>
      </c>
      <c r="GM349">
        <f t="shared" si="438"/>
        <v>609.38</v>
      </c>
      <c r="GN349">
        <f t="shared" si="439"/>
        <v>609.38</v>
      </c>
      <c r="GO349">
        <f t="shared" si="440"/>
        <v>0</v>
      </c>
      <c r="GP349">
        <f t="shared" si="441"/>
        <v>0</v>
      </c>
      <c r="GR349">
        <v>0</v>
      </c>
      <c r="GS349">
        <v>3</v>
      </c>
      <c r="GT349">
        <v>0</v>
      </c>
      <c r="GU349" t="s">
        <v>3</v>
      </c>
      <c r="GV349">
        <f t="shared" si="442"/>
        <v>0</v>
      </c>
      <c r="GW349">
        <v>1</v>
      </c>
      <c r="GX349">
        <f t="shared" si="443"/>
        <v>0</v>
      </c>
      <c r="HA349">
        <v>0</v>
      </c>
      <c r="HB349">
        <v>0</v>
      </c>
      <c r="IK349">
        <v>0</v>
      </c>
    </row>
    <row r="350" spans="1:255" x14ac:dyDescent="0.2">
      <c r="A350" s="2">
        <v>18</v>
      </c>
      <c r="B350" s="2">
        <v>1</v>
      </c>
      <c r="C350" s="2">
        <v>503</v>
      </c>
      <c r="D350" s="2"/>
      <c r="E350" s="2" t="s">
        <v>627</v>
      </c>
      <c r="F350" s="2" t="s">
        <v>628</v>
      </c>
      <c r="G350" s="2" t="s">
        <v>629</v>
      </c>
      <c r="H350" s="2" t="s">
        <v>80</v>
      </c>
      <c r="I350" s="2">
        <f>I348*J350</f>
        <v>2</v>
      </c>
      <c r="J350" s="2">
        <v>100</v>
      </c>
      <c r="K350" s="2"/>
      <c r="L350" s="2"/>
      <c r="M350" s="2"/>
      <c r="N350" s="2"/>
      <c r="O350" s="2">
        <f t="shared" si="410"/>
        <v>38.72</v>
      </c>
      <c r="P350" s="2">
        <f t="shared" si="411"/>
        <v>38.72</v>
      </c>
      <c r="Q350" s="2">
        <f t="shared" si="412"/>
        <v>0</v>
      </c>
      <c r="R350" s="2">
        <f t="shared" si="413"/>
        <v>0</v>
      </c>
      <c r="S350" s="2">
        <f t="shared" si="414"/>
        <v>0</v>
      </c>
      <c r="T350" s="2">
        <f t="shared" si="415"/>
        <v>0</v>
      </c>
      <c r="U350" s="2">
        <f t="shared" si="416"/>
        <v>0</v>
      </c>
      <c r="V350" s="2">
        <f t="shared" si="417"/>
        <v>0</v>
      </c>
      <c r="W350" s="2">
        <f t="shared" si="418"/>
        <v>0</v>
      </c>
      <c r="X350" s="2">
        <f t="shared" si="419"/>
        <v>0</v>
      </c>
      <c r="Y350" s="2">
        <f t="shared" si="420"/>
        <v>0</v>
      </c>
      <c r="Z350" s="2"/>
      <c r="AA350" s="2">
        <v>21012691</v>
      </c>
      <c r="AB350" s="2">
        <f t="shared" si="421"/>
        <v>19.36</v>
      </c>
      <c r="AC350" s="2">
        <f t="shared" si="422"/>
        <v>19.36</v>
      </c>
      <c r="AD350" s="2">
        <f t="shared" ref="AD350:AF351" si="447">ROUND((ET350),6)</f>
        <v>0</v>
      </c>
      <c r="AE350" s="2">
        <f t="shared" si="447"/>
        <v>0</v>
      </c>
      <c r="AF350" s="2">
        <f t="shared" si="447"/>
        <v>0</v>
      </c>
      <c r="AG350" s="2">
        <f t="shared" si="423"/>
        <v>0</v>
      </c>
      <c r="AH350" s="2">
        <f>(EW350)</f>
        <v>0</v>
      </c>
      <c r="AI350" s="2">
        <f>(EX350)</f>
        <v>0</v>
      </c>
      <c r="AJ350" s="2">
        <f t="shared" si="424"/>
        <v>0</v>
      </c>
      <c r="AK350" s="2">
        <v>19.36</v>
      </c>
      <c r="AL350" s="2">
        <v>19.36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T350" s="2">
        <v>0</v>
      </c>
      <c r="AU350" s="2">
        <v>0</v>
      </c>
      <c r="AV350" s="2">
        <v>1</v>
      </c>
      <c r="AW350" s="2">
        <v>1</v>
      </c>
      <c r="AX350" s="2"/>
      <c r="AY350" s="2"/>
      <c r="AZ350" s="2">
        <v>1</v>
      </c>
      <c r="BA350" s="2">
        <v>1</v>
      </c>
      <c r="BB350" s="2">
        <v>1</v>
      </c>
      <c r="BC350" s="2">
        <v>1</v>
      </c>
      <c r="BD350" s="2" t="s">
        <v>3</v>
      </c>
      <c r="BE350" s="2" t="s">
        <v>3</v>
      </c>
      <c r="BF350" s="2" t="s">
        <v>3</v>
      </c>
      <c r="BG350" s="2" t="s">
        <v>3</v>
      </c>
      <c r="BH350" s="2">
        <v>3</v>
      </c>
      <c r="BI350" s="2">
        <v>1</v>
      </c>
      <c r="BJ350" s="2" t="s">
        <v>630</v>
      </c>
      <c r="BK350" s="2"/>
      <c r="BL350" s="2"/>
      <c r="BM350" s="2">
        <v>1552</v>
      </c>
      <c r="BN350" s="2">
        <v>0</v>
      </c>
      <c r="BO350" s="2" t="s">
        <v>3</v>
      </c>
      <c r="BP350" s="2">
        <v>0</v>
      </c>
      <c r="BQ350" s="2">
        <v>60</v>
      </c>
      <c r="BR350" s="2">
        <v>0</v>
      </c>
      <c r="BS350" s="2">
        <v>1</v>
      </c>
      <c r="BT350" s="2">
        <v>1</v>
      </c>
      <c r="BU350" s="2">
        <v>1</v>
      </c>
      <c r="BV350" s="2">
        <v>1</v>
      </c>
      <c r="BW350" s="2">
        <v>1</v>
      </c>
      <c r="BX350" s="2">
        <v>1</v>
      </c>
      <c r="BY350" s="2" t="s">
        <v>3</v>
      </c>
      <c r="BZ350" s="2">
        <v>0</v>
      </c>
      <c r="CA350" s="2">
        <v>0</v>
      </c>
      <c r="CB350" s="2"/>
      <c r="CC350" s="2"/>
      <c r="CD350" s="2"/>
      <c r="CE350" s="2"/>
      <c r="CF350" s="2">
        <v>0</v>
      </c>
      <c r="CG350" s="2">
        <v>0</v>
      </c>
      <c r="CH350" s="2"/>
      <c r="CI350" s="2"/>
      <c r="CJ350" s="2"/>
      <c r="CK350" s="2"/>
      <c r="CL350" s="2"/>
      <c r="CM350" s="2">
        <v>0</v>
      </c>
      <c r="CN350" s="2" t="s">
        <v>3</v>
      </c>
      <c r="CO350" s="2">
        <v>0</v>
      </c>
      <c r="CP350" s="2">
        <f t="shared" si="425"/>
        <v>38.72</v>
      </c>
      <c r="CQ350" s="2">
        <f t="shared" si="426"/>
        <v>19.36</v>
      </c>
      <c r="CR350" s="2">
        <f t="shared" si="427"/>
        <v>0</v>
      </c>
      <c r="CS350" s="2">
        <f t="shared" si="428"/>
        <v>0</v>
      </c>
      <c r="CT350" s="2">
        <f t="shared" si="429"/>
        <v>0</v>
      </c>
      <c r="CU350" s="2">
        <f t="shared" si="430"/>
        <v>0</v>
      </c>
      <c r="CV350" s="2">
        <f t="shared" si="431"/>
        <v>0</v>
      </c>
      <c r="CW350" s="2">
        <f t="shared" si="432"/>
        <v>0</v>
      </c>
      <c r="CX350" s="2">
        <f t="shared" si="433"/>
        <v>0</v>
      </c>
      <c r="CY350" s="2">
        <f t="shared" si="434"/>
        <v>0</v>
      </c>
      <c r="CZ350" s="2">
        <f t="shared" si="435"/>
        <v>0</v>
      </c>
      <c r="DA350" s="2"/>
      <c r="DB350" s="2"/>
      <c r="DC350" s="2" t="s">
        <v>3</v>
      </c>
      <c r="DD350" s="2" t="s">
        <v>3</v>
      </c>
      <c r="DE350" s="2" t="s">
        <v>3</v>
      </c>
      <c r="DF350" s="2" t="s">
        <v>3</v>
      </c>
      <c r="DG350" s="2" t="s">
        <v>3</v>
      </c>
      <c r="DH350" s="2" t="s">
        <v>3</v>
      </c>
      <c r="DI350" s="2" t="s">
        <v>3</v>
      </c>
      <c r="DJ350" s="2" t="s">
        <v>3</v>
      </c>
      <c r="DK350" s="2" t="s">
        <v>3</v>
      </c>
      <c r="DL350" s="2" t="s">
        <v>3</v>
      </c>
      <c r="DM350" s="2" t="s">
        <v>3</v>
      </c>
      <c r="DN350" s="2">
        <v>110</v>
      </c>
      <c r="DO350" s="2">
        <v>74</v>
      </c>
      <c r="DP350" s="2">
        <v>1.0669999999999999</v>
      </c>
      <c r="DQ350" s="2">
        <v>1</v>
      </c>
      <c r="DR350" s="2"/>
      <c r="DS350" s="2"/>
      <c r="DT350" s="2"/>
      <c r="DU350" s="2">
        <v>1013</v>
      </c>
      <c r="DV350" s="2" t="s">
        <v>80</v>
      </c>
      <c r="DW350" s="2" t="s">
        <v>80</v>
      </c>
      <c r="DX350" s="2">
        <v>1</v>
      </c>
      <c r="DY350" s="2"/>
      <c r="DZ350" s="2"/>
      <c r="EA350" s="2"/>
      <c r="EB350" s="2"/>
      <c r="EC350" s="2"/>
      <c r="ED350" s="2"/>
      <c r="EE350" s="2">
        <v>20614444</v>
      </c>
      <c r="EF350" s="2">
        <v>60</v>
      </c>
      <c r="EG350" s="2" t="s">
        <v>29</v>
      </c>
      <c r="EH350" s="2">
        <v>0</v>
      </c>
      <c r="EI350" s="2" t="s">
        <v>3</v>
      </c>
      <c r="EJ350" s="2">
        <v>1</v>
      </c>
      <c r="EK350" s="2">
        <v>1552</v>
      </c>
      <c r="EL350" s="2" t="s">
        <v>564</v>
      </c>
      <c r="EM350" s="2" t="s">
        <v>565</v>
      </c>
      <c r="EN350" s="2"/>
      <c r="EO350" s="2" t="s">
        <v>3</v>
      </c>
      <c r="EP350" s="2"/>
      <c r="EQ350" s="2">
        <v>0</v>
      </c>
      <c r="ER350" s="2">
        <v>0</v>
      </c>
      <c r="ES350" s="2">
        <v>19.36</v>
      </c>
      <c r="ET350" s="2">
        <v>0</v>
      </c>
      <c r="EU350" s="2">
        <v>0</v>
      </c>
      <c r="EV350" s="2">
        <v>0</v>
      </c>
      <c r="EW350" s="2">
        <v>0</v>
      </c>
      <c r="EX350" s="2">
        <v>0</v>
      </c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>
        <v>0</v>
      </c>
      <c r="FR350" s="2">
        <f t="shared" si="436"/>
        <v>0</v>
      </c>
      <c r="FS350" s="2">
        <v>0</v>
      </c>
      <c r="FT350" s="2"/>
      <c r="FU350" s="2"/>
      <c r="FV350" s="2"/>
      <c r="FW350" s="2"/>
      <c r="FX350" s="2">
        <v>110</v>
      </c>
      <c r="FY350" s="2">
        <v>74</v>
      </c>
      <c r="FZ350" s="2"/>
      <c r="GA350" s="2" t="s">
        <v>3</v>
      </c>
      <c r="GB350" s="2"/>
      <c r="GC350" s="2"/>
      <c r="GD350" s="2">
        <v>0</v>
      </c>
      <c r="GE350" s="2"/>
      <c r="GF350" s="2">
        <v>-424895473</v>
      </c>
      <c r="GG350" s="2">
        <v>2</v>
      </c>
      <c r="GH350" s="2">
        <v>-2</v>
      </c>
      <c r="GI350" s="2">
        <v>-2</v>
      </c>
      <c r="GJ350" s="2">
        <v>0</v>
      </c>
      <c r="GK350" s="2">
        <f>ROUND(R350*(R12)/100,2)</f>
        <v>0</v>
      </c>
      <c r="GL350" s="2">
        <f t="shared" si="437"/>
        <v>0</v>
      </c>
      <c r="GM350" s="2">
        <f t="shared" si="438"/>
        <v>38.72</v>
      </c>
      <c r="GN350" s="2">
        <f t="shared" si="439"/>
        <v>38.72</v>
      </c>
      <c r="GO350" s="2">
        <f t="shared" si="440"/>
        <v>0</v>
      </c>
      <c r="GP350" s="2">
        <f t="shared" si="441"/>
        <v>0</v>
      </c>
      <c r="GQ350" s="2"/>
      <c r="GR350" s="2">
        <v>0</v>
      </c>
      <c r="GS350" s="2">
        <v>3</v>
      </c>
      <c r="GT350" s="2">
        <v>0</v>
      </c>
      <c r="GU350" s="2" t="s">
        <v>3</v>
      </c>
      <c r="GV350" s="2">
        <f t="shared" si="442"/>
        <v>0</v>
      </c>
      <c r="GW350" s="2">
        <v>1</v>
      </c>
      <c r="GX350" s="2">
        <f t="shared" si="443"/>
        <v>0</v>
      </c>
      <c r="GY350" s="2"/>
      <c r="GZ350" s="2"/>
      <c r="HA350" s="2">
        <v>0</v>
      </c>
      <c r="HB350" s="2">
        <v>0</v>
      </c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>
        <v>0</v>
      </c>
      <c r="IL350" s="2"/>
      <c r="IM350" s="2"/>
      <c r="IN350" s="2"/>
      <c r="IO350" s="2"/>
      <c r="IP350" s="2"/>
      <c r="IQ350" s="2"/>
      <c r="IR350" s="2"/>
      <c r="IS350" s="2"/>
      <c r="IT350" s="2"/>
      <c r="IU350" s="2"/>
    </row>
    <row r="351" spans="1:255" x14ac:dyDescent="0.2">
      <c r="A351">
        <v>18</v>
      </c>
      <c r="B351">
        <v>1</v>
      </c>
      <c r="C351">
        <v>506</v>
      </c>
      <c r="E351" t="s">
        <v>627</v>
      </c>
      <c r="F351" t="s">
        <v>628</v>
      </c>
      <c r="G351" t="s">
        <v>629</v>
      </c>
      <c r="H351" t="s">
        <v>80</v>
      </c>
      <c r="I351">
        <f>I349*J351</f>
        <v>2</v>
      </c>
      <c r="J351">
        <v>100</v>
      </c>
      <c r="O351">
        <f t="shared" si="410"/>
        <v>140.55000000000001</v>
      </c>
      <c r="P351">
        <f t="shared" si="411"/>
        <v>140.55000000000001</v>
      </c>
      <c r="Q351">
        <f t="shared" si="412"/>
        <v>0</v>
      </c>
      <c r="R351">
        <f t="shared" si="413"/>
        <v>0</v>
      </c>
      <c r="S351">
        <f t="shared" si="414"/>
        <v>0</v>
      </c>
      <c r="T351">
        <f t="shared" si="415"/>
        <v>0</v>
      </c>
      <c r="U351">
        <f t="shared" si="416"/>
        <v>0</v>
      </c>
      <c r="V351">
        <f t="shared" si="417"/>
        <v>0</v>
      </c>
      <c r="W351">
        <f t="shared" si="418"/>
        <v>0</v>
      </c>
      <c r="X351">
        <f t="shared" si="419"/>
        <v>0</v>
      </c>
      <c r="Y351">
        <f t="shared" si="420"/>
        <v>0</v>
      </c>
      <c r="AA351">
        <v>21012693</v>
      </c>
      <c r="AB351">
        <f t="shared" si="421"/>
        <v>19.36</v>
      </c>
      <c r="AC351">
        <f t="shared" si="422"/>
        <v>19.36</v>
      </c>
      <c r="AD351">
        <f t="shared" si="447"/>
        <v>0</v>
      </c>
      <c r="AE351">
        <f t="shared" si="447"/>
        <v>0</v>
      </c>
      <c r="AF351">
        <f t="shared" si="447"/>
        <v>0</v>
      </c>
      <c r="AG351">
        <f t="shared" si="423"/>
        <v>0</v>
      </c>
      <c r="AH351">
        <f>(EW351)</f>
        <v>0</v>
      </c>
      <c r="AI351">
        <f>(EX351)</f>
        <v>0</v>
      </c>
      <c r="AJ351">
        <f t="shared" si="424"/>
        <v>0</v>
      </c>
      <c r="AK351">
        <v>19.36</v>
      </c>
      <c r="AL351">
        <v>19.36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1</v>
      </c>
      <c r="AW351">
        <v>1</v>
      </c>
      <c r="AZ351">
        <v>1</v>
      </c>
      <c r="BA351">
        <v>1</v>
      </c>
      <c r="BB351">
        <v>1</v>
      </c>
      <c r="BC351">
        <v>3.63</v>
      </c>
      <c r="BD351" t="s">
        <v>3</v>
      </c>
      <c r="BE351" t="s">
        <v>3</v>
      </c>
      <c r="BF351" t="s">
        <v>3</v>
      </c>
      <c r="BG351" t="s">
        <v>3</v>
      </c>
      <c r="BH351">
        <v>3</v>
      </c>
      <c r="BI351">
        <v>1</v>
      </c>
      <c r="BJ351" t="s">
        <v>630</v>
      </c>
      <c r="BM351">
        <v>1552</v>
      </c>
      <c r="BN351">
        <v>0</v>
      </c>
      <c r="BO351" t="s">
        <v>628</v>
      </c>
      <c r="BP351">
        <v>1</v>
      </c>
      <c r="BQ351">
        <v>60</v>
      </c>
      <c r="BR351">
        <v>0</v>
      </c>
      <c r="BS351">
        <v>1</v>
      </c>
      <c r="BT351">
        <v>1</v>
      </c>
      <c r="BU351">
        <v>1</v>
      </c>
      <c r="BV351">
        <v>1</v>
      </c>
      <c r="BW351">
        <v>1</v>
      </c>
      <c r="BX351">
        <v>1</v>
      </c>
      <c r="BY351" t="s">
        <v>3</v>
      </c>
      <c r="BZ351">
        <v>0</v>
      </c>
      <c r="CA351">
        <v>0</v>
      </c>
      <c r="CF351">
        <v>0</v>
      </c>
      <c r="CG351">
        <v>0</v>
      </c>
      <c r="CM351">
        <v>0</v>
      </c>
      <c r="CN351" t="s">
        <v>3</v>
      </c>
      <c r="CO351">
        <v>0</v>
      </c>
      <c r="CP351">
        <f t="shared" si="425"/>
        <v>140.55000000000001</v>
      </c>
      <c r="CQ351">
        <f t="shared" si="426"/>
        <v>70.276799999999994</v>
      </c>
      <c r="CR351">
        <f t="shared" si="427"/>
        <v>0</v>
      </c>
      <c r="CS351">
        <f t="shared" si="428"/>
        <v>0</v>
      </c>
      <c r="CT351">
        <f t="shared" si="429"/>
        <v>0</v>
      </c>
      <c r="CU351">
        <f t="shared" si="430"/>
        <v>0</v>
      </c>
      <c r="CV351">
        <f t="shared" si="431"/>
        <v>0</v>
      </c>
      <c r="CW351">
        <f t="shared" si="432"/>
        <v>0</v>
      </c>
      <c r="CX351">
        <f t="shared" si="433"/>
        <v>0</v>
      </c>
      <c r="CY351">
        <f t="shared" si="434"/>
        <v>0</v>
      </c>
      <c r="CZ351">
        <f t="shared" si="435"/>
        <v>0</v>
      </c>
      <c r="DC351" t="s">
        <v>3</v>
      </c>
      <c r="DD351" t="s">
        <v>3</v>
      </c>
      <c r="DE351" t="s">
        <v>3</v>
      </c>
      <c r="DF351" t="s">
        <v>3</v>
      </c>
      <c r="DG351" t="s">
        <v>3</v>
      </c>
      <c r="DH351" t="s">
        <v>3</v>
      </c>
      <c r="DI351" t="s">
        <v>3</v>
      </c>
      <c r="DJ351" t="s">
        <v>3</v>
      </c>
      <c r="DK351" t="s">
        <v>3</v>
      </c>
      <c r="DL351" t="s">
        <v>3</v>
      </c>
      <c r="DM351" t="s">
        <v>3</v>
      </c>
      <c r="DN351">
        <v>110</v>
      </c>
      <c r="DO351">
        <v>74</v>
      </c>
      <c r="DP351">
        <v>1.0669999999999999</v>
      </c>
      <c r="DQ351">
        <v>1</v>
      </c>
      <c r="DU351">
        <v>1013</v>
      </c>
      <c r="DV351" t="s">
        <v>80</v>
      </c>
      <c r="DW351" t="s">
        <v>80</v>
      </c>
      <c r="DX351">
        <v>1</v>
      </c>
      <c r="EE351">
        <v>20614444</v>
      </c>
      <c r="EF351">
        <v>60</v>
      </c>
      <c r="EG351" t="s">
        <v>29</v>
      </c>
      <c r="EH351">
        <v>0</v>
      </c>
      <c r="EI351" t="s">
        <v>3</v>
      </c>
      <c r="EJ351">
        <v>1</v>
      </c>
      <c r="EK351">
        <v>1552</v>
      </c>
      <c r="EL351" t="s">
        <v>564</v>
      </c>
      <c r="EM351" t="s">
        <v>565</v>
      </c>
      <c r="EO351" t="s">
        <v>3</v>
      </c>
      <c r="EQ351">
        <v>0</v>
      </c>
      <c r="ER351">
        <v>0</v>
      </c>
      <c r="ES351">
        <v>19.36</v>
      </c>
      <c r="ET351">
        <v>0</v>
      </c>
      <c r="EU351">
        <v>0</v>
      </c>
      <c r="EV351">
        <v>0</v>
      </c>
      <c r="EW351">
        <v>0</v>
      </c>
      <c r="EX351">
        <v>0</v>
      </c>
      <c r="FQ351">
        <v>0</v>
      </c>
      <c r="FR351">
        <f t="shared" si="436"/>
        <v>0</v>
      </c>
      <c r="FS351">
        <v>0</v>
      </c>
      <c r="FX351">
        <v>110</v>
      </c>
      <c r="FY351">
        <v>74</v>
      </c>
      <c r="GA351" t="s">
        <v>3</v>
      </c>
      <c r="GD351">
        <v>0</v>
      </c>
      <c r="GF351">
        <v>-424895473</v>
      </c>
      <c r="GG351">
        <v>2</v>
      </c>
      <c r="GH351">
        <v>-2</v>
      </c>
      <c r="GI351">
        <v>2</v>
      </c>
      <c r="GJ351">
        <v>0</v>
      </c>
      <c r="GK351">
        <f>ROUND(R351*(S12)/100,2)</f>
        <v>0</v>
      </c>
      <c r="GL351">
        <f t="shared" si="437"/>
        <v>0</v>
      </c>
      <c r="GM351">
        <f t="shared" si="438"/>
        <v>140.55000000000001</v>
      </c>
      <c r="GN351">
        <f t="shared" si="439"/>
        <v>140.55000000000001</v>
      </c>
      <c r="GO351">
        <f t="shared" si="440"/>
        <v>0</v>
      </c>
      <c r="GP351">
        <f t="shared" si="441"/>
        <v>0</v>
      </c>
      <c r="GR351">
        <v>0</v>
      </c>
      <c r="GS351">
        <v>3</v>
      </c>
      <c r="GT351">
        <v>0</v>
      </c>
      <c r="GU351" t="s">
        <v>3</v>
      </c>
      <c r="GV351">
        <f t="shared" si="442"/>
        <v>0</v>
      </c>
      <c r="GW351">
        <v>1</v>
      </c>
      <c r="GX351">
        <f t="shared" si="443"/>
        <v>0</v>
      </c>
      <c r="HA351">
        <v>0</v>
      </c>
      <c r="HB351">
        <v>0</v>
      </c>
      <c r="IK351">
        <v>0</v>
      </c>
    </row>
    <row r="352" spans="1:255" x14ac:dyDescent="0.2">
      <c r="A352" s="2">
        <v>17</v>
      </c>
      <c r="B352" s="2">
        <v>1</v>
      </c>
      <c r="C352" s="2">
        <f>ROW(SmtRes!A509)</f>
        <v>509</v>
      </c>
      <c r="D352" s="2">
        <f>ROW(EtalonRes!A489)</f>
        <v>489</v>
      </c>
      <c r="E352" s="2" t="s">
        <v>160</v>
      </c>
      <c r="F352" s="2" t="s">
        <v>631</v>
      </c>
      <c r="G352" s="2" t="s">
        <v>632</v>
      </c>
      <c r="H352" s="2" t="s">
        <v>51</v>
      </c>
      <c r="I352" s="2">
        <v>1</v>
      </c>
      <c r="J352" s="2">
        <v>0</v>
      </c>
      <c r="K352" s="2"/>
      <c r="L352" s="2"/>
      <c r="M352" s="2"/>
      <c r="N352" s="2"/>
      <c r="O352" s="2">
        <f t="shared" si="410"/>
        <v>12.69</v>
      </c>
      <c r="P352" s="2">
        <f t="shared" si="411"/>
        <v>0.84</v>
      </c>
      <c r="Q352" s="2">
        <f t="shared" si="412"/>
        <v>0</v>
      </c>
      <c r="R352" s="2">
        <f t="shared" si="413"/>
        <v>0</v>
      </c>
      <c r="S352" s="2">
        <f t="shared" si="414"/>
        <v>11.85</v>
      </c>
      <c r="T352" s="2">
        <f t="shared" si="415"/>
        <v>0</v>
      </c>
      <c r="U352" s="2">
        <f t="shared" si="416"/>
        <v>0.92574999999999985</v>
      </c>
      <c r="V352" s="2">
        <f t="shared" si="417"/>
        <v>0</v>
      </c>
      <c r="W352" s="2">
        <f t="shared" si="418"/>
        <v>0</v>
      </c>
      <c r="X352" s="2">
        <f t="shared" si="419"/>
        <v>0</v>
      </c>
      <c r="Y352" s="2">
        <f t="shared" si="420"/>
        <v>0</v>
      </c>
      <c r="Z352" s="2"/>
      <c r="AA352" s="2">
        <v>21012691</v>
      </c>
      <c r="AB352" s="2">
        <f t="shared" si="421"/>
        <v>12.6896</v>
      </c>
      <c r="AC352" s="2">
        <f t="shared" si="422"/>
        <v>0.84</v>
      </c>
      <c r="AD352" s="2">
        <f>ROUND((((ET352*1.15)*1.25)),6)</f>
        <v>0</v>
      </c>
      <c r="AE352" s="2">
        <f>ROUND((((EU352*1.15)*1.25)),6)</f>
        <v>0</v>
      </c>
      <c r="AF352" s="2">
        <f>ROUND((((EV352*1.15)*1.15)),6)</f>
        <v>11.849600000000001</v>
      </c>
      <c r="AG352" s="2">
        <f t="shared" si="423"/>
        <v>0</v>
      </c>
      <c r="AH352" s="2">
        <f>(((EW352*1.15)*1.15))</f>
        <v>0.92574999999999985</v>
      </c>
      <c r="AI352" s="2">
        <f>(((EX352*1.15)*1.25))</f>
        <v>0</v>
      </c>
      <c r="AJ352" s="2">
        <f t="shared" si="424"/>
        <v>0</v>
      </c>
      <c r="AK352" s="2">
        <v>9.8000000000000007</v>
      </c>
      <c r="AL352" s="2">
        <v>0.84</v>
      </c>
      <c r="AM352" s="2">
        <v>0</v>
      </c>
      <c r="AN352" s="2">
        <v>0</v>
      </c>
      <c r="AO352" s="2">
        <v>8.9600000000000009</v>
      </c>
      <c r="AP352" s="2">
        <v>0</v>
      </c>
      <c r="AQ352" s="2">
        <v>0.7</v>
      </c>
      <c r="AR352" s="2">
        <v>0</v>
      </c>
      <c r="AS352" s="2">
        <v>0</v>
      </c>
      <c r="AT352" s="2">
        <v>0</v>
      </c>
      <c r="AU352" s="2">
        <v>0</v>
      </c>
      <c r="AV352" s="2">
        <v>1</v>
      </c>
      <c r="AW352" s="2">
        <v>1</v>
      </c>
      <c r="AX352" s="2"/>
      <c r="AY352" s="2"/>
      <c r="AZ352" s="2">
        <v>1</v>
      </c>
      <c r="BA352" s="2">
        <v>1</v>
      </c>
      <c r="BB352" s="2">
        <v>1</v>
      </c>
      <c r="BC352" s="2">
        <v>1</v>
      </c>
      <c r="BD352" s="2" t="s">
        <v>3</v>
      </c>
      <c r="BE352" s="2" t="s">
        <v>3</v>
      </c>
      <c r="BF352" s="2" t="s">
        <v>3</v>
      </c>
      <c r="BG352" s="2" t="s">
        <v>3</v>
      </c>
      <c r="BH352" s="2">
        <v>0</v>
      </c>
      <c r="BI352" s="2">
        <v>1</v>
      </c>
      <c r="BJ352" s="2" t="s">
        <v>633</v>
      </c>
      <c r="BK352" s="2"/>
      <c r="BL352" s="2"/>
      <c r="BM352" s="2">
        <v>136</v>
      </c>
      <c r="BN352" s="2">
        <v>0</v>
      </c>
      <c r="BO352" s="2" t="s">
        <v>3</v>
      </c>
      <c r="BP352" s="2">
        <v>0</v>
      </c>
      <c r="BQ352" s="2">
        <v>30</v>
      </c>
      <c r="BR352" s="2">
        <v>0</v>
      </c>
      <c r="BS352" s="2">
        <v>1</v>
      </c>
      <c r="BT352" s="2">
        <v>1</v>
      </c>
      <c r="BU352" s="2">
        <v>1</v>
      </c>
      <c r="BV352" s="2">
        <v>1</v>
      </c>
      <c r="BW352" s="2">
        <v>1</v>
      </c>
      <c r="BX352" s="2">
        <v>1</v>
      </c>
      <c r="BY352" s="2" t="s">
        <v>3</v>
      </c>
      <c r="BZ352" s="2">
        <v>0</v>
      </c>
      <c r="CA352" s="2">
        <v>0</v>
      </c>
      <c r="CB352" s="2"/>
      <c r="CC352" s="2"/>
      <c r="CD352" s="2"/>
      <c r="CE352" s="2"/>
      <c r="CF352" s="2">
        <v>0</v>
      </c>
      <c r="CG352" s="2">
        <v>0</v>
      </c>
      <c r="CH352" s="2"/>
      <c r="CI352" s="2"/>
      <c r="CJ352" s="2"/>
      <c r="CK352" s="2"/>
      <c r="CL352" s="2"/>
      <c r="CM352" s="2">
        <v>0</v>
      </c>
      <c r="CN352" s="2" t="s">
        <v>3</v>
      </c>
      <c r="CO352" s="2">
        <v>0</v>
      </c>
      <c r="CP352" s="2">
        <f t="shared" si="425"/>
        <v>12.69</v>
      </c>
      <c r="CQ352" s="2">
        <f t="shared" si="426"/>
        <v>0.84</v>
      </c>
      <c r="CR352" s="2">
        <f t="shared" si="427"/>
        <v>0</v>
      </c>
      <c r="CS352" s="2">
        <f t="shared" si="428"/>
        <v>0</v>
      </c>
      <c r="CT352" s="2">
        <f t="shared" si="429"/>
        <v>11.849600000000001</v>
      </c>
      <c r="CU352" s="2">
        <f t="shared" si="430"/>
        <v>0</v>
      </c>
      <c r="CV352" s="2">
        <f t="shared" si="431"/>
        <v>0.92574999999999985</v>
      </c>
      <c r="CW352" s="2">
        <f t="shared" si="432"/>
        <v>0</v>
      </c>
      <c r="CX352" s="2">
        <f t="shared" si="433"/>
        <v>0</v>
      </c>
      <c r="CY352" s="2">
        <f t="shared" si="434"/>
        <v>0</v>
      </c>
      <c r="CZ352" s="2">
        <f t="shared" si="435"/>
        <v>0</v>
      </c>
      <c r="DA352" s="2"/>
      <c r="DB352" s="2"/>
      <c r="DC352" s="2" t="s">
        <v>3</v>
      </c>
      <c r="DD352" s="2" t="s">
        <v>3</v>
      </c>
      <c r="DE352" s="2" t="s">
        <v>62</v>
      </c>
      <c r="DF352" s="2" t="s">
        <v>62</v>
      </c>
      <c r="DG352" s="2" t="s">
        <v>63</v>
      </c>
      <c r="DH352" s="2" t="s">
        <v>3</v>
      </c>
      <c r="DI352" s="2" t="s">
        <v>63</v>
      </c>
      <c r="DJ352" s="2" t="s">
        <v>62</v>
      </c>
      <c r="DK352" s="2" t="s">
        <v>3</v>
      </c>
      <c r="DL352" s="2" t="s">
        <v>3</v>
      </c>
      <c r="DM352" s="2" t="s">
        <v>3</v>
      </c>
      <c r="DN352" s="2">
        <v>110</v>
      </c>
      <c r="DO352" s="2">
        <v>74</v>
      </c>
      <c r="DP352" s="2">
        <v>1.0669999999999999</v>
      </c>
      <c r="DQ352" s="2">
        <v>1</v>
      </c>
      <c r="DR352" s="2"/>
      <c r="DS352" s="2"/>
      <c r="DT352" s="2"/>
      <c r="DU352" s="2">
        <v>1010</v>
      </c>
      <c r="DV352" s="2" t="s">
        <v>51</v>
      </c>
      <c r="DW352" s="2" t="s">
        <v>51</v>
      </c>
      <c r="DX352" s="2">
        <v>1</v>
      </c>
      <c r="DY352" s="2"/>
      <c r="DZ352" s="2"/>
      <c r="EA352" s="2"/>
      <c r="EB352" s="2"/>
      <c r="EC352" s="2"/>
      <c r="ED352" s="2"/>
      <c r="EE352" s="2">
        <v>20613028</v>
      </c>
      <c r="EF352" s="2">
        <v>30</v>
      </c>
      <c r="EG352" s="2" t="s">
        <v>54</v>
      </c>
      <c r="EH352" s="2">
        <v>0</v>
      </c>
      <c r="EI352" s="2" t="s">
        <v>3</v>
      </c>
      <c r="EJ352" s="2">
        <v>1</v>
      </c>
      <c r="EK352" s="2">
        <v>136</v>
      </c>
      <c r="EL352" s="2" t="s">
        <v>55</v>
      </c>
      <c r="EM352" s="2" t="s">
        <v>56</v>
      </c>
      <c r="EN352" s="2"/>
      <c r="EO352" s="2" t="s">
        <v>3</v>
      </c>
      <c r="EP352" s="2"/>
      <c r="EQ352" s="2">
        <v>0</v>
      </c>
      <c r="ER352" s="2">
        <v>9.8000000000000007</v>
      </c>
      <c r="ES352" s="2">
        <v>0.84</v>
      </c>
      <c r="ET352" s="2">
        <v>0</v>
      </c>
      <c r="EU352" s="2">
        <v>0</v>
      </c>
      <c r="EV352" s="2">
        <v>8.9600000000000009</v>
      </c>
      <c r="EW352" s="2">
        <v>0.7</v>
      </c>
      <c r="EX352" s="2">
        <v>0</v>
      </c>
      <c r="EY352" s="2">
        <v>0</v>
      </c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>
        <v>0</v>
      </c>
      <c r="FR352" s="2">
        <f t="shared" si="436"/>
        <v>0</v>
      </c>
      <c r="FS352" s="2">
        <v>0</v>
      </c>
      <c r="FT352" s="2"/>
      <c r="FU352" s="2"/>
      <c r="FV352" s="2"/>
      <c r="FW352" s="2"/>
      <c r="FX352" s="2">
        <v>110</v>
      </c>
      <c r="FY352" s="2">
        <v>74</v>
      </c>
      <c r="FZ352" s="2"/>
      <c r="GA352" s="2" t="s">
        <v>3</v>
      </c>
      <c r="GB352" s="2"/>
      <c r="GC352" s="2"/>
      <c r="GD352" s="2">
        <v>0</v>
      </c>
      <c r="GE352" s="2"/>
      <c r="GF352" s="2">
        <v>-2101209059</v>
      </c>
      <c r="GG352" s="2">
        <v>2</v>
      </c>
      <c r="GH352" s="2">
        <v>-2</v>
      </c>
      <c r="GI352" s="2">
        <v>-2</v>
      </c>
      <c r="GJ352" s="2">
        <v>0</v>
      </c>
      <c r="GK352" s="2">
        <f>ROUND(R352*(R12)/100,2)</f>
        <v>0</v>
      </c>
      <c r="GL352" s="2">
        <f t="shared" si="437"/>
        <v>0</v>
      </c>
      <c r="GM352" s="2">
        <f t="shared" si="438"/>
        <v>12.69</v>
      </c>
      <c r="GN352" s="2">
        <f t="shared" si="439"/>
        <v>12.69</v>
      </c>
      <c r="GO352" s="2">
        <f t="shared" si="440"/>
        <v>0</v>
      </c>
      <c r="GP352" s="2">
        <f t="shared" si="441"/>
        <v>0</v>
      </c>
      <c r="GQ352" s="2"/>
      <c r="GR352" s="2">
        <v>0</v>
      </c>
      <c r="GS352" s="2">
        <v>3</v>
      </c>
      <c r="GT352" s="2">
        <v>0</v>
      </c>
      <c r="GU352" s="2" t="s">
        <v>3</v>
      </c>
      <c r="GV352" s="2">
        <f t="shared" si="442"/>
        <v>0</v>
      </c>
      <c r="GW352" s="2">
        <v>1</v>
      </c>
      <c r="GX352" s="2">
        <f t="shared" si="443"/>
        <v>0</v>
      </c>
      <c r="GY352" s="2"/>
      <c r="GZ352" s="2"/>
      <c r="HA352" s="2">
        <v>0</v>
      </c>
      <c r="HB352" s="2">
        <v>0</v>
      </c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>
        <v>0</v>
      </c>
      <c r="IL352" s="2"/>
      <c r="IM352" s="2"/>
      <c r="IN352" s="2"/>
      <c r="IO352" s="2"/>
      <c r="IP352" s="2"/>
      <c r="IQ352" s="2"/>
      <c r="IR352" s="2"/>
      <c r="IS352" s="2"/>
      <c r="IT352" s="2"/>
      <c r="IU352" s="2"/>
    </row>
    <row r="353" spans="1:255" x14ac:dyDescent="0.2">
      <c r="A353">
        <v>17</v>
      </c>
      <c r="B353">
        <v>1</v>
      </c>
      <c r="C353">
        <f>ROW(SmtRes!A512)</f>
        <v>512</v>
      </c>
      <c r="D353">
        <f>ROW(EtalonRes!A492)</f>
        <v>492</v>
      </c>
      <c r="E353" t="s">
        <v>160</v>
      </c>
      <c r="F353" t="s">
        <v>631</v>
      </c>
      <c r="G353" t="s">
        <v>632</v>
      </c>
      <c r="H353" t="s">
        <v>51</v>
      </c>
      <c r="I353">
        <v>1</v>
      </c>
      <c r="J353">
        <v>0</v>
      </c>
      <c r="O353">
        <f t="shared" si="410"/>
        <v>238.93</v>
      </c>
      <c r="P353">
        <f t="shared" si="411"/>
        <v>4.3899999999999997</v>
      </c>
      <c r="Q353">
        <f t="shared" si="412"/>
        <v>0</v>
      </c>
      <c r="R353">
        <f t="shared" si="413"/>
        <v>0</v>
      </c>
      <c r="S353">
        <f t="shared" si="414"/>
        <v>234.54</v>
      </c>
      <c r="T353">
        <f t="shared" si="415"/>
        <v>0</v>
      </c>
      <c r="U353">
        <f t="shared" si="416"/>
        <v>0.98777524999999977</v>
      </c>
      <c r="V353">
        <f t="shared" si="417"/>
        <v>0</v>
      </c>
      <c r="W353">
        <f t="shared" si="418"/>
        <v>0</v>
      </c>
      <c r="X353">
        <f t="shared" si="419"/>
        <v>220.47</v>
      </c>
      <c r="Y353">
        <f t="shared" si="420"/>
        <v>103.2</v>
      </c>
      <c r="AA353">
        <v>21012693</v>
      </c>
      <c r="AB353">
        <f t="shared" si="421"/>
        <v>12.6896</v>
      </c>
      <c r="AC353">
        <f t="shared" si="422"/>
        <v>0.84</v>
      </c>
      <c r="AD353">
        <f>ROUND((((ET353*1.15)*1.25)),6)</f>
        <v>0</v>
      </c>
      <c r="AE353">
        <f>ROUND((((EU353*1.15)*1.25)),6)</f>
        <v>0</v>
      </c>
      <c r="AF353">
        <f>ROUND((((EV353*1.15)*1.15)),6)</f>
        <v>11.849600000000001</v>
      </c>
      <c r="AG353">
        <f t="shared" si="423"/>
        <v>0</v>
      </c>
      <c r="AH353">
        <f>(((EW353*1.15)*1.15))</f>
        <v>0.92574999999999985</v>
      </c>
      <c r="AI353">
        <f>(((EX353*1.15)*1.25))</f>
        <v>0</v>
      </c>
      <c r="AJ353">
        <f t="shared" si="424"/>
        <v>0</v>
      </c>
      <c r="AK353">
        <v>9.8000000000000007</v>
      </c>
      <c r="AL353">
        <v>0.84</v>
      </c>
      <c r="AM353">
        <v>0</v>
      </c>
      <c r="AN353">
        <v>0</v>
      </c>
      <c r="AO353">
        <v>8.9600000000000009</v>
      </c>
      <c r="AP353">
        <v>0</v>
      </c>
      <c r="AQ353">
        <v>0.7</v>
      </c>
      <c r="AR353">
        <v>0</v>
      </c>
      <c r="AS353">
        <v>0</v>
      </c>
      <c r="AT353">
        <v>94</v>
      </c>
      <c r="AU353">
        <v>44</v>
      </c>
      <c r="AV353">
        <v>1.0669999999999999</v>
      </c>
      <c r="AW353">
        <v>1</v>
      </c>
      <c r="AZ353">
        <v>1</v>
      </c>
      <c r="BA353">
        <v>18.55</v>
      </c>
      <c r="BB353">
        <v>1</v>
      </c>
      <c r="BC353">
        <v>5.23</v>
      </c>
      <c r="BD353" t="s">
        <v>3</v>
      </c>
      <c r="BE353" t="s">
        <v>3</v>
      </c>
      <c r="BF353" t="s">
        <v>3</v>
      </c>
      <c r="BG353" t="s">
        <v>3</v>
      </c>
      <c r="BH353">
        <v>0</v>
      </c>
      <c r="BI353">
        <v>1</v>
      </c>
      <c r="BJ353" t="s">
        <v>633</v>
      </c>
      <c r="BM353">
        <v>136</v>
      </c>
      <c r="BN353">
        <v>0</v>
      </c>
      <c r="BO353" t="s">
        <v>631</v>
      </c>
      <c r="BP353">
        <v>1</v>
      </c>
      <c r="BQ353">
        <v>30</v>
      </c>
      <c r="BR353">
        <v>0</v>
      </c>
      <c r="BS353">
        <v>1</v>
      </c>
      <c r="BT353">
        <v>1</v>
      </c>
      <c r="BU353">
        <v>1</v>
      </c>
      <c r="BV353">
        <v>1</v>
      </c>
      <c r="BW353">
        <v>1</v>
      </c>
      <c r="BX353">
        <v>1</v>
      </c>
      <c r="BY353" t="s">
        <v>3</v>
      </c>
      <c r="BZ353">
        <v>94</v>
      </c>
      <c r="CA353">
        <v>44</v>
      </c>
      <c r="CF353">
        <v>0</v>
      </c>
      <c r="CG353">
        <v>0</v>
      </c>
      <c r="CM353">
        <v>0</v>
      </c>
      <c r="CN353" t="s">
        <v>3</v>
      </c>
      <c r="CO353">
        <v>0</v>
      </c>
      <c r="CP353">
        <f t="shared" si="425"/>
        <v>238.92999999999998</v>
      </c>
      <c r="CQ353">
        <f t="shared" si="426"/>
        <v>4.3932000000000002</v>
      </c>
      <c r="CR353">
        <f t="shared" si="427"/>
        <v>0</v>
      </c>
      <c r="CS353">
        <f t="shared" si="428"/>
        <v>0</v>
      </c>
      <c r="CT353">
        <f t="shared" si="429"/>
        <v>234.53735536000002</v>
      </c>
      <c r="CU353">
        <f t="shared" si="430"/>
        <v>0</v>
      </c>
      <c r="CV353">
        <f t="shared" si="431"/>
        <v>0.98777524999999977</v>
      </c>
      <c r="CW353">
        <f t="shared" si="432"/>
        <v>0</v>
      </c>
      <c r="CX353">
        <f t="shared" si="433"/>
        <v>0</v>
      </c>
      <c r="CY353">
        <f t="shared" si="434"/>
        <v>220.46759999999998</v>
      </c>
      <c r="CZ353">
        <f t="shared" si="435"/>
        <v>103.19759999999999</v>
      </c>
      <c r="DC353" t="s">
        <v>3</v>
      </c>
      <c r="DD353" t="s">
        <v>3</v>
      </c>
      <c r="DE353" t="s">
        <v>62</v>
      </c>
      <c r="DF353" t="s">
        <v>62</v>
      </c>
      <c r="DG353" t="s">
        <v>63</v>
      </c>
      <c r="DH353" t="s">
        <v>3</v>
      </c>
      <c r="DI353" t="s">
        <v>63</v>
      </c>
      <c r="DJ353" t="s">
        <v>62</v>
      </c>
      <c r="DK353" t="s">
        <v>3</v>
      </c>
      <c r="DL353" t="s">
        <v>3</v>
      </c>
      <c r="DM353" t="s">
        <v>3</v>
      </c>
      <c r="DN353">
        <v>110</v>
      </c>
      <c r="DO353">
        <v>74</v>
      </c>
      <c r="DP353">
        <v>1.0669999999999999</v>
      </c>
      <c r="DQ353">
        <v>1</v>
      </c>
      <c r="DU353">
        <v>1010</v>
      </c>
      <c r="DV353" t="s">
        <v>51</v>
      </c>
      <c r="DW353" t="s">
        <v>51</v>
      </c>
      <c r="DX353">
        <v>1</v>
      </c>
      <c r="EE353">
        <v>20613028</v>
      </c>
      <c r="EF353">
        <v>30</v>
      </c>
      <c r="EG353" t="s">
        <v>54</v>
      </c>
      <c r="EH353">
        <v>0</v>
      </c>
      <c r="EI353" t="s">
        <v>3</v>
      </c>
      <c r="EJ353">
        <v>1</v>
      </c>
      <c r="EK353">
        <v>136</v>
      </c>
      <c r="EL353" t="s">
        <v>55</v>
      </c>
      <c r="EM353" t="s">
        <v>56</v>
      </c>
      <c r="EO353" t="s">
        <v>3</v>
      </c>
      <c r="EQ353">
        <v>0</v>
      </c>
      <c r="ER353">
        <v>9.8000000000000007</v>
      </c>
      <c r="ES353">
        <v>0.84</v>
      </c>
      <c r="ET353">
        <v>0</v>
      </c>
      <c r="EU353">
        <v>0</v>
      </c>
      <c r="EV353">
        <v>8.9600000000000009</v>
      </c>
      <c r="EW353">
        <v>0.7</v>
      </c>
      <c r="EX353">
        <v>0</v>
      </c>
      <c r="EY353">
        <v>0</v>
      </c>
      <c r="FQ353">
        <v>0</v>
      </c>
      <c r="FR353">
        <f t="shared" si="436"/>
        <v>0</v>
      </c>
      <c r="FS353">
        <v>0</v>
      </c>
      <c r="FX353">
        <v>110</v>
      </c>
      <c r="FY353">
        <v>74</v>
      </c>
      <c r="GA353" t="s">
        <v>3</v>
      </c>
      <c r="GD353">
        <v>0</v>
      </c>
      <c r="GF353">
        <v>-2101209059</v>
      </c>
      <c r="GG353">
        <v>2</v>
      </c>
      <c r="GH353">
        <v>-2</v>
      </c>
      <c r="GI353">
        <v>2</v>
      </c>
      <c r="GJ353">
        <v>0</v>
      </c>
      <c r="GK353">
        <f>ROUND(R353*(S12)/100,2)</f>
        <v>0</v>
      </c>
      <c r="GL353">
        <f t="shared" si="437"/>
        <v>0</v>
      </c>
      <c r="GM353">
        <f t="shared" si="438"/>
        <v>562.6</v>
      </c>
      <c r="GN353">
        <f t="shared" si="439"/>
        <v>562.6</v>
      </c>
      <c r="GO353">
        <f t="shared" si="440"/>
        <v>0</v>
      </c>
      <c r="GP353">
        <f t="shared" si="441"/>
        <v>0</v>
      </c>
      <c r="GR353">
        <v>0</v>
      </c>
      <c r="GS353">
        <v>3</v>
      </c>
      <c r="GT353">
        <v>0</v>
      </c>
      <c r="GU353" t="s">
        <v>3</v>
      </c>
      <c r="GV353">
        <f t="shared" si="442"/>
        <v>0</v>
      </c>
      <c r="GW353">
        <v>1</v>
      </c>
      <c r="GX353">
        <f t="shared" si="443"/>
        <v>0</v>
      </c>
      <c r="HA353">
        <v>0</v>
      </c>
      <c r="HB353">
        <v>0</v>
      </c>
      <c r="IK353">
        <v>0</v>
      </c>
    </row>
    <row r="354" spans="1:255" x14ac:dyDescent="0.2">
      <c r="A354" s="2">
        <v>18</v>
      </c>
      <c r="B354" s="2">
        <v>1</v>
      </c>
      <c r="C354" s="2">
        <v>509</v>
      </c>
      <c r="D354" s="2"/>
      <c r="E354" s="2" t="s">
        <v>166</v>
      </c>
      <c r="F354" s="2" t="s">
        <v>634</v>
      </c>
      <c r="G354" s="2" t="s">
        <v>635</v>
      </c>
      <c r="H354" s="2" t="s">
        <v>51</v>
      </c>
      <c r="I354" s="2">
        <f>I352*J354</f>
        <v>1</v>
      </c>
      <c r="J354" s="2">
        <v>1</v>
      </c>
      <c r="K354" s="2"/>
      <c r="L354" s="2"/>
      <c r="M354" s="2"/>
      <c r="N354" s="2"/>
      <c r="O354" s="2">
        <f t="shared" si="410"/>
        <v>711.8</v>
      </c>
      <c r="P354" s="2">
        <f t="shared" si="411"/>
        <v>711.8</v>
      </c>
      <c r="Q354" s="2">
        <f t="shared" si="412"/>
        <v>0</v>
      </c>
      <c r="R354" s="2">
        <f t="shared" si="413"/>
        <v>0</v>
      </c>
      <c r="S354" s="2">
        <f t="shared" si="414"/>
        <v>0</v>
      </c>
      <c r="T354" s="2">
        <f t="shared" si="415"/>
        <v>0</v>
      </c>
      <c r="U354" s="2">
        <f t="shared" si="416"/>
        <v>0</v>
      </c>
      <c r="V354" s="2">
        <f t="shared" si="417"/>
        <v>0</v>
      </c>
      <c r="W354" s="2">
        <f t="shared" si="418"/>
        <v>0</v>
      </c>
      <c r="X354" s="2">
        <f t="shared" si="419"/>
        <v>0</v>
      </c>
      <c r="Y354" s="2">
        <f t="shared" si="420"/>
        <v>0</v>
      </c>
      <c r="Z354" s="2"/>
      <c r="AA354" s="2">
        <v>21012691</v>
      </c>
      <c r="AB354" s="2">
        <f t="shared" si="421"/>
        <v>711.8</v>
      </c>
      <c r="AC354" s="2">
        <f t="shared" si="422"/>
        <v>711.8</v>
      </c>
      <c r="AD354" s="2">
        <f t="shared" ref="AD354:AF355" si="448">ROUND((ET354),6)</f>
        <v>0</v>
      </c>
      <c r="AE354" s="2">
        <f t="shared" si="448"/>
        <v>0</v>
      </c>
      <c r="AF354" s="2">
        <f t="shared" si="448"/>
        <v>0</v>
      </c>
      <c r="AG354" s="2">
        <f t="shared" si="423"/>
        <v>0</v>
      </c>
      <c r="AH354" s="2">
        <f>(EW354)</f>
        <v>0</v>
      </c>
      <c r="AI354" s="2">
        <f>(EX354)</f>
        <v>0</v>
      </c>
      <c r="AJ354" s="2">
        <f t="shared" si="424"/>
        <v>0</v>
      </c>
      <c r="AK354" s="2">
        <v>711.8</v>
      </c>
      <c r="AL354" s="2">
        <v>711.8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1</v>
      </c>
      <c r="AW354" s="2">
        <v>1</v>
      </c>
      <c r="AX354" s="2"/>
      <c r="AY354" s="2"/>
      <c r="AZ354" s="2">
        <v>1</v>
      </c>
      <c r="BA354" s="2">
        <v>1</v>
      </c>
      <c r="BB354" s="2">
        <v>1</v>
      </c>
      <c r="BC354" s="2">
        <v>1</v>
      </c>
      <c r="BD354" s="2" t="s">
        <v>3</v>
      </c>
      <c r="BE354" s="2" t="s">
        <v>3</v>
      </c>
      <c r="BF354" s="2" t="s">
        <v>3</v>
      </c>
      <c r="BG354" s="2" t="s">
        <v>3</v>
      </c>
      <c r="BH354" s="2">
        <v>3</v>
      </c>
      <c r="BI354" s="2">
        <v>1</v>
      </c>
      <c r="BJ354" s="2" t="s">
        <v>636</v>
      </c>
      <c r="BK354" s="2"/>
      <c r="BL354" s="2"/>
      <c r="BM354" s="2">
        <v>136</v>
      </c>
      <c r="BN354" s="2">
        <v>0</v>
      </c>
      <c r="BO354" s="2" t="s">
        <v>3</v>
      </c>
      <c r="BP354" s="2">
        <v>0</v>
      </c>
      <c r="BQ354" s="2">
        <v>30</v>
      </c>
      <c r="BR354" s="2">
        <v>0</v>
      </c>
      <c r="BS354" s="2">
        <v>1</v>
      </c>
      <c r="BT354" s="2">
        <v>1</v>
      </c>
      <c r="BU354" s="2">
        <v>1</v>
      </c>
      <c r="BV354" s="2">
        <v>1</v>
      </c>
      <c r="BW354" s="2">
        <v>1</v>
      </c>
      <c r="BX354" s="2">
        <v>1</v>
      </c>
      <c r="BY354" s="2" t="s">
        <v>3</v>
      </c>
      <c r="BZ354" s="2">
        <v>0</v>
      </c>
      <c r="CA354" s="2">
        <v>0</v>
      </c>
      <c r="CB354" s="2"/>
      <c r="CC354" s="2"/>
      <c r="CD354" s="2"/>
      <c r="CE354" s="2"/>
      <c r="CF354" s="2">
        <v>0</v>
      </c>
      <c r="CG354" s="2">
        <v>0</v>
      </c>
      <c r="CH354" s="2"/>
      <c r="CI354" s="2"/>
      <c r="CJ354" s="2"/>
      <c r="CK354" s="2"/>
      <c r="CL354" s="2"/>
      <c r="CM354" s="2">
        <v>0</v>
      </c>
      <c r="CN354" s="2" t="s">
        <v>3</v>
      </c>
      <c r="CO354" s="2">
        <v>0</v>
      </c>
      <c r="CP354" s="2">
        <f t="shared" si="425"/>
        <v>711.8</v>
      </c>
      <c r="CQ354" s="2">
        <f t="shared" si="426"/>
        <v>711.8</v>
      </c>
      <c r="CR354" s="2">
        <f t="shared" si="427"/>
        <v>0</v>
      </c>
      <c r="CS354" s="2">
        <f t="shared" si="428"/>
        <v>0</v>
      </c>
      <c r="CT354" s="2">
        <f t="shared" si="429"/>
        <v>0</v>
      </c>
      <c r="CU354" s="2">
        <f t="shared" si="430"/>
        <v>0</v>
      </c>
      <c r="CV354" s="2">
        <f t="shared" si="431"/>
        <v>0</v>
      </c>
      <c r="CW354" s="2">
        <f t="shared" si="432"/>
        <v>0</v>
      </c>
      <c r="CX354" s="2">
        <f t="shared" si="433"/>
        <v>0</v>
      </c>
      <c r="CY354" s="2">
        <f t="shared" si="434"/>
        <v>0</v>
      </c>
      <c r="CZ354" s="2">
        <f t="shared" si="435"/>
        <v>0</v>
      </c>
      <c r="DA354" s="2"/>
      <c r="DB354" s="2"/>
      <c r="DC354" s="2" t="s">
        <v>3</v>
      </c>
      <c r="DD354" s="2" t="s">
        <v>3</v>
      </c>
      <c r="DE354" s="2" t="s">
        <v>3</v>
      </c>
      <c r="DF354" s="2" t="s">
        <v>3</v>
      </c>
      <c r="DG354" s="2" t="s">
        <v>3</v>
      </c>
      <c r="DH354" s="2" t="s">
        <v>3</v>
      </c>
      <c r="DI354" s="2" t="s">
        <v>3</v>
      </c>
      <c r="DJ354" s="2" t="s">
        <v>3</v>
      </c>
      <c r="DK354" s="2" t="s">
        <v>3</v>
      </c>
      <c r="DL354" s="2" t="s">
        <v>3</v>
      </c>
      <c r="DM354" s="2" t="s">
        <v>3</v>
      </c>
      <c r="DN354" s="2">
        <v>110</v>
      </c>
      <c r="DO354" s="2">
        <v>74</v>
      </c>
      <c r="DP354" s="2">
        <v>1.0669999999999999</v>
      </c>
      <c r="DQ354" s="2">
        <v>1</v>
      </c>
      <c r="DR354" s="2"/>
      <c r="DS354" s="2"/>
      <c r="DT354" s="2"/>
      <c r="DU354" s="2">
        <v>1010</v>
      </c>
      <c r="DV354" s="2" t="s">
        <v>51</v>
      </c>
      <c r="DW354" s="2" t="s">
        <v>51</v>
      </c>
      <c r="DX354" s="2">
        <v>1</v>
      </c>
      <c r="DY354" s="2"/>
      <c r="DZ354" s="2"/>
      <c r="EA354" s="2"/>
      <c r="EB354" s="2"/>
      <c r="EC354" s="2"/>
      <c r="ED354" s="2"/>
      <c r="EE354" s="2">
        <v>20613028</v>
      </c>
      <c r="EF354" s="2">
        <v>30</v>
      </c>
      <c r="EG354" s="2" t="s">
        <v>54</v>
      </c>
      <c r="EH354" s="2">
        <v>0</v>
      </c>
      <c r="EI354" s="2" t="s">
        <v>3</v>
      </c>
      <c r="EJ354" s="2">
        <v>1</v>
      </c>
      <c r="EK354" s="2">
        <v>136</v>
      </c>
      <c r="EL354" s="2" t="s">
        <v>55</v>
      </c>
      <c r="EM354" s="2" t="s">
        <v>56</v>
      </c>
      <c r="EN354" s="2"/>
      <c r="EO354" s="2" t="s">
        <v>3</v>
      </c>
      <c r="EP354" s="2"/>
      <c r="EQ354" s="2">
        <v>0</v>
      </c>
      <c r="ER354" s="2">
        <v>711.8</v>
      </c>
      <c r="ES354" s="2">
        <v>711.8</v>
      </c>
      <c r="ET354" s="2">
        <v>0</v>
      </c>
      <c r="EU354" s="2">
        <v>0</v>
      </c>
      <c r="EV354" s="2">
        <v>0</v>
      </c>
      <c r="EW354" s="2">
        <v>0</v>
      </c>
      <c r="EX354" s="2">
        <v>0</v>
      </c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>
        <v>0</v>
      </c>
      <c r="FR354" s="2">
        <f t="shared" si="436"/>
        <v>0</v>
      </c>
      <c r="FS354" s="2">
        <v>0</v>
      </c>
      <c r="FT354" s="2"/>
      <c r="FU354" s="2"/>
      <c r="FV354" s="2"/>
      <c r="FW354" s="2"/>
      <c r="FX354" s="2">
        <v>110</v>
      </c>
      <c r="FY354" s="2">
        <v>74</v>
      </c>
      <c r="FZ354" s="2"/>
      <c r="GA354" s="2" t="s">
        <v>3</v>
      </c>
      <c r="GB354" s="2"/>
      <c r="GC354" s="2"/>
      <c r="GD354" s="2">
        <v>0</v>
      </c>
      <c r="GE354" s="2"/>
      <c r="GF354" s="2">
        <v>-839801425</v>
      </c>
      <c r="GG354" s="2">
        <v>2</v>
      </c>
      <c r="GH354" s="2">
        <v>-2</v>
      </c>
      <c r="GI354" s="2">
        <v>-2</v>
      </c>
      <c r="GJ354" s="2">
        <v>0</v>
      </c>
      <c r="GK354" s="2">
        <f>ROUND(R354*(R12)/100,2)</f>
        <v>0</v>
      </c>
      <c r="GL354" s="2">
        <f t="shared" si="437"/>
        <v>0</v>
      </c>
      <c r="GM354" s="2">
        <f t="shared" si="438"/>
        <v>711.8</v>
      </c>
      <c r="GN354" s="2">
        <f t="shared" si="439"/>
        <v>711.8</v>
      </c>
      <c r="GO354" s="2">
        <f t="shared" si="440"/>
        <v>0</v>
      </c>
      <c r="GP354" s="2">
        <f t="shared" si="441"/>
        <v>0</v>
      </c>
      <c r="GQ354" s="2"/>
      <c r="GR354" s="2">
        <v>0</v>
      </c>
      <c r="GS354" s="2">
        <v>3</v>
      </c>
      <c r="GT354" s="2">
        <v>0</v>
      </c>
      <c r="GU354" s="2" t="s">
        <v>3</v>
      </c>
      <c r="GV354" s="2">
        <f t="shared" si="442"/>
        <v>0</v>
      </c>
      <c r="GW354" s="2">
        <v>1</v>
      </c>
      <c r="GX354" s="2">
        <f t="shared" si="443"/>
        <v>0</v>
      </c>
      <c r="GY354" s="2"/>
      <c r="GZ354" s="2"/>
      <c r="HA354" s="2">
        <v>0</v>
      </c>
      <c r="HB354" s="2">
        <v>0</v>
      </c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>
        <v>0</v>
      </c>
      <c r="IL354" s="2"/>
      <c r="IM354" s="2"/>
      <c r="IN354" s="2"/>
      <c r="IO354" s="2"/>
      <c r="IP354" s="2"/>
      <c r="IQ354" s="2"/>
      <c r="IR354" s="2"/>
      <c r="IS354" s="2"/>
      <c r="IT354" s="2"/>
      <c r="IU354" s="2"/>
    </row>
    <row r="355" spans="1:255" x14ac:dyDescent="0.2">
      <c r="A355">
        <v>18</v>
      </c>
      <c r="B355">
        <v>1</v>
      </c>
      <c r="C355">
        <v>512</v>
      </c>
      <c r="E355" t="s">
        <v>166</v>
      </c>
      <c r="F355" t="s">
        <v>634</v>
      </c>
      <c r="G355" t="s">
        <v>635</v>
      </c>
      <c r="H355" t="s">
        <v>51</v>
      </c>
      <c r="I355">
        <f>I353*J355</f>
        <v>1</v>
      </c>
      <c r="J355">
        <v>1</v>
      </c>
      <c r="O355">
        <f t="shared" si="410"/>
        <v>3331.22</v>
      </c>
      <c r="P355">
        <f t="shared" si="411"/>
        <v>3331.22</v>
      </c>
      <c r="Q355">
        <f t="shared" si="412"/>
        <v>0</v>
      </c>
      <c r="R355">
        <f t="shared" si="413"/>
        <v>0</v>
      </c>
      <c r="S355">
        <f t="shared" si="414"/>
        <v>0</v>
      </c>
      <c r="T355">
        <f t="shared" si="415"/>
        <v>0</v>
      </c>
      <c r="U355">
        <f t="shared" si="416"/>
        <v>0</v>
      </c>
      <c r="V355">
        <f t="shared" si="417"/>
        <v>0</v>
      </c>
      <c r="W355">
        <f t="shared" si="418"/>
        <v>0</v>
      </c>
      <c r="X355">
        <f t="shared" si="419"/>
        <v>0</v>
      </c>
      <c r="Y355">
        <f t="shared" si="420"/>
        <v>0</v>
      </c>
      <c r="AA355">
        <v>21012693</v>
      </c>
      <c r="AB355">
        <f t="shared" si="421"/>
        <v>711.8</v>
      </c>
      <c r="AC355">
        <f t="shared" si="422"/>
        <v>711.8</v>
      </c>
      <c r="AD355">
        <f t="shared" si="448"/>
        <v>0</v>
      </c>
      <c r="AE355">
        <f t="shared" si="448"/>
        <v>0</v>
      </c>
      <c r="AF355">
        <f t="shared" si="448"/>
        <v>0</v>
      </c>
      <c r="AG355">
        <f t="shared" si="423"/>
        <v>0</v>
      </c>
      <c r="AH355">
        <f>(EW355)</f>
        <v>0</v>
      </c>
      <c r="AI355">
        <f>(EX355)</f>
        <v>0</v>
      </c>
      <c r="AJ355">
        <f t="shared" si="424"/>
        <v>0</v>
      </c>
      <c r="AK355">
        <v>711.8</v>
      </c>
      <c r="AL355">
        <v>711.8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1</v>
      </c>
      <c r="AW355">
        <v>1</v>
      </c>
      <c r="AZ355">
        <v>1</v>
      </c>
      <c r="BA355">
        <v>1</v>
      </c>
      <c r="BB355">
        <v>1</v>
      </c>
      <c r="BC355">
        <v>4.68</v>
      </c>
      <c r="BD355" t="s">
        <v>3</v>
      </c>
      <c r="BE355" t="s">
        <v>3</v>
      </c>
      <c r="BF355" t="s">
        <v>3</v>
      </c>
      <c r="BG355" t="s">
        <v>3</v>
      </c>
      <c r="BH355">
        <v>3</v>
      </c>
      <c r="BI355">
        <v>1</v>
      </c>
      <c r="BJ355" t="s">
        <v>636</v>
      </c>
      <c r="BM355">
        <v>136</v>
      </c>
      <c r="BN355">
        <v>0</v>
      </c>
      <c r="BO355" t="s">
        <v>634</v>
      </c>
      <c r="BP355">
        <v>1</v>
      </c>
      <c r="BQ355">
        <v>30</v>
      </c>
      <c r="BR355">
        <v>0</v>
      </c>
      <c r="BS355">
        <v>1</v>
      </c>
      <c r="BT355">
        <v>1</v>
      </c>
      <c r="BU355">
        <v>1</v>
      </c>
      <c r="BV355">
        <v>1</v>
      </c>
      <c r="BW355">
        <v>1</v>
      </c>
      <c r="BX355">
        <v>1</v>
      </c>
      <c r="BY355" t="s">
        <v>3</v>
      </c>
      <c r="BZ355">
        <v>0</v>
      </c>
      <c r="CA355">
        <v>0</v>
      </c>
      <c r="CF355">
        <v>0</v>
      </c>
      <c r="CG355">
        <v>0</v>
      </c>
      <c r="CM355">
        <v>0</v>
      </c>
      <c r="CN355" t="s">
        <v>3</v>
      </c>
      <c r="CO355">
        <v>0</v>
      </c>
      <c r="CP355">
        <f t="shared" si="425"/>
        <v>3331.22</v>
      </c>
      <c r="CQ355">
        <f t="shared" si="426"/>
        <v>3331.2239999999997</v>
      </c>
      <c r="CR355">
        <f t="shared" si="427"/>
        <v>0</v>
      </c>
      <c r="CS355">
        <f t="shared" si="428"/>
        <v>0</v>
      </c>
      <c r="CT355">
        <f t="shared" si="429"/>
        <v>0</v>
      </c>
      <c r="CU355">
        <f t="shared" si="430"/>
        <v>0</v>
      </c>
      <c r="CV355">
        <f t="shared" si="431"/>
        <v>0</v>
      </c>
      <c r="CW355">
        <f t="shared" si="432"/>
        <v>0</v>
      </c>
      <c r="CX355">
        <f t="shared" si="433"/>
        <v>0</v>
      </c>
      <c r="CY355">
        <f t="shared" si="434"/>
        <v>0</v>
      </c>
      <c r="CZ355">
        <f t="shared" si="435"/>
        <v>0</v>
      </c>
      <c r="DC355" t="s">
        <v>3</v>
      </c>
      <c r="DD355" t="s">
        <v>3</v>
      </c>
      <c r="DE355" t="s">
        <v>3</v>
      </c>
      <c r="DF355" t="s">
        <v>3</v>
      </c>
      <c r="DG355" t="s">
        <v>3</v>
      </c>
      <c r="DH355" t="s">
        <v>3</v>
      </c>
      <c r="DI355" t="s">
        <v>3</v>
      </c>
      <c r="DJ355" t="s">
        <v>3</v>
      </c>
      <c r="DK355" t="s">
        <v>3</v>
      </c>
      <c r="DL355" t="s">
        <v>3</v>
      </c>
      <c r="DM355" t="s">
        <v>3</v>
      </c>
      <c r="DN355">
        <v>110</v>
      </c>
      <c r="DO355">
        <v>74</v>
      </c>
      <c r="DP355">
        <v>1.0669999999999999</v>
      </c>
      <c r="DQ355">
        <v>1</v>
      </c>
      <c r="DU355">
        <v>1010</v>
      </c>
      <c r="DV355" t="s">
        <v>51</v>
      </c>
      <c r="DW355" t="s">
        <v>51</v>
      </c>
      <c r="DX355">
        <v>1</v>
      </c>
      <c r="EE355">
        <v>20613028</v>
      </c>
      <c r="EF355">
        <v>30</v>
      </c>
      <c r="EG355" t="s">
        <v>54</v>
      </c>
      <c r="EH355">
        <v>0</v>
      </c>
      <c r="EI355" t="s">
        <v>3</v>
      </c>
      <c r="EJ355">
        <v>1</v>
      </c>
      <c r="EK355">
        <v>136</v>
      </c>
      <c r="EL355" t="s">
        <v>55</v>
      </c>
      <c r="EM355" t="s">
        <v>56</v>
      </c>
      <c r="EO355" t="s">
        <v>3</v>
      </c>
      <c r="EQ355">
        <v>0</v>
      </c>
      <c r="ER355">
        <v>711.8</v>
      </c>
      <c r="ES355">
        <v>711.8</v>
      </c>
      <c r="ET355">
        <v>0</v>
      </c>
      <c r="EU355">
        <v>0</v>
      </c>
      <c r="EV355">
        <v>0</v>
      </c>
      <c r="EW355">
        <v>0</v>
      </c>
      <c r="EX355">
        <v>0</v>
      </c>
      <c r="FQ355">
        <v>0</v>
      </c>
      <c r="FR355">
        <f t="shared" si="436"/>
        <v>0</v>
      </c>
      <c r="FS355">
        <v>0</v>
      </c>
      <c r="FX355">
        <v>110</v>
      </c>
      <c r="FY355">
        <v>74</v>
      </c>
      <c r="GA355" t="s">
        <v>3</v>
      </c>
      <c r="GD355">
        <v>0</v>
      </c>
      <c r="GF355">
        <v>-839801425</v>
      </c>
      <c r="GG355">
        <v>2</v>
      </c>
      <c r="GH355">
        <v>-2</v>
      </c>
      <c r="GI355">
        <v>3</v>
      </c>
      <c r="GJ355">
        <v>0</v>
      </c>
      <c r="GK355">
        <f>ROUND(R355*(S12)/100,2)</f>
        <v>0</v>
      </c>
      <c r="GL355">
        <f t="shared" si="437"/>
        <v>0</v>
      </c>
      <c r="GM355">
        <f t="shared" si="438"/>
        <v>3331.22</v>
      </c>
      <c r="GN355">
        <f t="shared" si="439"/>
        <v>3331.22</v>
      </c>
      <c r="GO355">
        <f t="shared" si="440"/>
        <v>0</v>
      </c>
      <c r="GP355">
        <f t="shared" si="441"/>
        <v>0</v>
      </c>
      <c r="GR355">
        <v>0</v>
      </c>
      <c r="GS355">
        <v>3</v>
      </c>
      <c r="GT355">
        <v>0</v>
      </c>
      <c r="GU355" t="s">
        <v>3</v>
      </c>
      <c r="GV355">
        <f t="shared" si="442"/>
        <v>0</v>
      </c>
      <c r="GW355">
        <v>1</v>
      </c>
      <c r="GX355">
        <f t="shared" si="443"/>
        <v>0</v>
      </c>
      <c r="HA355">
        <v>0</v>
      </c>
      <c r="HB355">
        <v>0</v>
      </c>
      <c r="IK355">
        <v>0</v>
      </c>
    </row>
    <row r="356" spans="1:255" x14ac:dyDescent="0.2">
      <c r="A356" s="2">
        <v>17</v>
      </c>
      <c r="B356" s="2">
        <v>1</v>
      </c>
      <c r="C356" s="2">
        <f>ROW(SmtRes!A515)</f>
        <v>515</v>
      </c>
      <c r="D356" s="2">
        <f>ROW(EtalonRes!A495)</f>
        <v>495</v>
      </c>
      <c r="E356" s="2" t="s">
        <v>175</v>
      </c>
      <c r="F356" s="2" t="s">
        <v>637</v>
      </c>
      <c r="G356" s="2" t="s">
        <v>638</v>
      </c>
      <c r="H356" s="2" t="s">
        <v>40</v>
      </c>
      <c r="I356" s="2">
        <v>0.01</v>
      </c>
      <c r="J356" s="2">
        <v>0</v>
      </c>
      <c r="K356" s="2"/>
      <c r="L356" s="2"/>
      <c r="M356" s="2"/>
      <c r="N356" s="2"/>
      <c r="O356" s="2">
        <f t="shared" si="410"/>
        <v>6.55</v>
      </c>
      <c r="P356" s="2">
        <f t="shared" si="411"/>
        <v>0.61</v>
      </c>
      <c r="Q356" s="2">
        <f t="shared" si="412"/>
        <v>0</v>
      </c>
      <c r="R356" s="2">
        <f t="shared" si="413"/>
        <v>0</v>
      </c>
      <c r="S356" s="2">
        <f t="shared" si="414"/>
        <v>5.94</v>
      </c>
      <c r="T356" s="2">
        <f t="shared" si="415"/>
        <v>0</v>
      </c>
      <c r="U356" s="2">
        <f t="shared" si="416"/>
        <v>0.53118499999999991</v>
      </c>
      <c r="V356" s="2">
        <f t="shared" si="417"/>
        <v>0</v>
      </c>
      <c r="W356" s="2">
        <f t="shared" si="418"/>
        <v>0</v>
      </c>
      <c r="X356" s="2">
        <f t="shared" si="419"/>
        <v>0</v>
      </c>
      <c r="Y356" s="2">
        <f t="shared" si="420"/>
        <v>0</v>
      </c>
      <c r="Z356" s="2"/>
      <c r="AA356" s="2">
        <v>21012691</v>
      </c>
      <c r="AB356" s="2">
        <f t="shared" si="421"/>
        <v>655.23</v>
      </c>
      <c r="AC356" s="2">
        <f t="shared" si="422"/>
        <v>61.37</v>
      </c>
      <c r="AD356" s="2">
        <f t="shared" ref="AD356:AF357" si="449">ROUND(((ET356*1.15)),6)</f>
        <v>0</v>
      </c>
      <c r="AE356" s="2">
        <f t="shared" si="449"/>
        <v>0</v>
      </c>
      <c r="AF356" s="2">
        <f t="shared" si="449"/>
        <v>593.86</v>
      </c>
      <c r="AG356" s="2">
        <f t="shared" si="423"/>
        <v>0</v>
      </c>
      <c r="AH356" s="2">
        <f>((EW356*1.15))</f>
        <v>53.11849999999999</v>
      </c>
      <c r="AI356" s="2">
        <f>((EX356*1.15))</f>
        <v>0</v>
      </c>
      <c r="AJ356" s="2">
        <f t="shared" si="424"/>
        <v>0</v>
      </c>
      <c r="AK356" s="2">
        <v>577.77</v>
      </c>
      <c r="AL356" s="2">
        <v>61.37</v>
      </c>
      <c r="AM356" s="2">
        <v>0</v>
      </c>
      <c r="AN356" s="2">
        <v>0</v>
      </c>
      <c r="AO356" s="2">
        <v>516.4</v>
      </c>
      <c r="AP356" s="2">
        <v>0</v>
      </c>
      <c r="AQ356" s="2">
        <v>46.19</v>
      </c>
      <c r="AR356" s="2">
        <v>0</v>
      </c>
      <c r="AS356" s="2">
        <v>0</v>
      </c>
      <c r="AT356" s="2">
        <v>0</v>
      </c>
      <c r="AU356" s="2">
        <v>0</v>
      </c>
      <c r="AV356" s="2">
        <v>1</v>
      </c>
      <c r="AW356" s="2">
        <v>1</v>
      </c>
      <c r="AX356" s="2"/>
      <c r="AY356" s="2"/>
      <c r="AZ356" s="2">
        <v>1</v>
      </c>
      <c r="BA356" s="2">
        <v>1</v>
      </c>
      <c r="BB356" s="2">
        <v>1</v>
      </c>
      <c r="BC356" s="2">
        <v>1</v>
      </c>
      <c r="BD356" s="2" t="s">
        <v>3</v>
      </c>
      <c r="BE356" s="2" t="s">
        <v>3</v>
      </c>
      <c r="BF356" s="2" t="s">
        <v>3</v>
      </c>
      <c r="BG356" s="2" t="s">
        <v>3</v>
      </c>
      <c r="BH356" s="2">
        <v>0</v>
      </c>
      <c r="BI356" s="2">
        <v>1</v>
      </c>
      <c r="BJ356" s="2" t="s">
        <v>639</v>
      </c>
      <c r="BK356" s="2"/>
      <c r="BL356" s="2"/>
      <c r="BM356" s="2">
        <v>621</v>
      </c>
      <c r="BN356" s="2">
        <v>0</v>
      </c>
      <c r="BO356" s="2" t="s">
        <v>3</v>
      </c>
      <c r="BP356" s="2">
        <v>0</v>
      </c>
      <c r="BQ356" s="2">
        <v>60</v>
      </c>
      <c r="BR356" s="2">
        <v>0</v>
      </c>
      <c r="BS356" s="2">
        <v>1</v>
      </c>
      <c r="BT356" s="2">
        <v>1</v>
      </c>
      <c r="BU356" s="2">
        <v>1</v>
      </c>
      <c r="BV356" s="2">
        <v>1</v>
      </c>
      <c r="BW356" s="2">
        <v>1</v>
      </c>
      <c r="BX356" s="2">
        <v>1</v>
      </c>
      <c r="BY356" s="2" t="s">
        <v>3</v>
      </c>
      <c r="BZ356" s="2">
        <v>0</v>
      </c>
      <c r="CA356" s="2">
        <v>0</v>
      </c>
      <c r="CB356" s="2"/>
      <c r="CC356" s="2"/>
      <c r="CD356" s="2"/>
      <c r="CE356" s="2"/>
      <c r="CF356" s="2">
        <v>0</v>
      </c>
      <c r="CG356" s="2">
        <v>0</v>
      </c>
      <c r="CH356" s="2"/>
      <c r="CI356" s="2"/>
      <c r="CJ356" s="2"/>
      <c r="CK356" s="2"/>
      <c r="CL356" s="2"/>
      <c r="CM356" s="2">
        <v>0</v>
      </c>
      <c r="CN356" s="2" t="s">
        <v>936</v>
      </c>
      <c r="CO356" s="2">
        <v>0</v>
      </c>
      <c r="CP356" s="2">
        <f t="shared" si="425"/>
        <v>6.5500000000000007</v>
      </c>
      <c r="CQ356" s="2">
        <f t="shared" si="426"/>
        <v>61.37</v>
      </c>
      <c r="CR356" s="2">
        <f t="shared" si="427"/>
        <v>0</v>
      </c>
      <c r="CS356" s="2">
        <f t="shared" si="428"/>
        <v>0</v>
      </c>
      <c r="CT356" s="2">
        <f t="shared" si="429"/>
        <v>593.86</v>
      </c>
      <c r="CU356" s="2">
        <f t="shared" si="430"/>
        <v>0</v>
      </c>
      <c r="CV356" s="2">
        <f t="shared" si="431"/>
        <v>53.11849999999999</v>
      </c>
      <c r="CW356" s="2">
        <f t="shared" si="432"/>
        <v>0</v>
      </c>
      <c r="CX356" s="2">
        <f t="shared" si="433"/>
        <v>0</v>
      </c>
      <c r="CY356" s="2">
        <f t="shared" si="434"/>
        <v>0</v>
      </c>
      <c r="CZ356" s="2">
        <f t="shared" si="435"/>
        <v>0</v>
      </c>
      <c r="DA356" s="2"/>
      <c r="DB356" s="2"/>
      <c r="DC356" s="2" t="s">
        <v>3</v>
      </c>
      <c r="DD356" s="2" t="s">
        <v>3</v>
      </c>
      <c r="DE356" s="2" t="s">
        <v>28</v>
      </c>
      <c r="DF356" s="2" t="s">
        <v>28</v>
      </c>
      <c r="DG356" s="2" t="s">
        <v>28</v>
      </c>
      <c r="DH356" s="2" t="s">
        <v>3</v>
      </c>
      <c r="DI356" s="2" t="s">
        <v>28</v>
      </c>
      <c r="DJ356" s="2" t="s">
        <v>28</v>
      </c>
      <c r="DK356" s="2" t="s">
        <v>3</v>
      </c>
      <c r="DL356" s="2" t="s">
        <v>3</v>
      </c>
      <c r="DM356" s="2" t="s">
        <v>3</v>
      </c>
      <c r="DN356" s="2">
        <v>110</v>
      </c>
      <c r="DO356" s="2">
        <v>74</v>
      </c>
      <c r="DP356" s="2">
        <v>1.0669999999999999</v>
      </c>
      <c r="DQ356" s="2">
        <v>1</v>
      </c>
      <c r="DR356" s="2"/>
      <c r="DS356" s="2"/>
      <c r="DT356" s="2"/>
      <c r="DU356" s="2">
        <v>1010</v>
      </c>
      <c r="DV356" s="2" t="s">
        <v>40</v>
      </c>
      <c r="DW356" s="2" t="s">
        <v>40</v>
      </c>
      <c r="DX356" s="2">
        <v>100</v>
      </c>
      <c r="DY356" s="2"/>
      <c r="DZ356" s="2"/>
      <c r="EA356" s="2"/>
      <c r="EB356" s="2"/>
      <c r="EC356" s="2"/>
      <c r="ED356" s="2"/>
      <c r="EE356" s="2">
        <v>20613513</v>
      </c>
      <c r="EF356" s="2">
        <v>60</v>
      </c>
      <c r="EG356" s="2" t="s">
        <v>29</v>
      </c>
      <c r="EH356" s="2">
        <v>0</v>
      </c>
      <c r="EI356" s="2" t="s">
        <v>3</v>
      </c>
      <c r="EJ356" s="2">
        <v>1</v>
      </c>
      <c r="EK356" s="2">
        <v>621</v>
      </c>
      <c r="EL356" s="2" t="s">
        <v>640</v>
      </c>
      <c r="EM356" s="2" t="s">
        <v>641</v>
      </c>
      <c r="EN356" s="2"/>
      <c r="EO356" s="2" t="s">
        <v>102</v>
      </c>
      <c r="EP356" s="2"/>
      <c r="EQ356" s="2">
        <v>0</v>
      </c>
      <c r="ER356" s="2">
        <v>577.77</v>
      </c>
      <c r="ES356" s="2">
        <v>61.37</v>
      </c>
      <c r="ET356" s="2">
        <v>0</v>
      </c>
      <c r="EU356" s="2">
        <v>0</v>
      </c>
      <c r="EV356" s="2">
        <v>516.4</v>
      </c>
      <c r="EW356" s="2">
        <v>46.19</v>
      </c>
      <c r="EX356" s="2">
        <v>0</v>
      </c>
      <c r="EY356" s="2">
        <v>0</v>
      </c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>
        <v>0</v>
      </c>
      <c r="FR356" s="2">
        <f t="shared" si="436"/>
        <v>0</v>
      </c>
      <c r="FS356" s="2">
        <v>0</v>
      </c>
      <c r="FT356" s="2"/>
      <c r="FU356" s="2"/>
      <c r="FV356" s="2"/>
      <c r="FW356" s="2"/>
      <c r="FX356" s="2">
        <v>110</v>
      </c>
      <c r="FY356" s="2">
        <v>74</v>
      </c>
      <c r="FZ356" s="2"/>
      <c r="GA356" s="2" t="s">
        <v>3</v>
      </c>
      <c r="GB356" s="2"/>
      <c r="GC356" s="2"/>
      <c r="GD356" s="2">
        <v>0</v>
      </c>
      <c r="GE356" s="2"/>
      <c r="GF356" s="2">
        <v>1022632166</v>
      </c>
      <c r="GG356" s="2">
        <v>2</v>
      </c>
      <c r="GH356" s="2">
        <v>-2</v>
      </c>
      <c r="GI356" s="2">
        <v>-2</v>
      </c>
      <c r="GJ356" s="2">
        <v>0</v>
      </c>
      <c r="GK356" s="2">
        <f>ROUND(R356*(R12)/100,2)</f>
        <v>0</v>
      </c>
      <c r="GL356" s="2">
        <f t="shared" si="437"/>
        <v>0</v>
      </c>
      <c r="GM356" s="2">
        <f t="shared" si="438"/>
        <v>6.55</v>
      </c>
      <c r="GN356" s="2">
        <f t="shared" si="439"/>
        <v>6.55</v>
      </c>
      <c r="GO356" s="2">
        <f t="shared" si="440"/>
        <v>0</v>
      </c>
      <c r="GP356" s="2">
        <f t="shared" si="441"/>
        <v>0</v>
      </c>
      <c r="GQ356" s="2"/>
      <c r="GR356" s="2">
        <v>0</v>
      </c>
      <c r="GS356" s="2">
        <v>3</v>
      </c>
      <c r="GT356" s="2">
        <v>0</v>
      </c>
      <c r="GU356" s="2" t="s">
        <v>3</v>
      </c>
      <c r="GV356" s="2">
        <f t="shared" si="442"/>
        <v>0</v>
      </c>
      <c r="GW356" s="2">
        <v>1</v>
      </c>
      <c r="GX356" s="2">
        <f t="shared" si="443"/>
        <v>0</v>
      </c>
      <c r="GY356" s="2"/>
      <c r="GZ356" s="2"/>
      <c r="HA356" s="2">
        <v>0</v>
      </c>
      <c r="HB356" s="2">
        <v>0</v>
      </c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>
        <v>0</v>
      </c>
      <c r="IL356" s="2"/>
      <c r="IM356" s="2"/>
      <c r="IN356" s="2"/>
      <c r="IO356" s="2"/>
      <c r="IP356" s="2"/>
      <c r="IQ356" s="2"/>
      <c r="IR356" s="2"/>
      <c r="IS356" s="2"/>
      <c r="IT356" s="2"/>
      <c r="IU356" s="2"/>
    </row>
    <row r="357" spans="1:255" x14ac:dyDescent="0.2">
      <c r="A357">
        <v>17</v>
      </c>
      <c r="B357">
        <v>1</v>
      </c>
      <c r="C357">
        <f>ROW(SmtRes!A518)</f>
        <v>518</v>
      </c>
      <c r="D357">
        <f>ROW(EtalonRes!A498)</f>
        <v>498</v>
      </c>
      <c r="E357" t="s">
        <v>175</v>
      </c>
      <c r="F357" t="s">
        <v>637</v>
      </c>
      <c r="G357" t="s">
        <v>638</v>
      </c>
      <c r="H357" t="s">
        <v>40</v>
      </c>
      <c r="I357">
        <v>0.01</v>
      </c>
      <c r="J357">
        <v>0</v>
      </c>
      <c r="O357">
        <f t="shared" si="410"/>
        <v>119.23</v>
      </c>
      <c r="P357">
        <f t="shared" si="411"/>
        <v>1.69</v>
      </c>
      <c r="Q357">
        <f t="shared" si="412"/>
        <v>0</v>
      </c>
      <c r="R357">
        <f t="shared" si="413"/>
        <v>0</v>
      </c>
      <c r="S357">
        <f t="shared" si="414"/>
        <v>117.54</v>
      </c>
      <c r="T357">
        <f t="shared" si="415"/>
        <v>0</v>
      </c>
      <c r="U357">
        <f t="shared" si="416"/>
        <v>0.56677439499999982</v>
      </c>
      <c r="V357">
        <f t="shared" si="417"/>
        <v>0</v>
      </c>
      <c r="W357">
        <f t="shared" si="418"/>
        <v>0</v>
      </c>
      <c r="X357">
        <f t="shared" si="419"/>
        <v>110.49</v>
      </c>
      <c r="Y357">
        <f t="shared" si="420"/>
        <v>51.72</v>
      </c>
      <c r="AA357">
        <v>21012693</v>
      </c>
      <c r="AB357">
        <f t="shared" si="421"/>
        <v>655.23</v>
      </c>
      <c r="AC357">
        <f t="shared" si="422"/>
        <v>61.37</v>
      </c>
      <c r="AD357">
        <f t="shared" si="449"/>
        <v>0</v>
      </c>
      <c r="AE357">
        <f t="shared" si="449"/>
        <v>0</v>
      </c>
      <c r="AF357">
        <f t="shared" si="449"/>
        <v>593.86</v>
      </c>
      <c r="AG357">
        <f t="shared" si="423"/>
        <v>0</v>
      </c>
      <c r="AH357">
        <f>((EW357*1.15))</f>
        <v>53.11849999999999</v>
      </c>
      <c r="AI357">
        <f>((EX357*1.15))</f>
        <v>0</v>
      </c>
      <c r="AJ357">
        <f t="shared" si="424"/>
        <v>0</v>
      </c>
      <c r="AK357">
        <v>577.77</v>
      </c>
      <c r="AL357">
        <v>61.37</v>
      </c>
      <c r="AM357">
        <v>0</v>
      </c>
      <c r="AN357">
        <v>0</v>
      </c>
      <c r="AO357">
        <v>516.4</v>
      </c>
      <c r="AP357">
        <v>0</v>
      </c>
      <c r="AQ357">
        <v>46.19</v>
      </c>
      <c r="AR357">
        <v>0</v>
      </c>
      <c r="AS357">
        <v>0</v>
      </c>
      <c r="AT357">
        <v>94</v>
      </c>
      <c r="AU357">
        <v>44</v>
      </c>
      <c r="AV357">
        <v>1.0669999999999999</v>
      </c>
      <c r="AW357">
        <v>1</v>
      </c>
      <c r="AZ357">
        <v>1</v>
      </c>
      <c r="BA357">
        <v>18.55</v>
      </c>
      <c r="BB357">
        <v>1</v>
      </c>
      <c r="BC357">
        <v>2.76</v>
      </c>
      <c r="BD357" t="s">
        <v>3</v>
      </c>
      <c r="BE357" t="s">
        <v>3</v>
      </c>
      <c r="BF357" t="s">
        <v>3</v>
      </c>
      <c r="BG357" t="s">
        <v>3</v>
      </c>
      <c r="BH357">
        <v>0</v>
      </c>
      <c r="BI357">
        <v>1</v>
      </c>
      <c r="BJ357" t="s">
        <v>639</v>
      </c>
      <c r="BM357">
        <v>621</v>
      </c>
      <c r="BN357">
        <v>0</v>
      </c>
      <c r="BO357" t="s">
        <v>637</v>
      </c>
      <c r="BP357">
        <v>1</v>
      </c>
      <c r="BQ357">
        <v>60</v>
      </c>
      <c r="BR357">
        <v>0</v>
      </c>
      <c r="BS357">
        <v>1</v>
      </c>
      <c r="BT357">
        <v>1</v>
      </c>
      <c r="BU357">
        <v>1</v>
      </c>
      <c r="BV357">
        <v>1</v>
      </c>
      <c r="BW357">
        <v>1</v>
      </c>
      <c r="BX357">
        <v>1</v>
      </c>
      <c r="BY357" t="s">
        <v>3</v>
      </c>
      <c r="BZ357">
        <v>94</v>
      </c>
      <c r="CA357">
        <v>44</v>
      </c>
      <c r="CF357">
        <v>0</v>
      </c>
      <c r="CG357">
        <v>0</v>
      </c>
      <c r="CM357">
        <v>0</v>
      </c>
      <c r="CN357" t="s">
        <v>936</v>
      </c>
      <c r="CO357">
        <v>0</v>
      </c>
      <c r="CP357">
        <f t="shared" si="425"/>
        <v>119.23</v>
      </c>
      <c r="CQ357">
        <f t="shared" si="426"/>
        <v>169.38119999999998</v>
      </c>
      <c r="CR357">
        <f t="shared" si="427"/>
        <v>0</v>
      </c>
      <c r="CS357">
        <f t="shared" si="428"/>
        <v>0</v>
      </c>
      <c r="CT357">
        <f t="shared" si="429"/>
        <v>11754.181901</v>
      </c>
      <c r="CU357">
        <f t="shared" si="430"/>
        <v>0</v>
      </c>
      <c r="CV357">
        <f t="shared" si="431"/>
        <v>56.677439499999984</v>
      </c>
      <c r="CW357">
        <f t="shared" si="432"/>
        <v>0</v>
      </c>
      <c r="CX357">
        <f t="shared" si="433"/>
        <v>0</v>
      </c>
      <c r="CY357">
        <f t="shared" si="434"/>
        <v>110.4876</v>
      </c>
      <c r="CZ357">
        <f t="shared" si="435"/>
        <v>51.717600000000004</v>
      </c>
      <c r="DC357" t="s">
        <v>3</v>
      </c>
      <c r="DD357" t="s">
        <v>3</v>
      </c>
      <c r="DE357" t="s">
        <v>28</v>
      </c>
      <c r="DF357" t="s">
        <v>28</v>
      </c>
      <c r="DG357" t="s">
        <v>28</v>
      </c>
      <c r="DH357" t="s">
        <v>3</v>
      </c>
      <c r="DI357" t="s">
        <v>28</v>
      </c>
      <c r="DJ357" t="s">
        <v>28</v>
      </c>
      <c r="DK357" t="s">
        <v>3</v>
      </c>
      <c r="DL357" t="s">
        <v>3</v>
      </c>
      <c r="DM357" t="s">
        <v>3</v>
      </c>
      <c r="DN357">
        <v>110</v>
      </c>
      <c r="DO357">
        <v>74</v>
      </c>
      <c r="DP357">
        <v>1.0669999999999999</v>
      </c>
      <c r="DQ357">
        <v>1</v>
      </c>
      <c r="DU357">
        <v>1010</v>
      </c>
      <c r="DV357" t="s">
        <v>40</v>
      </c>
      <c r="DW357" t="s">
        <v>40</v>
      </c>
      <c r="DX357">
        <v>100</v>
      </c>
      <c r="EE357">
        <v>20613513</v>
      </c>
      <c r="EF357">
        <v>60</v>
      </c>
      <c r="EG357" t="s">
        <v>29</v>
      </c>
      <c r="EH357">
        <v>0</v>
      </c>
      <c r="EI357" t="s">
        <v>3</v>
      </c>
      <c r="EJ357">
        <v>1</v>
      </c>
      <c r="EK357">
        <v>621</v>
      </c>
      <c r="EL357" t="s">
        <v>640</v>
      </c>
      <c r="EM357" t="s">
        <v>641</v>
      </c>
      <c r="EO357" t="s">
        <v>102</v>
      </c>
      <c r="EQ357">
        <v>0</v>
      </c>
      <c r="ER357">
        <v>577.77</v>
      </c>
      <c r="ES357">
        <v>61.37</v>
      </c>
      <c r="ET357">
        <v>0</v>
      </c>
      <c r="EU357">
        <v>0</v>
      </c>
      <c r="EV357">
        <v>516.4</v>
      </c>
      <c r="EW357">
        <v>46.19</v>
      </c>
      <c r="EX357">
        <v>0</v>
      </c>
      <c r="EY357">
        <v>0</v>
      </c>
      <c r="FQ357">
        <v>0</v>
      </c>
      <c r="FR357">
        <f t="shared" si="436"/>
        <v>0</v>
      </c>
      <c r="FS357">
        <v>0</v>
      </c>
      <c r="FX357">
        <v>110</v>
      </c>
      <c r="FY357">
        <v>74</v>
      </c>
      <c r="GA357" t="s">
        <v>3</v>
      </c>
      <c r="GD357">
        <v>0</v>
      </c>
      <c r="GF357">
        <v>1022632166</v>
      </c>
      <c r="GG357">
        <v>2</v>
      </c>
      <c r="GH357">
        <v>1</v>
      </c>
      <c r="GI357">
        <v>2</v>
      </c>
      <c r="GJ357">
        <v>0</v>
      </c>
      <c r="GK357">
        <f>ROUND(R357*(S12)/100,2)</f>
        <v>0</v>
      </c>
      <c r="GL357">
        <f t="shared" si="437"/>
        <v>0</v>
      </c>
      <c r="GM357">
        <f t="shared" si="438"/>
        <v>281.44</v>
      </c>
      <c r="GN357">
        <f t="shared" si="439"/>
        <v>281.44</v>
      </c>
      <c r="GO357">
        <f t="shared" si="440"/>
        <v>0</v>
      </c>
      <c r="GP357">
        <f t="shared" si="441"/>
        <v>0</v>
      </c>
      <c r="GR357">
        <v>0</v>
      </c>
      <c r="GS357">
        <v>0</v>
      </c>
      <c r="GT357">
        <v>0</v>
      </c>
      <c r="GU357" t="s">
        <v>3</v>
      </c>
      <c r="GV357">
        <f t="shared" si="442"/>
        <v>0</v>
      </c>
      <c r="GW357">
        <v>1</v>
      </c>
      <c r="GX357">
        <f t="shared" si="443"/>
        <v>0</v>
      </c>
      <c r="HA357">
        <v>0</v>
      </c>
      <c r="HB357">
        <v>0</v>
      </c>
      <c r="IK357">
        <v>0</v>
      </c>
    </row>
    <row r="358" spans="1:255" x14ac:dyDescent="0.2">
      <c r="A358" s="2">
        <v>18</v>
      </c>
      <c r="B358" s="2">
        <v>1</v>
      </c>
      <c r="C358" s="2">
        <v>515</v>
      </c>
      <c r="D358" s="2"/>
      <c r="E358" s="2" t="s">
        <v>181</v>
      </c>
      <c r="F358" s="2" t="s">
        <v>642</v>
      </c>
      <c r="G358" s="2" t="s">
        <v>643</v>
      </c>
      <c r="H358" s="2" t="s">
        <v>51</v>
      </c>
      <c r="I358" s="2">
        <f>I356*J358</f>
        <v>1</v>
      </c>
      <c r="J358" s="2">
        <v>100</v>
      </c>
      <c r="K358" s="2"/>
      <c r="L358" s="2"/>
      <c r="M358" s="2"/>
      <c r="N358" s="2"/>
      <c r="O358" s="2">
        <f t="shared" si="410"/>
        <v>75.599999999999994</v>
      </c>
      <c r="P358" s="2">
        <f t="shared" si="411"/>
        <v>75.599999999999994</v>
      </c>
      <c r="Q358" s="2">
        <f t="shared" si="412"/>
        <v>0</v>
      </c>
      <c r="R358" s="2">
        <f t="shared" si="413"/>
        <v>0</v>
      </c>
      <c r="S358" s="2">
        <f t="shared" si="414"/>
        <v>0</v>
      </c>
      <c r="T358" s="2">
        <f t="shared" si="415"/>
        <v>0</v>
      </c>
      <c r="U358" s="2">
        <f t="shared" si="416"/>
        <v>0</v>
      </c>
      <c r="V358" s="2">
        <f t="shared" si="417"/>
        <v>0</v>
      </c>
      <c r="W358" s="2">
        <f t="shared" si="418"/>
        <v>0</v>
      </c>
      <c r="X358" s="2">
        <f t="shared" si="419"/>
        <v>0</v>
      </c>
      <c r="Y358" s="2">
        <f t="shared" si="420"/>
        <v>0</v>
      </c>
      <c r="Z358" s="2"/>
      <c r="AA358" s="2">
        <v>21012691</v>
      </c>
      <c r="AB358" s="2">
        <f t="shared" si="421"/>
        <v>75.599999999999994</v>
      </c>
      <c r="AC358" s="2">
        <f t="shared" si="422"/>
        <v>75.599999999999994</v>
      </c>
      <c r="AD358" s="2">
        <f t="shared" ref="AD358:AF359" si="450">ROUND((ET358),6)</f>
        <v>0</v>
      </c>
      <c r="AE358" s="2">
        <f t="shared" si="450"/>
        <v>0</v>
      </c>
      <c r="AF358" s="2">
        <f t="shared" si="450"/>
        <v>0</v>
      </c>
      <c r="AG358" s="2">
        <f t="shared" si="423"/>
        <v>0</v>
      </c>
      <c r="AH358" s="2">
        <f>(EW358)</f>
        <v>0</v>
      </c>
      <c r="AI358" s="2">
        <f>(EX358)</f>
        <v>0</v>
      </c>
      <c r="AJ358" s="2">
        <f t="shared" si="424"/>
        <v>0</v>
      </c>
      <c r="AK358" s="2">
        <v>75.599999999999994</v>
      </c>
      <c r="AL358" s="2">
        <v>75.599999999999994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T358" s="2">
        <v>0</v>
      </c>
      <c r="AU358" s="2">
        <v>0</v>
      </c>
      <c r="AV358" s="2">
        <v>1</v>
      </c>
      <c r="AW358" s="2">
        <v>1</v>
      </c>
      <c r="AX358" s="2"/>
      <c r="AY358" s="2"/>
      <c r="AZ358" s="2">
        <v>1</v>
      </c>
      <c r="BA358" s="2">
        <v>1</v>
      </c>
      <c r="BB358" s="2">
        <v>1</v>
      </c>
      <c r="BC358" s="2">
        <v>1</v>
      </c>
      <c r="BD358" s="2" t="s">
        <v>3</v>
      </c>
      <c r="BE358" s="2" t="s">
        <v>3</v>
      </c>
      <c r="BF358" s="2" t="s">
        <v>3</v>
      </c>
      <c r="BG358" s="2" t="s">
        <v>3</v>
      </c>
      <c r="BH358" s="2">
        <v>3</v>
      </c>
      <c r="BI358" s="2">
        <v>1</v>
      </c>
      <c r="BJ358" s="2" t="s">
        <v>644</v>
      </c>
      <c r="BK358" s="2"/>
      <c r="BL358" s="2"/>
      <c r="BM358" s="2">
        <v>621</v>
      </c>
      <c r="BN358" s="2">
        <v>0</v>
      </c>
      <c r="BO358" s="2" t="s">
        <v>3</v>
      </c>
      <c r="BP358" s="2">
        <v>0</v>
      </c>
      <c r="BQ358" s="2">
        <v>60</v>
      </c>
      <c r="BR358" s="2">
        <v>0</v>
      </c>
      <c r="BS358" s="2">
        <v>1</v>
      </c>
      <c r="BT358" s="2">
        <v>1</v>
      </c>
      <c r="BU358" s="2">
        <v>1</v>
      </c>
      <c r="BV358" s="2">
        <v>1</v>
      </c>
      <c r="BW358" s="2">
        <v>1</v>
      </c>
      <c r="BX358" s="2">
        <v>1</v>
      </c>
      <c r="BY358" s="2" t="s">
        <v>3</v>
      </c>
      <c r="BZ358" s="2">
        <v>0</v>
      </c>
      <c r="CA358" s="2">
        <v>0</v>
      </c>
      <c r="CB358" s="2"/>
      <c r="CC358" s="2"/>
      <c r="CD358" s="2"/>
      <c r="CE358" s="2"/>
      <c r="CF358" s="2">
        <v>0</v>
      </c>
      <c r="CG358" s="2">
        <v>0</v>
      </c>
      <c r="CH358" s="2"/>
      <c r="CI358" s="2"/>
      <c r="CJ358" s="2"/>
      <c r="CK358" s="2"/>
      <c r="CL358" s="2"/>
      <c r="CM358" s="2">
        <v>0</v>
      </c>
      <c r="CN358" s="2" t="s">
        <v>3</v>
      </c>
      <c r="CO358" s="2">
        <v>0</v>
      </c>
      <c r="CP358" s="2">
        <f t="shared" si="425"/>
        <v>75.599999999999994</v>
      </c>
      <c r="CQ358" s="2">
        <f t="shared" si="426"/>
        <v>75.599999999999994</v>
      </c>
      <c r="CR358" s="2">
        <f t="shared" si="427"/>
        <v>0</v>
      </c>
      <c r="CS358" s="2">
        <f t="shared" si="428"/>
        <v>0</v>
      </c>
      <c r="CT358" s="2">
        <f t="shared" si="429"/>
        <v>0</v>
      </c>
      <c r="CU358" s="2">
        <f t="shared" si="430"/>
        <v>0</v>
      </c>
      <c r="CV358" s="2">
        <f t="shared" si="431"/>
        <v>0</v>
      </c>
      <c r="CW358" s="2">
        <f t="shared" si="432"/>
        <v>0</v>
      </c>
      <c r="CX358" s="2">
        <f t="shared" si="433"/>
        <v>0</v>
      </c>
      <c r="CY358" s="2">
        <f t="shared" si="434"/>
        <v>0</v>
      </c>
      <c r="CZ358" s="2">
        <f t="shared" si="435"/>
        <v>0</v>
      </c>
      <c r="DA358" s="2"/>
      <c r="DB358" s="2"/>
      <c r="DC358" s="2" t="s">
        <v>3</v>
      </c>
      <c r="DD358" s="2" t="s">
        <v>3</v>
      </c>
      <c r="DE358" s="2" t="s">
        <v>3</v>
      </c>
      <c r="DF358" s="2" t="s">
        <v>3</v>
      </c>
      <c r="DG358" s="2" t="s">
        <v>3</v>
      </c>
      <c r="DH358" s="2" t="s">
        <v>3</v>
      </c>
      <c r="DI358" s="2" t="s">
        <v>3</v>
      </c>
      <c r="DJ358" s="2" t="s">
        <v>3</v>
      </c>
      <c r="DK358" s="2" t="s">
        <v>3</v>
      </c>
      <c r="DL358" s="2" t="s">
        <v>3</v>
      </c>
      <c r="DM358" s="2" t="s">
        <v>3</v>
      </c>
      <c r="DN358" s="2">
        <v>110</v>
      </c>
      <c r="DO358" s="2">
        <v>74</v>
      </c>
      <c r="DP358" s="2">
        <v>1.0669999999999999</v>
      </c>
      <c r="DQ358" s="2">
        <v>1</v>
      </c>
      <c r="DR358" s="2"/>
      <c r="DS358" s="2"/>
      <c r="DT358" s="2"/>
      <c r="DU358" s="2">
        <v>1010</v>
      </c>
      <c r="DV358" s="2" t="s">
        <v>51</v>
      </c>
      <c r="DW358" s="2" t="s">
        <v>51</v>
      </c>
      <c r="DX358" s="2">
        <v>1</v>
      </c>
      <c r="DY358" s="2"/>
      <c r="DZ358" s="2"/>
      <c r="EA358" s="2"/>
      <c r="EB358" s="2"/>
      <c r="EC358" s="2"/>
      <c r="ED358" s="2"/>
      <c r="EE358" s="2">
        <v>20613513</v>
      </c>
      <c r="EF358" s="2">
        <v>60</v>
      </c>
      <c r="EG358" s="2" t="s">
        <v>29</v>
      </c>
      <c r="EH358" s="2">
        <v>0</v>
      </c>
      <c r="EI358" s="2" t="s">
        <v>3</v>
      </c>
      <c r="EJ358" s="2">
        <v>1</v>
      </c>
      <c r="EK358" s="2">
        <v>621</v>
      </c>
      <c r="EL358" s="2" t="s">
        <v>640</v>
      </c>
      <c r="EM358" s="2" t="s">
        <v>641</v>
      </c>
      <c r="EN358" s="2"/>
      <c r="EO358" s="2" t="s">
        <v>3</v>
      </c>
      <c r="EP358" s="2"/>
      <c r="EQ358" s="2">
        <v>0</v>
      </c>
      <c r="ER358" s="2">
        <v>75.599999999999994</v>
      </c>
      <c r="ES358" s="2">
        <v>75.599999999999994</v>
      </c>
      <c r="ET358" s="2">
        <v>0</v>
      </c>
      <c r="EU358" s="2">
        <v>0</v>
      </c>
      <c r="EV358" s="2">
        <v>0</v>
      </c>
      <c r="EW358" s="2">
        <v>0</v>
      </c>
      <c r="EX358" s="2">
        <v>0</v>
      </c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>
        <v>0</v>
      </c>
      <c r="FR358" s="2">
        <f t="shared" si="436"/>
        <v>0</v>
      </c>
      <c r="FS358" s="2">
        <v>0</v>
      </c>
      <c r="FT358" s="2"/>
      <c r="FU358" s="2"/>
      <c r="FV358" s="2"/>
      <c r="FW358" s="2"/>
      <c r="FX358" s="2">
        <v>110</v>
      </c>
      <c r="FY358" s="2">
        <v>74</v>
      </c>
      <c r="FZ358" s="2"/>
      <c r="GA358" s="2" t="s">
        <v>3</v>
      </c>
      <c r="GB358" s="2"/>
      <c r="GC358" s="2"/>
      <c r="GD358" s="2">
        <v>0</v>
      </c>
      <c r="GE358" s="2"/>
      <c r="GF358" s="2">
        <v>-159911846</v>
      </c>
      <c r="GG358" s="2">
        <v>2</v>
      </c>
      <c r="GH358" s="2">
        <v>1</v>
      </c>
      <c r="GI358" s="2">
        <v>-2</v>
      </c>
      <c r="GJ358" s="2">
        <v>0</v>
      </c>
      <c r="GK358" s="2">
        <f>ROUND(R358*(R12)/100,2)</f>
        <v>0</v>
      </c>
      <c r="GL358" s="2">
        <f t="shared" si="437"/>
        <v>0</v>
      </c>
      <c r="GM358" s="2">
        <f t="shared" si="438"/>
        <v>75.599999999999994</v>
      </c>
      <c r="GN358" s="2">
        <f t="shared" si="439"/>
        <v>75.599999999999994</v>
      </c>
      <c r="GO358" s="2">
        <f t="shared" si="440"/>
        <v>0</v>
      </c>
      <c r="GP358" s="2">
        <f t="shared" si="441"/>
        <v>0</v>
      </c>
      <c r="GQ358" s="2"/>
      <c r="GR358" s="2">
        <v>0</v>
      </c>
      <c r="GS358" s="2">
        <v>3</v>
      </c>
      <c r="GT358" s="2">
        <v>0</v>
      </c>
      <c r="GU358" s="2" t="s">
        <v>3</v>
      </c>
      <c r="GV358" s="2">
        <f t="shared" si="442"/>
        <v>0</v>
      </c>
      <c r="GW358" s="2">
        <v>1</v>
      </c>
      <c r="GX358" s="2">
        <f t="shared" si="443"/>
        <v>0</v>
      </c>
      <c r="GY358" s="2"/>
      <c r="GZ358" s="2"/>
      <c r="HA358" s="2">
        <v>0</v>
      </c>
      <c r="HB358" s="2">
        <v>0</v>
      </c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>
        <v>0</v>
      </c>
      <c r="IL358" s="2"/>
      <c r="IM358" s="2"/>
      <c r="IN358" s="2"/>
      <c r="IO358" s="2"/>
      <c r="IP358" s="2"/>
      <c r="IQ358" s="2"/>
      <c r="IR358" s="2"/>
      <c r="IS358" s="2"/>
      <c r="IT358" s="2"/>
      <c r="IU358" s="2"/>
    </row>
    <row r="359" spans="1:255" x14ac:dyDescent="0.2">
      <c r="A359">
        <v>18</v>
      </c>
      <c r="B359">
        <v>1</v>
      </c>
      <c r="C359">
        <v>518</v>
      </c>
      <c r="E359" t="s">
        <v>181</v>
      </c>
      <c r="F359" t="s">
        <v>642</v>
      </c>
      <c r="G359" t="s">
        <v>643</v>
      </c>
      <c r="H359" t="s">
        <v>51</v>
      </c>
      <c r="I359">
        <f>I357*J359</f>
        <v>1</v>
      </c>
      <c r="J359">
        <v>100</v>
      </c>
      <c r="O359">
        <f t="shared" si="410"/>
        <v>557.16999999999996</v>
      </c>
      <c r="P359">
        <f t="shared" si="411"/>
        <v>557.16999999999996</v>
      </c>
      <c r="Q359">
        <f t="shared" si="412"/>
        <v>0</v>
      </c>
      <c r="R359">
        <f t="shared" si="413"/>
        <v>0</v>
      </c>
      <c r="S359">
        <f t="shared" si="414"/>
        <v>0</v>
      </c>
      <c r="T359">
        <f t="shared" si="415"/>
        <v>0</v>
      </c>
      <c r="U359">
        <f t="shared" si="416"/>
        <v>0</v>
      </c>
      <c r="V359">
        <f t="shared" si="417"/>
        <v>0</v>
      </c>
      <c r="W359">
        <f t="shared" si="418"/>
        <v>0</v>
      </c>
      <c r="X359">
        <f t="shared" si="419"/>
        <v>0</v>
      </c>
      <c r="Y359">
        <f t="shared" si="420"/>
        <v>0</v>
      </c>
      <c r="AA359">
        <v>21012693</v>
      </c>
      <c r="AB359">
        <f t="shared" si="421"/>
        <v>75.599999999999994</v>
      </c>
      <c r="AC359">
        <f t="shared" si="422"/>
        <v>75.599999999999994</v>
      </c>
      <c r="AD359">
        <f t="shared" si="450"/>
        <v>0</v>
      </c>
      <c r="AE359">
        <f t="shared" si="450"/>
        <v>0</v>
      </c>
      <c r="AF359">
        <f t="shared" si="450"/>
        <v>0</v>
      </c>
      <c r="AG359">
        <f t="shared" si="423"/>
        <v>0</v>
      </c>
      <c r="AH359">
        <f>(EW359)</f>
        <v>0</v>
      </c>
      <c r="AI359">
        <f>(EX359)</f>
        <v>0</v>
      </c>
      <c r="AJ359">
        <f t="shared" si="424"/>
        <v>0</v>
      </c>
      <c r="AK359">
        <v>75.599999999999994</v>
      </c>
      <c r="AL359">
        <v>75.599999999999994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1</v>
      </c>
      <c r="AW359">
        <v>1</v>
      </c>
      <c r="AZ359">
        <v>1</v>
      </c>
      <c r="BA359">
        <v>1</v>
      </c>
      <c r="BB359">
        <v>1</v>
      </c>
      <c r="BC359">
        <v>7.37</v>
      </c>
      <c r="BD359" t="s">
        <v>3</v>
      </c>
      <c r="BE359" t="s">
        <v>3</v>
      </c>
      <c r="BF359" t="s">
        <v>3</v>
      </c>
      <c r="BG359" t="s">
        <v>3</v>
      </c>
      <c r="BH359">
        <v>3</v>
      </c>
      <c r="BI359">
        <v>1</v>
      </c>
      <c r="BJ359" t="s">
        <v>644</v>
      </c>
      <c r="BM359">
        <v>621</v>
      </c>
      <c r="BN359">
        <v>0</v>
      </c>
      <c r="BO359" t="s">
        <v>642</v>
      </c>
      <c r="BP359">
        <v>1</v>
      </c>
      <c r="BQ359">
        <v>60</v>
      </c>
      <c r="BR359">
        <v>0</v>
      </c>
      <c r="BS359">
        <v>1</v>
      </c>
      <c r="BT359">
        <v>1</v>
      </c>
      <c r="BU359">
        <v>1</v>
      </c>
      <c r="BV359">
        <v>1</v>
      </c>
      <c r="BW359">
        <v>1</v>
      </c>
      <c r="BX359">
        <v>1</v>
      </c>
      <c r="BY359" t="s">
        <v>3</v>
      </c>
      <c r="BZ359">
        <v>0</v>
      </c>
      <c r="CA359">
        <v>0</v>
      </c>
      <c r="CF359">
        <v>0</v>
      </c>
      <c r="CG359">
        <v>0</v>
      </c>
      <c r="CM359">
        <v>0</v>
      </c>
      <c r="CN359" t="s">
        <v>3</v>
      </c>
      <c r="CO359">
        <v>0</v>
      </c>
      <c r="CP359">
        <f t="shared" si="425"/>
        <v>557.16999999999996</v>
      </c>
      <c r="CQ359">
        <f t="shared" si="426"/>
        <v>557.17199999999991</v>
      </c>
      <c r="CR359">
        <f t="shared" si="427"/>
        <v>0</v>
      </c>
      <c r="CS359">
        <f t="shared" si="428"/>
        <v>0</v>
      </c>
      <c r="CT359">
        <f t="shared" si="429"/>
        <v>0</v>
      </c>
      <c r="CU359">
        <f t="shared" si="430"/>
        <v>0</v>
      </c>
      <c r="CV359">
        <f t="shared" si="431"/>
        <v>0</v>
      </c>
      <c r="CW359">
        <f t="shared" si="432"/>
        <v>0</v>
      </c>
      <c r="CX359">
        <f t="shared" si="433"/>
        <v>0</v>
      </c>
      <c r="CY359">
        <f t="shared" si="434"/>
        <v>0</v>
      </c>
      <c r="CZ359">
        <f t="shared" si="435"/>
        <v>0</v>
      </c>
      <c r="DC359" t="s">
        <v>3</v>
      </c>
      <c r="DD359" t="s">
        <v>3</v>
      </c>
      <c r="DE359" t="s">
        <v>3</v>
      </c>
      <c r="DF359" t="s">
        <v>3</v>
      </c>
      <c r="DG359" t="s">
        <v>3</v>
      </c>
      <c r="DH359" t="s">
        <v>3</v>
      </c>
      <c r="DI359" t="s">
        <v>3</v>
      </c>
      <c r="DJ359" t="s">
        <v>3</v>
      </c>
      <c r="DK359" t="s">
        <v>3</v>
      </c>
      <c r="DL359" t="s">
        <v>3</v>
      </c>
      <c r="DM359" t="s">
        <v>3</v>
      </c>
      <c r="DN359">
        <v>110</v>
      </c>
      <c r="DO359">
        <v>74</v>
      </c>
      <c r="DP359">
        <v>1.0669999999999999</v>
      </c>
      <c r="DQ359">
        <v>1</v>
      </c>
      <c r="DU359">
        <v>1010</v>
      </c>
      <c r="DV359" t="s">
        <v>51</v>
      </c>
      <c r="DW359" t="s">
        <v>51</v>
      </c>
      <c r="DX359">
        <v>1</v>
      </c>
      <c r="EE359">
        <v>20613513</v>
      </c>
      <c r="EF359">
        <v>60</v>
      </c>
      <c r="EG359" t="s">
        <v>29</v>
      </c>
      <c r="EH359">
        <v>0</v>
      </c>
      <c r="EI359" t="s">
        <v>3</v>
      </c>
      <c r="EJ359">
        <v>1</v>
      </c>
      <c r="EK359">
        <v>621</v>
      </c>
      <c r="EL359" t="s">
        <v>640</v>
      </c>
      <c r="EM359" t="s">
        <v>641</v>
      </c>
      <c r="EO359" t="s">
        <v>3</v>
      </c>
      <c r="EQ359">
        <v>0</v>
      </c>
      <c r="ER359">
        <v>75.599999999999994</v>
      </c>
      <c r="ES359">
        <v>75.599999999999994</v>
      </c>
      <c r="ET359">
        <v>0</v>
      </c>
      <c r="EU359">
        <v>0</v>
      </c>
      <c r="EV359">
        <v>0</v>
      </c>
      <c r="EW359">
        <v>0</v>
      </c>
      <c r="EX359">
        <v>0</v>
      </c>
      <c r="FQ359">
        <v>0</v>
      </c>
      <c r="FR359">
        <f t="shared" si="436"/>
        <v>0</v>
      </c>
      <c r="FS359">
        <v>0</v>
      </c>
      <c r="FX359">
        <v>110</v>
      </c>
      <c r="FY359">
        <v>74</v>
      </c>
      <c r="GA359" t="s">
        <v>3</v>
      </c>
      <c r="GD359">
        <v>0</v>
      </c>
      <c r="GF359">
        <v>-159911846</v>
      </c>
      <c r="GG359">
        <v>2</v>
      </c>
      <c r="GH359">
        <v>1</v>
      </c>
      <c r="GI359">
        <v>2</v>
      </c>
      <c r="GJ359">
        <v>0</v>
      </c>
      <c r="GK359">
        <f>ROUND(R359*(S12)/100,2)</f>
        <v>0</v>
      </c>
      <c r="GL359">
        <f t="shared" si="437"/>
        <v>0</v>
      </c>
      <c r="GM359">
        <f t="shared" si="438"/>
        <v>557.16999999999996</v>
      </c>
      <c r="GN359">
        <f t="shared" si="439"/>
        <v>557.16999999999996</v>
      </c>
      <c r="GO359">
        <f t="shared" si="440"/>
        <v>0</v>
      </c>
      <c r="GP359">
        <f t="shared" si="441"/>
        <v>0</v>
      </c>
      <c r="GR359">
        <v>0</v>
      </c>
      <c r="GS359">
        <v>3</v>
      </c>
      <c r="GT359">
        <v>0</v>
      </c>
      <c r="GU359" t="s">
        <v>3</v>
      </c>
      <c r="GV359">
        <f t="shared" si="442"/>
        <v>0</v>
      </c>
      <c r="GW359">
        <v>1</v>
      </c>
      <c r="GX359">
        <f t="shared" si="443"/>
        <v>0</v>
      </c>
      <c r="HA359">
        <v>0</v>
      </c>
      <c r="HB359">
        <v>0</v>
      </c>
      <c r="IK359">
        <v>0</v>
      </c>
    </row>
    <row r="361" spans="1:255" x14ac:dyDescent="0.2">
      <c r="A361" s="3">
        <v>51</v>
      </c>
      <c r="B361" s="3">
        <f>B272</f>
        <v>1</v>
      </c>
      <c r="C361" s="3">
        <f>A272</f>
        <v>5</v>
      </c>
      <c r="D361" s="3">
        <f>ROW(A272)</f>
        <v>272</v>
      </c>
      <c r="E361" s="3"/>
      <c r="F361" s="3" t="str">
        <f>IF(F272&lt;&gt;"",F272,"")</f>
        <v>Новый подраздел</v>
      </c>
      <c r="G361" s="3" t="str">
        <f>IF(G272&lt;&gt;"",G272,"")</f>
        <v>Сантехнические работы</v>
      </c>
      <c r="H361" s="3">
        <v>0</v>
      </c>
      <c r="I361" s="3"/>
      <c r="J361" s="3"/>
      <c r="K361" s="3"/>
      <c r="L361" s="3"/>
      <c r="M361" s="3"/>
      <c r="N361" s="3"/>
      <c r="O361" s="3">
        <f t="shared" ref="O361:T361" si="451">ROUND(AB361,2)</f>
        <v>4063.52</v>
      </c>
      <c r="P361" s="3">
        <f t="shared" si="451"/>
        <v>3609.57</v>
      </c>
      <c r="Q361" s="3">
        <f t="shared" si="451"/>
        <v>31.73</v>
      </c>
      <c r="R361" s="3">
        <f t="shared" si="451"/>
        <v>8.6</v>
      </c>
      <c r="S361" s="3">
        <f t="shared" si="451"/>
        <v>422.22</v>
      </c>
      <c r="T361" s="3">
        <f t="shared" si="451"/>
        <v>0</v>
      </c>
      <c r="U361" s="3">
        <f>AH361</f>
        <v>34.668590000000002</v>
      </c>
      <c r="V361" s="3">
        <f>AI361</f>
        <v>0</v>
      </c>
      <c r="W361" s="3">
        <f>ROUND(AJ361,2)</f>
        <v>0</v>
      </c>
      <c r="X361" s="3">
        <f>ROUND(AK361,2)</f>
        <v>0</v>
      </c>
      <c r="Y361" s="3">
        <f>ROUND(AL361,2)</f>
        <v>0</v>
      </c>
      <c r="Z361" s="3"/>
      <c r="AA361" s="3"/>
      <c r="AB361" s="3">
        <f>ROUND(SUMIF(AA276:AA359,"=21012691",O276:O359),2)</f>
        <v>4063.52</v>
      </c>
      <c r="AC361" s="3">
        <f>ROUND(SUMIF(AA276:AA359,"=21012691",P276:P359),2)</f>
        <v>3609.57</v>
      </c>
      <c r="AD361" s="3">
        <f>ROUND(SUMIF(AA276:AA359,"=21012691",Q276:Q359),2)</f>
        <v>31.73</v>
      </c>
      <c r="AE361" s="3">
        <f>ROUND(SUMIF(AA276:AA359,"=21012691",R276:R359),2)</f>
        <v>8.6</v>
      </c>
      <c r="AF361" s="3">
        <f>ROUND(SUMIF(AA276:AA359,"=21012691",S276:S359),2)</f>
        <v>422.22</v>
      </c>
      <c r="AG361" s="3">
        <f>ROUND(SUMIF(AA276:AA359,"=21012691",T276:T359),2)</f>
        <v>0</v>
      </c>
      <c r="AH361" s="3">
        <f>SUMIF(AA276:AA359,"=21012691",U276:U359)</f>
        <v>34.668590000000002</v>
      </c>
      <c r="AI361" s="3">
        <f>SUMIF(AA276:AA359,"=21012691",V276:V359)</f>
        <v>0</v>
      </c>
      <c r="AJ361" s="3">
        <f>ROUND(SUMIF(AA276:AA359,"=21012691",W276:W359),2)</f>
        <v>0</v>
      </c>
      <c r="AK361" s="3">
        <f>ROUND(SUMIF(AA276:AA359,"=21012691",X276:X359),2)</f>
        <v>0</v>
      </c>
      <c r="AL361" s="3">
        <f>ROUND(SUMIF(AA276:AA359,"=21012691",Y276:Y359),2)</f>
        <v>0</v>
      </c>
      <c r="AM361" s="3"/>
      <c r="AN361" s="3"/>
      <c r="AO361" s="3">
        <f t="shared" ref="AO361:BC361" si="452">ROUND(BX361,2)</f>
        <v>0</v>
      </c>
      <c r="AP361" s="3">
        <f t="shared" si="452"/>
        <v>0</v>
      </c>
      <c r="AQ361" s="3">
        <f t="shared" si="452"/>
        <v>0</v>
      </c>
      <c r="AR361" s="3">
        <f t="shared" si="452"/>
        <v>4077.9</v>
      </c>
      <c r="AS361" s="3">
        <f t="shared" si="452"/>
        <v>4077.9</v>
      </c>
      <c r="AT361" s="3">
        <f t="shared" si="452"/>
        <v>0</v>
      </c>
      <c r="AU361" s="3">
        <f t="shared" si="452"/>
        <v>0</v>
      </c>
      <c r="AV361" s="3">
        <f t="shared" si="452"/>
        <v>3609.57</v>
      </c>
      <c r="AW361" s="3">
        <f t="shared" si="452"/>
        <v>3609.57</v>
      </c>
      <c r="AX361" s="3">
        <f t="shared" si="452"/>
        <v>0</v>
      </c>
      <c r="AY361" s="3">
        <f t="shared" si="452"/>
        <v>3609.57</v>
      </c>
      <c r="AZ361" s="3">
        <f t="shared" si="452"/>
        <v>0</v>
      </c>
      <c r="BA361" s="3">
        <f t="shared" si="452"/>
        <v>0</v>
      </c>
      <c r="BB361" s="3">
        <f t="shared" si="452"/>
        <v>0</v>
      </c>
      <c r="BC361" s="3">
        <f t="shared" si="452"/>
        <v>0</v>
      </c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>
        <f>ROUND(SUMIF(AA276:AA359,"=21012691",FQ276:FQ359),2)</f>
        <v>0</v>
      </c>
      <c r="BY361" s="3">
        <f>ROUND(SUMIF(AA276:AA359,"=21012691",FR276:FR359),2)</f>
        <v>0</v>
      </c>
      <c r="BZ361" s="3">
        <f>ROUND(SUMIF(AA276:AA359,"=21012691",GL276:GL359),2)</f>
        <v>0</v>
      </c>
      <c r="CA361" s="3">
        <f>ROUND(SUMIF(AA276:AA359,"=21012691",GM276:GM359),2)</f>
        <v>4077.9</v>
      </c>
      <c r="CB361" s="3">
        <f>ROUND(SUMIF(AA276:AA359,"=21012691",GN276:GN359),2)</f>
        <v>4077.9</v>
      </c>
      <c r="CC361" s="3">
        <f>ROUND(SUMIF(AA276:AA359,"=21012691",GO276:GO359),2)</f>
        <v>0</v>
      </c>
      <c r="CD361" s="3">
        <f>ROUND(SUMIF(AA276:AA359,"=21012691",GP276:GP359),2)</f>
        <v>0</v>
      </c>
      <c r="CE361" s="3">
        <f>AC361-BX361</f>
        <v>3609.57</v>
      </c>
      <c r="CF361" s="3">
        <f>AC361-BY361</f>
        <v>3609.57</v>
      </c>
      <c r="CG361" s="3">
        <f>BX361-BZ361</f>
        <v>0</v>
      </c>
      <c r="CH361" s="3">
        <f>AC361-BX361-BY361+BZ361</f>
        <v>3609.57</v>
      </c>
      <c r="CI361" s="3">
        <f>BY361-BZ361</f>
        <v>0</v>
      </c>
      <c r="CJ361" s="3">
        <f>ROUND(SUMIF(AA276:AA359,"=21012691",GX276:GX359),2)</f>
        <v>0</v>
      </c>
      <c r="CK361" s="3">
        <f>ROUND(SUMIF(AA276:AA359,"=21012691",GY276:GY359),2)</f>
        <v>0</v>
      </c>
      <c r="CL361" s="3">
        <f>ROUND(SUMIF(AA276:AA359,"=21012691",GZ276:GZ359),2)</f>
        <v>0</v>
      </c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4">
        <f t="shared" ref="DG361:DL361" si="453">ROUND(DT361,2)</f>
        <v>23806.95</v>
      </c>
      <c r="DH361" s="4">
        <f t="shared" si="453"/>
        <v>15223</v>
      </c>
      <c r="DI361" s="4">
        <f t="shared" si="453"/>
        <v>295.73</v>
      </c>
      <c r="DJ361" s="4">
        <f t="shared" si="453"/>
        <v>9.0500000000000007</v>
      </c>
      <c r="DK361" s="4">
        <f t="shared" si="453"/>
        <v>8288.2199999999993</v>
      </c>
      <c r="DL361" s="4">
        <f t="shared" si="453"/>
        <v>0</v>
      </c>
      <c r="DM361" s="4">
        <f>DZ361</f>
        <v>36.677251529999999</v>
      </c>
      <c r="DN361" s="4">
        <f>EA361</f>
        <v>0</v>
      </c>
      <c r="DO361" s="4">
        <f>ROUND(EB361,2)</f>
        <v>0</v>
      </c>
      <c r="DP361" s="4">
        <f>ROUND(EC361,2)</f>
        <v>7043.31</v>
      </c>
      <c r="DQ361" s="4">
        <f>ROUND(ED361,2)</f>
        <v>3646.81</v>
      </c>
      <c r="DR361" s="4"/>
      <c r="DS361" s="4"/>
      <c r="DT361" s="4">
        <f>ROUND(SUMIF(AA276:AA359,"=21012693",O276:O359),2)</f>
        <v>23806.95</v>
      </c>
      <c r="DU361" s="4">
        <f>ROUND(SUMIF(AA276:AA359,"=21012693",P276:P359),2)</f>
        <v>15223</v>
      </c>
      <c r="DV361" s="4">
        <f>ROUND(SUMIF(AA276:AA359,"=21012693",Q276:Q359),2)</f>
        <v>295.73</v>
      </c>
      <c r="DW361" s="4">
        <f>ROUND(SUMIF(AA276:AA359,"=21012693",R276:R359),2)</f>
        <v>9.0500000000000007</v>
      </c>
      <c r="DX361" s="4">
        <f>ROUND(SUMIF(AA276:AA359,"=21012693",S276:S359),2)</f>
        <v>8288.2199999999993</v>
      </c>
      <c r="DY361" s="4">
        <f>ROUND(SUMIF(AA276:AA359,"=21012693",T276:T359),2)</f>
        <v>0</v>
      </c>
      <c r="DZ361" s="4">
        <f>SUMIF(AA276:AA359,"=21012693",U276:U359)</f>
        <v>36.677251529999999</v>
      </c>
      <c r="EA361" s="4">
        <f>SUMIF(AA276:AA359,"=21012693",V276:V359)</f>
        <v>0</v>
      </c>
      <c r="EB361" s="4">
        <f>ROUND(SUMIF(AA276:AA359,"=21012693",W276:W359),2)</f>
        <v>0</v>
      </c>
      <c r="EC361" s="4">
        <f>ROUND(SUMIF(AA276:AA359,"=21012693",X276:X359),2)</f>
        <v>7043.31</v>
      </c>
      <c r="ED361" s="4">
        <f>ROUND(SUMIF(AA276:AA359,"=21012693",Y276:Y359),2)</f>
        <v>3646.81</v>
      </c>
      <c r="EE361" s="4"/>
      <c r="EF361" s="4"/>
      <c r="EG361" s="4">
        <f t="shared" ref="EG361:EU361" si="454">ROUND(FP361,2)</f>
        <v>0</v>
      </c>
      <c r="EH361" s="4">
        <f t="shared" si="454"/>
        <v>0</v>
      </c>
      <c r="EI361" s="4">
        <f t="shared" si="454"/>
        <v>0</v>
      </c>
      <c r="EJ361" s="4">
        <f t="shared" si="454"/>
        <v>34512.269999999997</v>
      </c>
      <c r="EK361" s="4">
        <f t="shared" si="454"/>
        <v>34512.269999999997</v>
      </c>
      <c r="EL361" s="4">
        <f t="shared" si="454"/>
        <v>0</v>
      </c>
      <c r="EM361" s="4">
        <f t="shared" si="454"/>
        <v>0</v>
      </c>
      <c r="EN361" s="4">
        <f t="shared" si="454"/>
        <v>15223</v>
      </c>
      <c r="EO361" s="4">
        <f t="shared" si="454"/>
        <v>15223</v>
      </c>
      <c r="EP361" s="4">
        <f t="shared" si="454"/>
        <v>0</v>
      </c>
      <c r="EQ361" s="4">
        <f t="shared" si="454"/>
        <v>15223</v>
      </c>
      <c r="ER361" s="4">
        <f t="shared" si="454"/>
        <v>0</v>
      </c>
      <c r="ES361" s="4">
        <f t="shared" si="454"/>
        <v>0</v>
      </c>
      <c r="ET361" s="4">
        <f t="shared" si="454"/>
        <v>0</v>
      </c>
      <c r="EU361" s="4">
        <f t="shared" si="454"/>
        <v>0</v>
      </c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>
        <f>ROUND(SUMIF(AA276:AA359,"=21012693",FQ276:FQ359),2)</f>
        <v>0</v>
      </c>
      <c r="FQ361" s="4">
        <f>ROUND(SUMIF(AA276:AA359,"=21012693",FR276:FR359),2)</f>
        <v>0</v>
      </c>
      <c r="FR361" s="4">
        <f>ROUND(SUMIF(AA276:AA359,"=21012693",GL276:GL359),2)</f>
        <v>0</v>
      </c>
      <c r="FS361" s="4">
        <f>ROUND(SUMIF(AA276:AA359,"=21012693",GM276:GM359),2)</f>
        <v>34512.269999999997</v>
      </c>
      <c r="FT361" s="4">
        <f>ROUND(SUMIF(AA276:AA359,"=21012693",GN276:GN359),2)</f>
        <v>34512.269999999997</v>
      </c>
      <c r="FU361" s="4">
        <f>ROUND(SUMIF(AA276:AA359,"=21012693",GO276:GO359),2)</f>
        <v>0</v>
      </c>
      <c r="FV361" s="4">
        <f>ROUND(SUMIF(AA276:AA359,"=21012693",GP276:GP359),2)</f>
        <v>0</v>
      </c>
      <c r="FW361" s="4">
        <f>DU361-FP361</f>
        <v>15223</v>
      </c>
      <c r="FX361" s="4">
        <f>DU361-FQ361</f>
        <v>15223</v>
      </c>
      <c r="FY361" s="4">
        <f>FP361-FR361</f>
        <v>0</v>
      </c>
      <c r="FZ361" s="4">
        <f>DU361-FP361-FQ361+FR361</f>
        <v>15223</v>
      </c>
      <c r="GA361" s="4">
        <f>FQ361-FR361</f>
        <v>0</v>
      </c>
      <c r="GB361" s="4">
        <f>ROUND(SUMIF(AA276:AA359,"=21012693",GX276:GX359),2)</f>
        <v>0</v>
      </c>
      <c r="GC361" s="4">
        <f>ROUND(SUMIF(AA276:AA359,"=21012693",GY276:GY359),2)</f>
        <v>0</v>
      </c>
      <c r="GD361" s="4">
        <f>ROUND(SUMIF(AA276:AA359,"=21012693",GZ276:GZ359),2)</f>
        <v>0</v>
      </c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  <c r="GS361" s="4"/>
      <c r="GT361" s="4"/>
      <c r="GU361" s="4"/>
      <c r="GV361" s="4"/>
      <c r="GW361" s="4"/>
      <c r="GX361" s="4">
        <v>0</v>
      </c>
    </row>
    <row r="363" spans="1:255" x14ac:dyDescent="0.2">
      <c r="A363" s="5">
        <v>50</v>
      </c>
      <c r="B363" s="5">
        <v>0</v>
      </c>
      <c r="C363" s="5">
        <v>0</v>
      </c>
      <c r="D363" s="5">
        <v>1</v>
      </c>
      <c r="E363" s="5">
        <v>201</v>
      </c>
      <c r="F363" s="5">
        <f>ROUND(Source!O361,O363)</f>
        <v>4063.52</v>
      </c>
      <c r="G363" s="5" t="s">
        <v>353</v>
      </c>
      <c r="H363" s="5" t="s">
        <v>354</v>
      </c>
      <c r="I363" s="5"/>
      <c r="J363" s="5"/>
      <c r="K363" s="5">
        <v>201</v>
      </c>
      <c r="L363" s="5">
        <v>1</v>
      </c>
      <c r="M363" s="5">
        <v>3</v>
      </c>
      <c r="N363" s="5" t="s">
        <v>3</v>
      </c>
      <c r="O363" s="5">
        <v>2</v>
      </c>
      <c r="P363" s="5">
        <f>ROUND(Source!DG361,O363)</f>
        <v>23806.95</v>
      </c>
      <c r="Q363" s="5"/>
      <c r="R363" s="5"/>
      <c r="S363" s="5"/>
      <c r="T363" s="5"/>
      <c r="U363" s="5"/>
      <c r="V363" s="5"/>
      <c r="W363" s="5"/>
    </row>
    <row r="364" spans="1:255" x14ac:dyDescent="0.2">
      <c r="A364" s="5">
        <v>50</v>
      </c>
      <c r="B364" s="5">
        <v>0</v>
      </c>
      <c r="C364" s="5">
        <v>0</v>
      </c>
      <c r="D364" s="5">
        <v>1</v>
      </c>
      <c r="E364" s="5">
        <v>202</v>
      </c>
      <c r="F364" s="5">
        <f>ROUND(Source!P361,O364)</f>
        <v>3609.57</v>
      </c>
      <c r="G364" s="5" t="s">
        <v>355</v>
      </c>
      <c r="H364" s="5" t="s">
        <v>356</v>
      </c>
      <c r="I364" s="5"/>
      <c r="J364" s="5"/>
      <c r="K364" s="5">
        <v>202</v>
      </c>
      <c r="L364" s="5">
        <v>2</v>
      </c>
      <c r="M364" s="5">
        <v>3</v>
      </c>
      <c r="N364" s="5" t="s">
        <v>3</v>
      </c>
      <c r="O364" s="5">
        <v>2</v>
      </c>
      <c r="P364" s="5">
        <f>ROUND(Source!DH361,O364)</f>
        <v>15223</v>
      </c>
      <c r="Q364" s="5"/>
      <c r="R364" s="5"/>
      <c r="S364" s="5"/>
      <c r="T364" s="5"/>
      <c r="U364" s="5"/>
      <c r="V364" s="5"/>
      <c r="W364" s="5"/>
    </row>
    <row r="365" spans="1:255" x14ac:dyDescent="0.2">
      <c r="A365" s="5">
        <v>50</v>
      </c>
      <c r="B365" s="5">
        <v>0</v>
      </c>
      <c r="C365" s="5">
        <v>0</v>
      </c>
      <c r="D365" s="5">
        <v>1</v>
      </c>
      <c r="E365" s="5">
        <v>222</v>
      </c>
      <c r="F365" s="5">
        <f>ROUND(Source!AO361,O365)</f>
        <v>0</v>
      </c>
      <c r="G365" s="5" t="s">
        <v>357</v>
      </c>
      <c r="H365" s="5" t="s">
        <v>358</v>
      </c>
      <c r="I365" s="5"/>
      <c r="J365" s="5"/>
      <c r="K365" s="5">
        <v>222</v>
      </c>
      <c r="L365" s="5">
        <v>3</v>
      </c>
      <c r="M365" s="5">
        <v>3</v>
      </c>
      <c r="N365" s="5" t="s">
        <v>3</v>
      </c>
      <c r="O365" s="5">
        <v>2</v>
      </c>
      <c r="P365" s="5">
        <f>ROUND(Source!EG361,O365)</f>
        <v>0</v>
      </c>
      <c r="Q365" s="5"/>
      <c r="R365" s="5"/>
      <c r="S365" s="5"/>
      <c r="T365" s="5"/>
      <c r="U365" s="5"/>
      <c r="V365" s="5"/>
      <c r="W365" s="5"/>
    </row>
    <row r="366" spans="1:255" x14ac:dyDescent="0.2">
      <c r="A366" s="5">
        <v>50</v>
      </c>
      <c r="B366" s="5">
        <v>0</v>
      </c>
      <c r="C366" s="5">
        <v>0</v>
      </c>
      <c r="D366" s="5">
        <v>1</v>
      </c>
      <c r="E366" s="5">
        <v>225</v>
      </c>
      <c r="F366" s="5">
        <f>ROUND(Source!AV361,O366)</f>
        <v>3609.57</v>
      </c>
      <c r="G366" s="5" t="s">
        <v>359</v>
      </c>
      <c r="H366" s="5" t="s">
        <v>360</v>
      </c>
      <c r="I366" s="5"/>
      <c r="J366" s="5"/>
      <c r="K366" s="5">
        <v>225</v>
      </c>
      <c r="L366" s="5">
        <v>4</v>
      </c>
      <c r="M366" s="5">
        <v>3</v>
      </c>
      <c r="N366" s="5" t="s">
        <v>3</v>
      </c>
      <c r="O366" s="5">
        <v>2</v>
      </c>
      <c r="P366" s="5">
        <f>ROUND(Source!EN361,O366)</f>
        <v>15223</v>
      </c>
      <c r="Q366" s="5"/>
      <c r="R366" s="5"/>
      <c r="S366" s="5"/>
      <c r="T366" s="5"/>
      <c r="U366" s="5"/>
      <c r="V366" s="5"/>
      <c r="W366" s="5"/>
    </row>
    <row r="367" spans="1:255" x14ac:dyDescent="0.2">
      <c r="A367" s="5">
        <v>50</v>
      </c>
      <c r="B367" s="5">
        <v>0</v>
      </c>
      <c r="C367" s="5">
        <v>0</v>
      </c>
      <c r="D367" s="5">
        <v>1</v>
      </c>
      <c r="E367" s="5">
        <v>226</v>
      </c>
      <c r="F367" s="5">
        <f>ROUND(Source!AW361,O367)</f>
        <v>3609.57</v>
      </c>
      <c r="G367" s="5" t="s">
        <v>361</v>
      </c>
      <c r="H367" s="5" t="s">
        <v>362</v>
      </c>
      <c r="I367" s="5"/>
      <c r="J367" s="5"/>
      <c r="K367" s="5">
        <v>226</v>
      </c>
      <c r="L367" s="5">
        <v>5</v>
      </c>
      <c r="M367" s="5">
        <v>3</v>
      </c>
      <c r="N367" s="5" t="s">
        <v>3</v>
      </c>
      <c r="O367" s="5">
        <v>2</v>
      </c>
      <c r="P367" s="5">
        <f>ROUND(Source!EO361,O367)</f>
        <v>15223</v>
      </c>
      <c r="Q367" s="5"/>
      <c r="R367" s="5"/>
      <c r="S367" s="5"/>
      <c r="T367" s="5"/>
      <c r="U367" s="5"/>
      <c r="V367" s="5"/>
      <c r="W367" s="5"/>
    </row>
    <row r="368" spans="1:255" x14ac:dyDescent="0.2">
      <c r="A368" s="5">
        <v>50</v>
      </c>
      <c r="B368" s="5">
        <v>0</v>
      </c>
      <c r="C368" s="5">
        <v>0</v>
      </c>
      <c r="D368" s="5">
        <v>1</v>
      </c>
      <c r="E368" s="5">
        <v>227</v>
      </c>
      <c r="F368" s="5">
        <f>ROUND(Source!AX361,O368)</f>
        <v>0</v>
      </c>
      <c r="G368" s="5" t="s">
        <v>363</v>
      </c>
      <c r="H368" s="5" t="s">
        <v>364</v>
      </c>
      <c r="I368" s="5"/>
      <c r="J368" s="5"/>
      <c r="K368" s="5">
        <v>227</v>
      </c>
      <c r="L368" s="5">
        <v>6</v>
      </c>
      <c r="M368" s="5">
        <v>3</v>
      </c>
      <c r="N368" s="5" t="s">
        <v>3</v>
      </c>
      <c r="O368" s="5">
        <v>2</v>
      </c>
      <c r="P368" s="5">
        <f>ROUND(Source!EP361,O368)</f>
        <v>0</v>
      </c>
      <c r="Q368" s="5"/>
      <c r="R368" s="5"/>
      <c r="S368" s="5"/>
      <c r="T368" s="5"/>
      <c r="U368" s="5"/>
      <c r="V368" s="5"/>
      <c r="W368" s="5"/>
    </row>
    <row r="369" spans="1:23" x14ac:dyDescent="0.2">
      <c r="A369" s="5">
        <v>50</v>
      </c>
      <c r="B369" s="5">
        <v>0</v>
      </c>
      <c r="C369" s="5">
        <v>0</v>
      </c>
      <c r="D369" s="5">
        <v>1</v>
      </c>
      <c r="E369" s="5">
        <v>228</v>
      </c>
      <c r="F369" s="5">
        <f>ROUND(Source!AY361,O369)</f>
        <v>3609.57</v>
      </c>
      <c r="G369" s="5" t="s">
        <v>365</v>
      </c>
      <c r="H369" s="5" t="s">
        <v>366</v>
      </c>
      <c r="I369" s="5"/>
      <c r="J369" s="5"/>
      <c r="K369" s="5">
        <v>228</v>
      </c>
      <c r="L369" s="5">
        <v>7</v>
      </c>
      <c r="M369" s="5">
        <v>3</v>
      </c>
      <c r="N369" s="5" t="s">
        <v>3</v>
      </c>
      <c r="O369" s="5">
        <v>2</v>
      </c>
      <c r="P369" s="5">
        <f>ROUND(Source!EQ361,O369)</f>
        <v>15223</v>
      </c>
      <c r="Q369" s="5"/>
      <c r="R369" s="5"/>
      <c r="S369" s="5"/>
      <c r="T369" s="5"/>
      <c r="U369" s="5"/>
      <c r="V369" s="5"/>
      <c r="W369" s="5"/>
    </row>
    <row r="370" spans="1:23" x14ac:dyDescent="0.2">
      <c r="A370" s="5">
        <v>50</v>
      </c>
      <c r="B370" s="5">
        <v>0</v>
      </c>
      <c r="C370" s="5">
        <v>0</v>
      </c>
      <c r="D370" s="5">
        <v>1</v>
      </c>
      <c r="E370" s="5">
        <v>216</v>
      </c>
      <c r="F370" s="5">
        <f>ROUND(Source!AP361,O370)</f>
        <v>0</v>
      </c>
      <c r="G370" s="5" t="s">
        <v>367</v>
      </c>
      <c r="H370" s="5" t="s">
        <v>368</v>
      </c>
      <c r="I370" s="5"/>
      <c r="J370" s="5"/>
      <c r="K370" s="5">
        <v>216</v>
      </c>
      <c r="L370" s="5">
        <v>8</v>
      </c>
      <c r="M370" s="5">
        <v>3</v>
      </c>
      <c r="N370" s="5" t="s">
        <v>3</v>
      </c>
      <c r="O370" s="5">
        <v>2</v>
      </c>
      <c r="P370" s="5">
        <f>ROUND(Source!EH361,O370)</f>
        <v>0</v>
      </c>
      <c r="Q370" s="5"/>
      <c r="R370" s="5"/>
      <c r="S370" s="5"/>
      <c r="T370" s="5"/>
      <c r="U370" s="5"/>
      <c r="V370" s="5"/>
      <c r="W370" s="5"/>
    </row>
    <row r="371" spans="1:23" x14ac:dyDescent="0.2">
      <c r="A371" s="5">
        <v>50</v>
      </c>
      <c r="B371" s="5">
        <v>0</v>
      </c>
      <c r="C371" s="5">
        <v>0</v>
      </c>
      <c r="D371" s="5">
        <v>1</v>
      </c>
      <c r="E371" s="5">
        <v>223</v>
      </c>
      <c r="F371" s="5">
        <f>ROUND(Source!AQ361,O371)</f>
        <v>0</v>
      </c>
      <c r="G371" s="5" t="s">
        <v>369</v>
      </c>
      <c r="H371" s="5" t="s">
        <v>370</v>
      </c>
      <c r="I371" s="5"/>
      <c r="J371" s="5"/>
      <c r="K371" s="5">
        <v>223</v>
      </c>
      <c r="L371" s="5">
        <v>9</v>
      </c>
      <c r="M371" s="5">
        <v>3</v>
      </c>
      <c r="N371" s="5" t="s">
        <v>3</v>
      </c>
      <c r="O371" s="5">
        <v>2</v>
      </c>
      <c r="P371" s="5">
        <f>ROUND(Source!EI361,O371)</f>
        <v>0</v>
      </c>
      <c r="Q371" s="5"/>
      <c r="R371" s="5"/>
      <c r="S371" s="5"/>
      <c r="T371" s="5"/>
      <c r="U371" s="5"/>
      <c r="V371" s="5"/>
      <c r="W371" s="5"/>
    </row>
    <row r="372" spans="1:23" x14ac:dyDescent="0.2">
      <c r="A372" s="5">
        <v>50</v>
      </c>
      <c r="B372" s="5">
        <v>0</v>
      </c>
      <c r="C372" s="5">
        <v>0</v>
      </c>
      <c r="D372" s="5">
        <v>1</v>
      </c>
      <c r="E372" s="5">
        <v>229</v>
      </c>
      <c r="F372" s="5">
        <f>ROUND(Source!AZ361,O372)</f>
        <v>0</v>
      </c>
      <c r="G372" s="5" t="s">
        <v>371</v>
      </c>
      <c r="H372" s="5" t="s">
        <v>372</v>
      </c>
      <c r="I372" s="5"/>
      <c r="J372" s="5"/>
      <c r="K372" s="5">
        <v>229</v>
      </c>
      <c r="L372" s="5">
        <v>10</v>
      </c>
      <c r="M372" s="5">
        <v>3</v>
      </c>
      <c r="N372" s="5" t="s">
        <v>3</v>
      </c>
      <c r="O372" s="5">
        <v>2</v>
      </c>
      <c r="P372" s="5">
        <f>ROUND(Source!ER361,O372)</f>
        <v>0</v>
      </c>
      <c r="Q372" s="5"/>
      <c r="R372" s="5"/>
      <c r="S372" s="5"/>
      <c r="T372" s="5"/>
      <c r="U372" s="5"/>
      <c r="V372" s="5"/>
      <c r="W372" s="5"/>
    </row>
    <row r="373" spans="1:23" x14ac:dyDescent="0.2">
      <c r="A373" s="5">
        <v>50</v>
      </c>
      <c r="B373" s="5">
        <v>0</v>
      </c>
      <c r="C373" s="5">
        <v>0</v>
      </c>
      <c r="D373" s="5">
        <v>1</v>
      </c>
      <c r="E373" s="5">
        <v>203</v>
      </c>
      <c r="F373" s="5">
        <f>ROUND(Source!Q361,O373)</f>
        <v>31.73</v>
      </c>
      <c r="G373" s="5" t="s">
        <v>373</v>
      </c>
      <c r="H373" s="5" t="s">
        <v>374</v>
      </c>
      <c r="I373" s="5"/>
      <c r="J373" s="5"/>
      <c r="K373" s="5">
        <v>203</v>
      </c>
      <c r="L373" s="5">
        <v>11</v>
      </c>
      <c r="M373" s="5">
        <v>3</v>
      </c>
      <c r="N373" s="5" t="s">
        <v>3</v>
      </c>
      <c r="O373" s="5">
        <v>2</v>
      </c>
      <c r="P373" s="5">
        <f>ROUND(Source!DI361,O373)</f>
        <v>295.73</v>
      </c>
      <c r="Q373" s="5"/>
      <c r="R373" s="5"/>
      <c r="S373" s="5"/>
      <c r="T373" s="5"/>
      <c r="U373" s="5"/>
      <c r="V373" s="5"/>
      <c r="W373" s="5"/>
    </row>
    <row r="374" spans="1:23" x14ac:dyDescent="0.2">
      <c r="A374" s="5">
        <v>50</v>
      </c>
      <c r="B374" s="5">
        <v>0</v>
      </c>
      <c r="C374" s="5">
        <v>0</v>
      </c>
      <c r="D374" s="5">
        <v>1</v>
      </c>
      <c r="E374" s="5">
        <v>231</v>
      </c>
      <c r="F374" s="5">
        <f>ROUND(Source!BB361,O374)</f>
        <v>0</v>
      </c>
      <c r="G374" s="5" t="s">
        <v>375</v>
      </c>
      <c r="H374" s="5" t="s">
        <v>376</v>
      </c>
      <c r="I374" s="5"/>
      <c r="J374" s="5"/>
      <c r="K374" s="5">
        <v>231</v>
      </c>
      <c r="L374" s="5">
        <v>12</v>
      </c>
      <c r="M374" s="5">
        <v>3</v>
      </c>
      <c r="N374" s="5" t="s">
        <v>3</v>
      </c>
      <c r="O374" s="5">
        <v>2</v>
      </c>
      <c r="P374" s="5">
        <f>ROUND(Source!ET361,O374)</f>
        <v>0</v>
      </c>
      <c r="Q374" s="5"/>
      <c r="R374" s="5"/>
      <c r="S374" s="5"/>
      <c r="T374" s="5"/>
      <c r="U374" s="5"/>
      <c r="V374" s="5"/>
      <c r="W374" s="5"/>
    </row>
    <row r="375" spans="1:23" x14ac:dyDescent="0.2">
      <c r="A375" s="5">
        <v>50</v>
      </c>
      <c r="B375" s="5">
        <v>0</v>
      </c>
      <c r="C375" s="5">
        <v>0</v>
      </c>
      <c r="D375" s="5">
        <v>1</v>
      </c>
      <c r="E375" s="5">
        <v>204</v>
      </c>
      <c r="F375" s="5">
        <f>ROUND(Source!R361,O375)</f>
        <v>8.6</v>
      </c>
      <c r="G375" s="5" t="s">
        <v>377</v>
      </c>
      <c r="H375" s="5" t="s">
        <v>378</v>
      </c>
      <c r="I375" s="5"/>
      <c r="J375" s="5"/>
      <c r="K375" s="5">
        <v>204</v>
      </c>
      <c r="L375" s="5">
        <v>13</v>
      </c>
      <c r="M375" s="5">
        <v>3</v>
      </c>
      <c r="N375" s="5" t="s">
        <v>3</v>
      </c>
      <c r="O375" s="5">
        <v>2</v>
      </c>
      <c r="P375" s="5">
        <f>ROUND(Source!DJ361,O375)</f>
        <v>9.0500000000000007</v>
      </c>
      <c r="Q375" s="5"/>
      <c r="R375" s="5"/>
      <c r="S375" s="5"/>
      <c r="T375" s="5"/>
      <c r="U375" s="5"/>
      <c r="V375" s="5"/>
      <c r="W375" s="5"/>
    </row>
    <row r="376" spans="1:23" x14ac:dyDescent="0.2">
      <c r="A376" s="5">
        <v>50</v>
      </c>
      <c r="B376" s="5">
        <v>0</v>
      </c>
      <c r="C376" s="5">
        <v>0</v>
      </c>
      <c r="D376" s="5">
        <v>1</v>
      </c>
      <c r="E376" s="5">
        <v>205</v>
      </c>
      <c r="F376" s="5">
        <f>ROUND(Source!S361,O376)</f>
        <v>422.22</v>
      </c>
      <c r="G376" s="5" t="s">
        <v>379</v>
      </c>
      <c r="H376" s="5" t="s">
        <v>380</v>
      </c>
      <c r="I376" s="5"/>
      <c r="J376" s="5"/>
      <c r="K376" s="5">
        <v>205</v>
      </c>
      <c r="L376" s="5">
        <v>14</v>
      </c>
      <c r="M376" s="5">
        <v>3</v>
      </c>
      <c r="N376" s="5" t="s">
        <v>3</v>
      </c>
      <c r="O376" s="5">
        <v>2</v>
      </c>
      <c r="P376" s="5">
        <f>ROUND(Source!DK361,O376)</f>
        <v>8288.2199999999993</v>
      </c>
      <c r="Q376" s="5"/>
      <c r="R376" s="5"/>
      <c r="S376" s="5"/>
      <c r="T376" s="5"/>
      <c r="U376" s="5"/>
      <c r="V376" s="5"/>
      <c r="W376" s="5"/>
    </row>
    <row r="377" spans="1:23" x14ac:dyDescent="0.2">
      <c r="A377" s="5">
        <v>50</v>
      </c>
      <c r="B377" s="5">
        <v>0</v>
      </c>
      <c r="C377" s="5">
        <v>0</v>
      </c>
      <c r="D377" s="5">
        <v>1</v>
      </c>
      <c r="E377" s="5">
        <v>232</v>
      </c>
      <c r="F377" s="5">
        <f>ROUND(Source!BC361,O377)</f>
        <v>0</v>
      </c>
      <c r="G377" s="5" t="s">
        <v>381</v>
      </c>
      <c r="H377" s="5" t="s">
        <v>382</v>
      </c>
      <c r="I377" s="5"/>
      <c r="J377" s="5"/>
      <c r="K377" s="5">
        <v>232</v>
      </c>
      <c r="L377" s="5">
        <v>15</v>
      </c>
      <c r="M377" s="5">
        <v>3</v>
      </c>
      <c r="N377" s="5" t="s">
        <v>3</v>
      </c>
      <c r="O377" s="5">
        <v>2</v>
      </c>
      <c r="P377" s="5">
        <f>ROUND(Source!EU361,O377)</f>
        <v>0</v>
      </c>
      <c r="Q377" s="5"/>
      <c r="R377" s="5"/>
      <c r="S377" s="5"/>
      <c r="T377" s="5"/>
      <c r="U377" s="5"/>
      <c r="V377" s="5"/>
      <c r="W377" s="5"/>
    </row>
    <row r="378" spans="1:23" x14ac:dyDescent="0.2">
      <c r="A378" s="5">
        <v>50</v>
      </c>
      <c r="B378" s="5">
        <v>0</v>
      </c>
      <c r="C378" s="5">
        <v>0</v>
      </c>
      <c r="D378" s="5">
        <v>1</v>
      </c>
      <c r="E378" s="5">
        <v>214</v>
      </c>
      <c r="F378" s="5">
        <f>ROUND(Source!AS361,O378)</f>
        <v>4077.9</v>
      </c>
      <c r="G378" s="5" t="s">
        <v>383</v>
      </c>
      <c r="H378" s="5" t="s">
        <v>384</v>
      </c>
      <c r="I378" s="5"/>
      <c r="J378" s="5"/>
      <c r="K378" s="5">
        <v>214</v>
      </c>
      <c r="L378" s="5">
        <v>16</v>
      </c>
      <c r="M378" s="5">
        <v>3</v>
      </c>
      <c r="N378" s="5" t="s">
        <v>3</v>
      </c>
      <c r="O378" s="5">
        <v>2</v>
      </c>
      <c r="P378" s="5">
        <f>ROUND(Source!EK361,O378)</f>
        <v>34512.269999999997</v>
      </c>
      <c r="Q378" s="5"/>
      <c r="R378" s="5"/>
      <c r="S378" s="5"/>
      <c r="T378" s="5"/>
      <c r="U378" s="5"/>
      <c r="V378" s="5"/>
      <c r="W378" s="5"/>
    </row>
    <row r="379" spans="1:23" x14ac:dyDescent="0.2">
      <c r="A379" s="5">
        <v>50</v>
      </c>
      <c r="B379" s="5">
        <v>0</v>
      </c>
      <c r="C379" s="5">
        <v>0</v>
      </c>
      <c r="D379" s="5">
        <v>1</v>
      </c>
      <c r="E379" s="5">
        <v>215</v>
      </c>
      <c r="F379" s="5">
        <f>ROUND(Source!AT361,O379)</f>
        <v>0</v>
      </c>
      <c r="G379" s="5" t="s">
        <v>385</v>
      </c>
      <c r="H379" s="5" t="s">
        <v>386</v>
      </c>
      <c r="I379" s="5"/>
      <c r="J379" s="5"/>
      <c r="K379" s="5">
        <v>215</v>
      </c>
      <c r="L379" s="5">
        <v>17</v>
      </c>
      <c r="M379" s="5">
        <v>3</v>
      </c>
      <c r="N379" s="5" t="s">
        <v>3</v>
      </c>
      <c r="O379" s="5">
        <v>2</v>
      </c>
      <c r="P379" s="5">
        <f>ROUND(Source!EL361,O379)</f>
        <v>0</v>
      </c>
      <c r="Q379" s="5"/>
      <c r="R379" s="5"/>
      <c r="S379" s="5"/>
      <c r="T379" s="5"/>
      <c r="U379" s="5"/>
      <c r="V379" s="5"/>
      <c r="W379" s="5"/>
    </row>
    <row r="380" spans="1:23" x14ac:dyDescent="0.2">
      <c r="A380" s="5">
        <v>50</v>
      </c>
      <c r="B380" s="5">
        <v>0</v>
      </c>
      <c r="C380" s="5">
        <v>0</v>
      </c>
      <c r="D380" s="5">
        <v>1</v>
      </c>
      <c r="E380" s="5">
        <v>217</v>
      </c>
      <c r="F380" s="5">
        <f>ROUND(Source!AU361,O380)</f>
        <v>0</v>
      </c>
      <c r="G380" s="5" t="s">
        <v>387</v>
      </c>
      <c r="H380" s="5" t="s">
        <v>388</v>
      </c>
      <c r="I380" s="5"/>
      <c r="J380" s="5"/>
      <c r="K380" s="5">
        <v>217</v>
      </c>
      <c r="L380" s="5">
        <v>18</v>
      </c>
      <c r="M380" s="5">
        <v>3</v>
      </c>
      <c r="N380" s="5" t="s">
        <v>3</v>
      </c>
      <c r="O380" s="5">
        <v>2</v>
      </c>
      <c r="P380" s="5">
        <f>ROUND(Source!EM361,O380)</f>
        <v>0</v>
      </c>
      <c r="Q380" s="5"/>
      <c r="R380" s="5"/>
      <c r="S380" s="5"/>
      <c r="T380" s="5"/>
      <c r="U380" s="5"/>
      <c r="V380" s="5"/>
      <c r="W380" s="5"/>
    </row>
    <row r="381" spans="1:23" x14ac:dyDescent="0.2">
      <c r="A381" s="5">
        <v>50</v>
      </c>
      <c r="B381" s="5">
        <v>0</v>
      </c>
      <c r="C381" s="5">
        <v>0</v>
      </c>
      <c r="D381" s="5">
        <v>1</v>
      </c>
      <c r="E381" s="5">
        <v>230</v>
      </c>
      <c r="F381" s="5">
        <f>ROUND(Source!BA361,O381)</f>
        <v>0</v>
      </c>
      <c r="G381" s="5" t="s">
        <v>389</v>
      </c>
      <c r="H381" s="5" t="s">
        <v>390</v>
      </c>
      <c r="I381" s="5"/>
      <c r="J381" s="5"/>
      <c r="K381" s="5">
        <v>230</v>
      </c>
      <c r="L381" s="5">
        <v>19</v>
      </c>
      <c r="M381" s="5">
        <v>3</v>
      </c>
      <c r="N381" s="5" t="s">
        <v>3</v>
      </c>
      <c r="O381" s="5">
        <v>2</v>
      </c>
      <c r="P381" s="5">
        <f>ROUND(Source!ES361,O381)</f>
        <v>0</v>
      </c>
      <c r="Q381" s="5"/>
      <c r="R381" s="5"/>
      <c r="S381" s="5"/>
      <c r="T381" s="5"/>
      <c r="U381" s="5"/>
      <c r="V381" s="5"/>
      <c r="W381" s="5"/>
    </row>
    <row r="382" spans="1:23" x14ac:dyDescent="0.2">
      <c r="A382" s="5">
        <v>50</v>
      </c>
      <c r="B382" s="5">
        <v>0</v>
      </c>
      <c r="C382" s="5">
        <v>0</v>
      </c>
      <c r="D382" s="5">
        <v>1</v>
      </c>
      <c r="E382" s="5">
        <v>206</v>
      </c>
      <c r="F382" s="5">
        <f>ROUND(Source!T361,O382)</f>
        <v>0</v>
      </c>
      <c r="G382" s="5" t="s">
        <v>391</v>
      </c>
      <c r="H382" s="5" t="s">
        <v>392</v>
      </c>
      <c r="I382" s="5"/>
      <c r="J382" s="5"/>
      <c r="K382" s="5">
        <v>206</v>
      </c>
      <c r="L382" s="5">
        <v>20</v>
      </c>
      <c r="M382" s="5">
        <v>3</v>
      </c>
      <c r="N382" s="5" t="s">
        <v>3</v>
      </c>
      <c r="O382" s="5">
        <v>2</v>
      </c>
      <c r="P382" s="5">
        <f>ROUND(Source!DL361,O382)</f>
        <v>0</v>
      </c>
      <c r="Q382" s="5"/>
      <c r="R382" s="5"/>
      <c r="S382" s="5"/>
      <c r="T382" s="5"/>
      <c r="U382" s="5"/>
      <c r="V382" s="5"/>
      <c r="W382" s="5"/>
    </row>
    <row r="383" spans="1:23" x14ac:dyDescent="0.2">
      <c r="A383" s="5">
        <v>50</v>
      </c>
      <c r="B383" s="5">
        <v>0</v>
      </c>
      <c r="C383" s="5">
        <v>0</v>
      </c>
      <c r="D383" s="5">
        <v>1</v>
      </c>
      <c r="E383" s="5">
        <v>207</v>
      </c>
      <c r="F383" s="5">
        <f>Source!U361</f>
        <v>34.668590000000002</v>
      </c>
      <c r="G383" s="5" t="s">
        <v>393</v>
      </c>
      <c r="H383" s="5" t="s">
        <v>394</v>
      </c>
      <c r="I383" s="5"/>
      <c r="J383" s="5"/>
      <c r="K383" s="5">
        <v>207</v>
      </c>
      <c r="L383" s="5">
        <v>21</v>
      </c>
      <c r="M383" s="5">
        <v>3</v>
      </c>
      <c r="N383" s="5" t="s">
        <v>3</v>
      </c>
      <c r="O383" s="5">
        <v>-1</v>
      </c>
      <c r="P383" s="5">
        <f>Source!DM361</f>
        <v>36.677251529999999</v>
      </c>
      <c r="Q383" s="5"/>
      <c r="R383" s="5"/>
      <c r="S383" s="5"/>
      <c r="T383" s="5"/>
      <c r="U383" s="5"/>
      <c r="V383" s="5"/>
      <c r="W383" s="5"/>
    </row>
    <row r="384" spans="1:23" x14ac:dyDescent="0.2">
      <c r="A384" s="5">
        <v>50</v>
      </c>
      <c r="B384" s="5">
        <v>0</v>
      </c>
      <c r="C384" s="5">
        <v>0</v>
      </c>
      <c r="D384" s="5">
        <v>1</v>
      </c>
      <c r="E384" s="5">
        <v>208</v>
      </c>
      <c r="F384" s="5">
        <f>Source!V361</f>
        <v>0</v>
      </c>
      <c r="G384" s="5" t="s">
        <v>395</v>
      </c>
      <c r="H384" s="5" t="s">
        <v>396</v>
      </c>
      <c r="I384" s="5"/>
      <c r="J384" s="5"/>
      <c r="K384" s="5">
        <v>208</v>
      </c>
      <c r="L384" s="5">
        <v>22</v>
      </c>
      <c r="M384" s="5">
        <v>3</v>
      </c>
      <c r="N384" s="5" t="s">
        <v>3</v>
      </c>
      <c r="O384" s="5">
        <v>-1</v>
      </c>
      <c r="P384" s="5">
        <f>Source!DN361</f>
        <v>0</v>
      </c>
      <c r="Q384" s="5"/>
      <c r="R384" s="5"/>
      <c r="S384" s="5"/>
      <c r="T384" s="5"/>
      <c r="U384" s="5"/>
      <c r="V384" s="5"/>
      <c r="W384" s="5"/>
    </row>
    <row r="385" spans="1:255" x14ac:dyDescent="0.2">
      <c r="A385" s="5">
        <v>50</v>
      </c>
      <c r="B385" s="5">
        <v>0</v>
      </c>
      <c r="C385" s="5">
        <v>0</v>
      </c>
      <c r="D385" s="5">
        <v>1</v>
      </c>
      <c r="E385" s="5">
        <v>209</v>
      </c>
      <c r="F385" s="5">
        <f>ROUND(Source!W361,O385)</f>
        <v>0</v>
      </c>
      <c r="G385" s="5" t="s">
        <v>397</v>
      </c>
      <c r="H385" s="5" t="s">
        <v>398</v>
      </c>
      <c r="I385" s="5"/>
      <c r="J385" s="5"/>
      <c r="K385" s="5">
        <v>209</v>
      </c>
      <c r="L385" s="5">
        <v>23</v>
      </c>
      <c r="M385" s="5">
        <v>3</v>
      </c>
      <c r="N385" s="5" t="s">
        <v>3</v>
      </c>
      <c r="O385" s="5">
        <v>2</v>
      </c>
      <c r="P385" s="5">
        <f>ROUND(Source!DO361,O385)</f>
        <v>0</v>
      </c>
      <c r="Q385" s="5"/>
      <c r="R385" s="5"/>
      <c r="S385" s="5"/>
      <c r="T385" s="5"/>
      <c r="U385" s="5"/>
      <c r="V385" s="5"/>
      <c r="W385" s="5"/>
    </row>
    <row r="386" spans="1:255" x14ac:dyDescent="0.2">
      <c r="A386" s="5">
        <v>50</v>
      </c>
      <c r="B386" s="5">
        <v>0</v>
      </c>
      <c r="C386" s="5">
        <v>0</v>
      </c>
      <c r="D386" s="5">
        <v>1</v>
      </c>
      <c r="E386" s="5">
        <v>210</v>
      </c>
      <c r="F386" s="5">
        <f>ROUND(Source!X361,O386)</f>
        <v>0</v>
      </c>
      <c r="G386" s="5" t="s">
        <v>399</v>
      </c>
      <c r="H386" s="5" t="s">
        <v>400</v>
      </c>
      <c r="I386" s="5"/>
      <c r="J386" s="5"/>
      <c r="K386" s="5">
        <v>210</v>
      </c>
      <c r="L386" s="5">
        <v>24</v>
      </c>
      <c r="M386" s="5">
        <v>3</v>
      </c>
      <c r="N386" s="5" t="s">
        <v>3</v>
      </c>
      <c r="O386" s="5">
        <v>2</v>
      </c>
      <c r="P386" s="5">
        <f>ROUND(Source!DP361,O386)</f>
        <v>7043.31</v>
      </c>
      <c r="Q386" s="5"/>
      <c r="R386" s="5"/>
      <c r="S386" s="5"/>
      <c r="T386" s="5"/>
      <c r="U386" s="5"/>
      <c r="V386" s="5"/>
      <c r="W386" s="5"/>
    </row>
    <row r="387" spans="1:255" x14ac:dyDescent="0.2">
      <c r="A387" s="5">
        <v>50</v>
      </c>
      <c r="B387" s="5">
        <v>0</v>
      </c>
      <c r="C387" s="5">
        <v>0</v>
      </c>
      <c r="D387" s="5">
        <v>1</v>
      </c>
      <c r="E387" s="5">
        <v>211</v>
      </c>
      <c r="F387" s="5">
        <f>ROUND(Source!Y361,O387)</f>
        <v>0</v>
      </c>
      <c r="G387" s="5" t="s">
        <v>401</v>
      </c>
      <c r="H387" s="5" t="s">
        <v>402</v>
      </c>
      <c r="I387" s="5"/>
      <c r="J387" s="5"/>
      <c r="K387" s="5">
        <v>211</v>
      </c>
      <c r="L387" s="5">
        <v>25</v>
      </c>
      <c r="M387" s="5">
        <v>3</v>
      </c>
      <c r="N387" s="5" t="s">
        <v>3</v>
      </c>
      <c r="O387" s="5">
        <v>2</v>
      </c>
      <c r="P387" s="5">
        <f>ROUND(Source!DQ361,O387)</f>
        <v>3646.81</v>
      </c>
      <c r="Q387" s="5"/>
      <c r="R387" s="5"/>
      <c r="S387" s="5"/>
      <c r="T387" s="5"/>
      <c r="U387" s="5"/>
      <c r="V387" s="5"/>
      <c r="W387" s="5"/>
    </row>
    <row r="388" spans="1:255" x14ac:dyDescent="0.2">
      <c r="A388" s="5">
        <v>50</v>
      </c>
      <c r="B388" s="5">
        <v>0</v>
      </c>
      <c r="C388" s="5">
        <v>0</v>
      </c>
      <c r="D388" s="5">
        <v>1</v>
      </c>
      <c r="E388" s="5">
        <v>224</v>
      </c>
      <c r="F388" s="5">
        <f>ROUND(Source!AR361,O388)</f>
        <v>4077.9</v>
      </c>
      <c r="G388" s="5" t="s">
        <v>403</v>
      </c>
      <c r="H388" s="5" t="s">
        <v>404</v>
      </c>
      <c r="I388" s="5"/>
      <c r="J388" s="5"/>
      <c r="K388" s="5">
        <v>224</v>
      </c>
      <c r="L388" s="5">
        <v>26</v>
      </c>
      <c r="M388" s="5">
        <v>3</v>
      </c>
      <c r="N388" s="5" t="s">
        <v>3</v>
      </c>
      <c r="O388" s="5">
        <v>2</v>
      </c>
      <c r="P388" s="5">
        <f>ROUND(Source!EJ361,O388)</f>
        <v>34512.269999999997</v>
      </c>
      <c r="Q388" s="5"/>
      <c r="R388" s="5"/>
      <c r="S388" s="5"/>
      <c r="T388" s="5"/>
      <c r="U388" s="5"/>
      <c r="V388" s="5"/>
      <c r="W388" s="5"/>
    </row>
    <row r="390" spans="1:255" x14ac:dyDescent="0.2">
      <c r="A390" s="1">
        <v>5</v>
      </c>
      <c r="B390" s="1">
        <v>1</v>
      </c>
      <c r="C390" s="1"/>
      <c r="D390" s="1">
        <f>ROW(A411)</f>
        <v>411</v>
      </c>
      <c r="E390" s="1"/>
      <c r="F390" s="1" t="s">
        <v>21</v>
      </c>
      <c r="G390" s="1" t="s">
        <v>645</v>
      </c>
      <c r="H390" s="1" t="s">
        <v>3</v>
      </c>
      <c r="I390" s="1">
        <v>0</v>
      </c>
      <c r="J390" s="1"/>
      <c r="K390" s="1">
        <v>0</v>
      </c>
      <c r="L390" s="1"/>
      <c r="M390" s="1"/>
      <c r="N390" s="1"/>
      <c r="O390" s="1"/>
      <c r="P390" s="1"/>
      <c r="Q390" s="1"/>
      <c r="R390" s="1"/>
      <c r="S390" s="1"/>
      <c r="T390" s="1"/>
      <c r="U390" s="1" t="s">
        <v>3</v>
      </c>
      <c r="V390" s="1">
        <v>0</v>
      </c>
      <c r="W390" s="1"/>
      <c r="X390" s="1"/>
      <c r="Y390" s="1"/>
      <c r="Z390" s="1"/>
      <c r="AA390" s="1"/>
      <c r="AB390" s="1" t="s">
        <v>3</v>
      </c>
      <c r="AC390" s="1" t="s">
        <v>3</v>
      </c>
      <c r="AD390" s="1" t="s">
        <v>3</v>
      </c>
      <c r="AE390" s="1" t="s">
        <v>3</v>
      </c>
      <c r="AF390" s="1" t="s">
        <v>3</v>
      </c>
      <c r="AG390" s="1" t="s">
        <v>3</v>
      </c>
      <c r="AH390" s="1"/>
      <c r="AI390" s="1"/>
      <c r="AJ390" s="1"/>
      <c r="AK390" s="1"/>
      <c r="AL390" s="1"/>
      <c r="AM390" s="1"/>
      <c r="AN390" s="1"/>
      <c r="AO390" s="1"/>
      <c r="AP390" s="1" t="s">
        <v>3</v>
      </c>
      <c r="AQ390" s="1" t="s">
        <v>3</v>
      </c>
      <c r="AR390" s="1" t="s">
        <v>3</v>
      </c>
      <c r="AS390" s="1"/>
      <c r="AT390" s="1"/>
      <c r="AU390" s="1"/>
      <c r="AV390" s="1"/>
      <c r="AW390" s="1"/>
      <c r="AX390" s="1"/>
      <c r="AY390" s="1"/>
      <c r="AZ390" s="1" t="s">
        <v>3</v>
      </c>
      <c r="BA390" s="1"/>
      <c r="BB390" s="1" t="s">
        <v>3</v>
      </c>
      <c r="BC390" s="1" t="s">
        <v>3</v>
      </c>
      <c r="BD390" s="1" t="s">
        <v>3</v>
      </c>
      <c r="BE390" s="1" t="s">
        <v>3</v>
      </c>
      <c r="BF390" s="1" t="s">
        <v>3</v>
      </c>
      <c r="BG390" s="1" t="s">
        <v>3</v>
      </c>
      <c r="BH390" s="1" t="s">
        <v>3</v>
      </c>
      <c r="BI390" s="1" t="s">
        <v>3</v>
      </c>
      <c r="BJ390" s="1" t="s">
        <v>3</v>
      </c>
      <c r="BK390" s="1" t="s">
        <v>3</v>
      </c>
      <c r="BL390" s="1" t="s">
        <v>3</v>
      </c>
      <c r="BM390" s="1" t="s">
        <v>3</v>
      </c>
      <c r="BN390" s="1" t="s">
        <v>3</v>
      </c>
      <c r="BO390" s="1" t="s">
        <v>3</v>
      </c>
      <c r="BP390" s="1" t="s">
        <v>3</v>
      </c>
      <c r="BQ390" s="1"/>
      <c r="BR390" s="1"/>
      <c r="BS390" s="1"/>
      <c r="BT390" s="1"/>
      <c r="BU390" s="1"/>
      <c r="BV390" s="1"/>
      <c r="BW390" s="1"/>
      <c r="BX390" s="1">
        <v>0</v>
      </c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>
        <v>0</v>
      </c>
    </row>
    <row r="392" spans="1:255" x14ac:dyDescent="0.2">
      <c r="A392" s="3">
        <v>52</v>
      </c>
      <c r="B392" s="3">
        <f t="shared" ref="B392:G392" si="455">B411</f>
        <v>1</v>
      </c>
      <c r="C392" s="3">
        <f t="shared" si="455"/>
        <v>5</v>
      </c>
      <c r="D392" s="3">
        <f t="shared" si="455"/>
        <v>390</v>
      </c>
      <c r="E392" s="3">
        <f t="shared" si="455"/>
        <v>0</v>
      </c>
      <c r="F392" s="3" t="str">
        <f t="shared" si="455"/>
        <v>Новый подраздел</v>
      </c>
      <c r="G392" s="3" t="str">
        <f t="shared" si="455"/>
        <v>Электромонтажные работы</v>
      </c>
      <c r="H392" s="3"/>
      <c r="I392" s="3"/>
      <c r="J392" s="3"/>
      <c r="K392" s="3"/>
      <c r="L392" s="3"/>
      <c r="M392" s="3"/>
      <c r="N392" s="3"/>
      <c r="O392" s="3">
        <f t="shared" ref="O392:AT392" si="456">O411</f>
        <v>462.7</v>
      </c>
      <c r="P392" s="3">
        <f t="shared" si="456"/>
        <v>425.02</v>
      </c>
      <c r="Q392" s="3">
        <f t="shared" si="456"/>
        <v>5.27</v>
      </c>
      <c r="R392" s="3">
        <f t="shared" si="456"/>
        <v>0.66</v>
      </c>
      <c r="S392" s="3">
        <f t="shared" si="456"/>
        <v>32.409999999999997</v>
      </c>
      <c r="T392" s="3">
        <f t="shared" si="456"/>
        <v>0</v>
      </c>
      <c r="U392" s="3">
        <f t="shared" si="456"/>
        <v>2.5547825</v>
      </c>
      <c r="V392" s="3">
        <f t="shared" si="456"/>
        <v>0</v>
      </c>
      <c r="W392" s="3">
        <f t="shared" si="456"/>
        <v>0</v>
      </c>
      <c r="X392" s="3">
        <f t="shared" si="456"/>
        <v>0</v>
      </c>
      <c r="Y392" s="3">
        <f t="shared" si="456"/>
        <v>0</v>
      </c>
      <c r="Z392" s="3">
        <f t="shared" si="456"/>
        <v>0</v>
      </c>
      <c r="AA392" s="3">
        <f t="shared" si="456"/>
        <v>0</v>
      </c>
      <c r="AB392" s="3">
        <f t="shared" si="456"/>
        <v>462.7</v>
      </c>
      <c r="AC392" s="3">
        <f t="shared" si="456"/>
        <v>425.02</v>
      </c>
      <c r="AD392" s="3">
        <f t="shared" si="456"/>
        <v>5.27</v>
      </c>
      <c r="AE392" s="3">
        <f t="shared" si="456"/>
        <v>0.66</v>
      </c>
      <c r="AF392" s="3">
        <f t="shared" si="456"/>
        <v>32.409999999999997</v>
      </c>
      <c r="AG392" s="3">
        <f t="shared" si="456"/>
        <v>0</v>
      </c>
      <c r="AH392" s="3">
        <f t="shared" si="456"/>
        <v>2.5547825</v>
      </c>
      <c r="AI392" s="3">
        <f t="shared" si="456"/>
        <v>0</v>
      </c>
      <c r="AJ392" s="3">
        <f t="shared" si="456"/>
        <v>0</v>
      </c>
      <c r="AK392" s="3">
        <f t="shared" si="456"/>
        <v>0</v>
      </c>
      <c r="AL392" s="3">
        <f t="shared" si="456"/>
        <v>0</v>
      </c>
      <c r="AM392" s="3">
        <f t="shared" si="456"/>
        <v>0</v>
      </c>
      <c r="AN392" s="3">
        <f t="shared" si="456"/>
        <v>0</v>
      </c>
      <c r="AO392" s="3">
        <f t="shared" si="456"/>
        <v>0</v>
      </c>
      <c r="AP392" s="3">
        <f t="shared" si="456"/>
        <v>0</v>
      </c>
      <c r="AQ392" s="3">
        <f t="shared" si="456"/>
        <v>0</v>
      </c>
      <c r="AR392" s="3">
        <f t="shared" si="456"/>
        <v>463.8</v>
      </c>
      <c r="AS392" s="3">
        <f t="shared" si="456"/>
        <v>1.9</v>
      </c>
      <c r="AT392" s="3">
        <f t="shared" si="456"/>
        <v>461.9</v>
      </c>
      <c r="AU392" s="3">
        <f t="shared" ref="AU392:BZ392" si="457">AU411</f>
        <v>0</v>
      </c>
      <c r="AV392" s="3">
        <f t="shared" si="457"/>
        <v>425.02</v>
      </c>
      <c r="AW392" s="3">
        <f t="shared" si="457"/>
        <v>425.02</v>
      </c>
      <c r="AX392" s="3">
        <f t="shared" si="457"/>
        <v>0</v>
      </c>
      <c r="AY392" s="3">
        <f t="shared" si="457"/>
        <v>425.02</v>
      </c>
      <c r="AZ392" s="3">
        <f t="shared" si="457"/>
        <v>0</v>
      </c>
      <c r="BA392" s="3">
        <f t="shared" si="457"/>
        <v>0</v>
      </c>
      <c r="BB392" s="3">
        <f t="shared" si="457"/>
        <v>0</v>
      </c>
      <c r="BC392" s="3">
        <f t="shared" si="457"/>
        <v>0</v>
      </c>
      <c r="BD392" s="3">
        <f t="shared" si="457"/>
        <v>0</v>
      </c>
      <c r="BE392" s="3">
        <f t="shared" si="457"/>
        <v>0</v>
      </c>
      <c r="BF392" s="3">
        <f t="shared" si="457"/>
        <v>0</v>
      </c>
      <c r="BG392" s="3">
        <f t="shared" si="457"/>
        <v>0</v>
      </c>
      <c r="BH392" s="3">
        <f t="shared" si="457"/>
        <v>0</v>
      </c>
      <c r="BI392" s="3">
        <f t="shared" si="457"/>
        <v>0</v>
      </c>
      <c r="BJ392" s="3">
        <f t="shared" si="457"/>
        <v>0</v>
      </c>
      <c r="BK392" s="3">
        <f t="shared" si="457"/>
        <v>0</v>
      </c>
      <c r="BL392" s="3">
        <f t="shared" si="457"/>
        <v>0</v>
      </c>
      <c r="BM392" s="3">
        <f t="shared" si="457"/>
        <v>0</v>
      </c>
      <c r="BN392" s="3">
        <f t="shared" si="457"/>
        <v>0</v>
      </c>
      <c r="BO392" s="3">
        <f t="shared" si="457"/>
        <v>0</v>
      </c>
      <c r="BP392" s="3">
        <f t="shared" si="457"/>
        <v>0</v>
      </c>
      <c r="BQ392" s="3">
        <f t="shared" si="457"/>
        <v>0</v>
      </c>
      <c r="BR392" s="3">
        <f t="shared" si="457"/>
        <v>0</v>
      </c>
      <c r="BS392" s="3">
        <f t="shared" si="457"/>
        <v>0</v>
      </c>
      <c r="BT392" s="3">
        <f t="shared" si="457"/>
        <v>0</v>
      </c>
      <c r="BU392" s="3">
        <f t="shared" si="457"/>
        <v>0</v>
      </c>
      <c r="BV392" s="3">
        <f t="shared" si="457"/>
        <v>0</v>
      </c>
      <c r="BW392" s="3">
        <f t="shared" si="457"/>
        <v>0</v>
      </c>
      <c r="BX392" s="3">
        <f t="shared" si="457"/>
        <v>0</v>
      </c>
      <c r="BY392" s="3">
        <f t="shared" si="457"/>
        <v>0</v>
      </c>
      <c r="BZ392" s="3">
        <f t="shared" si="457"/>
        <v>0</v>
      </c>
      <c r="CA392" s="3">
        <f t="shared" ref="CA392:DF392" si="458">CA411</f>
        <v>463.8</v>
      </c>
      <c r="CB392" s="3">
        <f t="shared" si="458"/>
        <v>1.9</v>
      </c>
      <c r="CC392" s="3">
        <f t="shared" si="458"/>
        <v>461.9</v>
      </c>
      <c r="CD392" s="3">
        <f t="shared" si="458"/>
        <v>0</v>
      </c>
      <c r="CE392" s="3">
        <f t="shared" si="458"/>
        <v>425.02</v>
      </c>
      <c r="CF392" s="3">
        <f t="shared" si="458"/>
        <v>425.02</v>
      </c>
      <c r="CG392" s="3">
        <f t="shared" si="458"/>
        <v>0</v>
      </c>
      <c r="CH392" s="3">
        <f t="shared" si="458"/>
        <v>425.02</v>
      </c>
      <c r="CI392" s="3">
        <f t="shared" si="458"/>
        <v>0</v>
      </c>
      <c r="CJ392" s="3">
        <f t="shared" si="458"/>
        <v>0</v>
      </c>
      <c r="CK392" s="3">
        <f t="shared" si="458"/>
        <v>0</v>
      </c>
      <c r="CL392" s="3">
        <f t="shared" si="458"/>
        <v>0</v>
      </c>
      <c r="CM392" s="3">
        <f t="shared" si="458"/>
        <v>0</v>
      </c>
      <c r="CN392" s="3">
        <f t="shared" si="458"/>
        <v>0</v>
      </c>
      <c r="CO392" s="3">
        <f t="shared" si="458"/>
        <v>0</v>
      </c>
      <c r="CP392" s="3">
        <f t="shared" si="458"/>
        <v>0</v>
      </c>
      <c r="CQ392" s="3">
        <f t="shared" si="458"/>
        <v>0</v>
      </c>
      <c r="CR392" s="3">
        <f t="shared" si="458"/>
        <v>0</v>
      </c>
      <c r="CS392" s="3">
        <f t="shared" si="458"/>
        <v>0</v>
      </c>
      <c r="CT392" s="3">
        <f t="shared" si="458"/>
        <v>0</v>
      </c>
      <c r="CU392" s="3">
        <f t="shared" si="458"/>
        <v>0</v>
      </c>
      <c r="CV392" s="3">
        <f t="shared" si="458"/>
        <v>0</v>
      </c>
      <c r="CW392" s="3">
        <f t="shared" si="458"/>
        <v>0</v>
      </c>
      <c r="CX392" s="3">
        <f t="shared" si="458"/>
        <v>0</v>
      </c>
      <c r="CY392" s="3">
        <f t="shared" si="458"/>
        <v>0</v>
      </c>
      <c r="CZ392" s="3">
        <f t="shared" si="458"/>
        <v>0</v>
      </c>
      <c r="DA392" s="3">
        <f t="shared" si="458"/>
        <v>0</v>
      </c>
      <c r="DB392" s="3">
        <f t="shared" si="458"/>
        <v>0</v>
      </c>
      <c r="DC392" s="3">
        <f t="shared" si="458"/>
        <v>0</v>
      </c>
      <c r="DD392" s="3">
        <f t="shared" si="458"/>
        <v>0</v>
      </c>
      <c r="DE392" s="3">
        <f t="shared" si="458"/>
        <v>0</v>
      </c>
      <c r="DF392" s="3">
        <f t="shared" si="458"/>
        <v>0</v>
      </c>
      <c r="DG392" s="4">
        <f t="shared" ref="DG392:EL392" si="459">DG411</f>
        <v>3097.72</v>
      </c>
      <c r="DH392" s="4">
        <f t="shared" si="459"/>
        <v>2427.9699999999998</v>
      </c>
      <c r="DI392" s="4">
        <f t="shared" si="459"/>
        <v>38.83</v>
      </c>
      <c r="DJ392" s="4">
        <f t="shared" si="459"/>
        <v>0.68</v>
      </c>
      <c r="DK392" s="4">
        <f t="shared" si="459"/>
        <v>630.91999999999996</v>
      </c>
      <c r="DL392" s="4">
        <f t="shared" si="459"/>
        <v>0</v>
      </c>
      <c r="DM392" s="4">
        <f t="shared" si="459"/>
        <v>2.6811523774999997</v>
      </c>
      <c r="DN392" s="4">
        <f t="shared" si="459"/>
        <v>0</v>
      </c>
      <c r="DO392" s="4">
        <f t="shared" si="459"/>
        <v>0</v>
      </c>
      <c r="DP392" s="4">
        <f t="shared" si="459"/>
        <v>513.66999999999996</v>
      </c>
      <c r="DQ392" s="4">
        <f t="shared" si="459"/>
        <v>277.62</v>
      </c>
      <c r="DR392" s="4">
        <f t="shared" si="459"/>
        <v>0</v>
      </c>
      <c r="DS392" s="4">
        <f t="shared" si="459"/>
        <v>0</v>
      </c>
      <c r="DT392" s="4">
        <f t="shared" si="459"/>
        <v>3097.72</v>
      </c>
      <c r="DU392" s="4">
        <f t="shared" si="459"/>
        <v>2427.9699999999998</v>
      </c>
      <c r="DV392" s="4">
        <f t="shared" si="459"/>
        <v>38.83</v>
      </c>
      <c r="DW392" s="4">
        <f t="shared" si="459"/>
        <v>0.68</v>
      </c>
      <c r="DX392" s="4">
        <f t="shared" si="459"/>
        <v>630.91999999999996</v>
      </c>
      <c r="DY392" s="4">
        <f t="shared" si="459"/>
        <v>0</v>
      </c>
      <c r="DZ392" s="4">
        <f t="shared" si="459"/>
        <v>2.6811523774999997</v>
      </c>
      <c r="EA392" s="4">
        <f t="shared" si="459"/>
        <v>0</v>
      </c>
      <c r="EB392" s="4">
        <f t="shared" si="459"/>
        <v>0</v>
      </c>
      <c r="EC392" s="4">
        <f t="shared" si="459"/>
        <v>513.66999999999996</v>
      </c>
      <c r="ED392" s="4">
        <f t="shared" si="459"/>
        <v>277.62</v>
      </c>
      <c r="EE392" s="4">
        <f t="shared" si="459"/>
        <v>0</v>
      </c>
      <c r="EF392" s="4">
        <f t="shared" si="459"/>
        <v>0</v>
      </c>
      <c r="EG392" s="4">
        <f t="shared" si="459"/>
        <v>0</v>
      </c>
      <c r="EH392" s="4">
        <f t="shared" si="459"/>
        <v>0</v>
      </c>
      <c r="EI392" s="4">
        <f t="shared" si="459"/>
        <v>0</v>
      </c>
      <c r="EJ392" s="4">
        <f t="shared" si="459"/>
        <v>3890.15</v>
      </c>
      <c r="EK392" s="4">
        <f t="shared" si="459"/>
        <v>79.650000000000006</v>
      </c>
      <c r="EL392" s="4">
        <f t="shared" si="459"/>
        <v>3810.5</v>
      </c>
      <c r="EM392" s="4">
        <f t="shared" ref="EM392:FR392" si="460">EM411</f>
        <v>0</v>
      </c>
      <c r="EN392" s="4">
        <f t="shared" si="460"/>
        <v>2427.9699999999998</v>
      </c>
      <c r="EO392" s="4">
        <f t="shared" si="460"/>
        <v>2427.9699999999998</v>
      </c>
      <c r="EP392" s="4">
        <f t="shared" si="460"/>
        <v>0</v>
      </c>
      <c r="EQ392" s="4">
        <f t="shared" si="460"/>
        <v>2427.9699999999998</v>
      </c>
      <c r="ER392" s="4">
        <f t="shared" si="460"/>
        <v>0</v>
      </c>
      <c r="ES392" s="4">
        <f t="shared" si="460"/>
        <v>0</v>
      </c>
      <c r="ET392" s="4">
        <f t="shared" si="460"/>
        <v>0</v>
      </c>
      <c r="EU392" s="4">
        <f t="shared" si="460"/>
        <v>0</v>
      </c>
      <c r="EV392" s="4">
        <f t="shared" si="460"/>
        <v>0</v>
      </c>
      <c r="EW392" s="4">
        <f t="shared" si="460"/>
        <v>0</v>
      </c>
      <c r="EX392" s="4">
        <f t="shared" si="460"/>
        <v>0</v>
      </c>
      <c r="EY392" s="4">
        <f t="shared" si="460"/>
        <v>0</v>
      </c>
      <c r="EZ392" s="4">
        <f t="shared" si="460"/>
        <v>0</v>
      </c>
      <c r="FA392" s="4">
        <f t="shared" si="460"/>
        <v>0</v>
      </c>
      <c r="FB392" s="4">
        <f t="shared" si="460"/>
        <v>0</v>
      </c>
      <c r="FC392" s="4">
        <f t="shared" si="460"/>
        <v>0</v>
      </c>
      <c r="FD392" s="4">
        <f t="shared" si="460"/>
        <v>0</v>
      </c>
      <c r="FE392" s="4">
        <f t="shared" si="460"/>
        <v>0</v>
      </c>
      <c r="FF392" s="4">
        <f t="shared" si="460"/>
        <v>0</v>
      </c>
      <c r="FG392" s="4">
        <f t="shared" si="460"/>
        <v>0</v>
      </c>
      <c r="FH392" s="4">
        <f t="shared" si="460"/>
        <v>0</v>
      </c>
      <c r="FI392" s="4">
        <f t="shared" si="460"/>
        <v>0</v>
      </c>
      <c r="FJ392" s="4">
        <f t="shared" si="460"/>
        <v>0</v>
      </c>
      <c r="FK392" s="4">
        <f t="shared" si="460"/>
        <v>0</v>
      </c>
      <c r="FL392" s="4">
        <f t="shared" si="460"/>
        <v>0</v>
      </c>
      <c r="FM392" s="4">
        <f t="shared" si="460"/>
        <v>0</v>
      </c>
      <c r="FN392" s="4">
        <f t="shared" si="460"/>
        <v>0</v>
      </c>
      <c r="FO392" s="4">
        <f t="shared" si="460"/>
        <v>0</v>
      </c>
      <c r="FP392" s="4">
        <f t="shared" si="460"/>
        <v>0</v>
      </c>
      <c r="FQ392" s="4">
        <f t="shared" si="460"/>
        <v>0</v>
      </c>
      <c r="FR392" s="4">
        <f t="shared" si="460"/>
        <v>0</v>
      </c>
      <c r="FS392" s="4">
        <f t="shared" ref="FS392:GX392" si="461">FS411</f>
        <v>3890.15</v>
      </c>
      <c r="FT392" s="4">
        <f t="shared" si="461"/>
        <v>79.650000000000006</v>
      </c>
      <c r="FU392" s="4">
        <f t="shared" si="461"/>
        <v>3810.5</v>
      </c>
      <c r="FV392" s="4">
        <f t="shared" si="461"/>
        <v>0</v>
      </c>
      <c r="FW392" s="4">
        <f t="shared" si="461"/>
        <v>2427.9699999999998</v>
      </c>
      <c r="FX392" s="4">
        <f t="shared" si="461"/>
        <v>2427.9699999999998</v>
      </c>
      <c r="FY392" s="4">
        <f t="shared" si="461"/>
        <v>0</v>
      </c>
      <c r="FZ392" s="4">
        <f t="shared" si="461"/>
        <v>2427.9699999999998</v>
      </c>
      <c r="GA392" s="4">
        <f t="shared" si="461"/>
        <v>0</v>
      </c>
      <c r="GB392" s="4">
        <f t="shared" si="461"/>
        <v>0</v>
      </c>
      <c r="GC392" s="4">
        <f t="shared" si="461"/>
        <v>0</v>
      </c>
      <c r="GD392" s="4">
        <f t="shared" si="461"/>
        <v>0</v>
      </c>
      <c r="GE392" s="4">
        <f t="shared" si="461"/>
        <v>0</v>
      </c>
      <c r="GF392" s="4">
        <f t="shared" si="461"/>
        <v>0</v>
      </c>
      <c r="GG392" s="4">
        <f t="shared" si="461"/>
        <v>0</v>
      </c>
      <c r="GH392" s="4">
        <f t="shared" si="461"/>
        <v>0</v>
      </c>
      <c r="GI392" s="4">
        <f t="shared" si="461"/>
        <v>0</v>
      </c>
      <c r="GJ392" s="4">
        <f t="shared" si="461"/>
        <v>0</v>
      </c>
      <c r="GK392" s="4">
        <f t="shared" si="461"/>
        <v>0</v>
      </c>
      <c r="GL392" s="4">
        <f t="shared" si="461"/>
        <v>0</v>
      </c>
      <c r="GM392" s="4">
        <f t="shared" si="461"/>
        <v>0</v>
      </c>
      <c r="GN392" s="4">
        <f t="shared" si="461"/>
        <v>0</v>
      </c>
      <c r="GO392" s="4">
        <f t="shared" si="461"/>
        <v>0</v>
      </c>
      <c r="GP392" s="4">
        <f t="shared" si="461"/>
        <v>0</v>
      </c>
      <c r="GQ392" s="4">
        <f t="shared" si="461"/>
        <v>0</v>
      </c>
      <c r="GR392" s="4">
        <f t="shared" si="461"/>
        <v>0</v>
      </c>
      <c r="GS392" s="4">
        <f t="shared" si="461"/>
        <v>0</v>
      </c>
      <c r="GT392" s="4">
        <f t="shared" si="461"/>
        <v>0</v>
      </c>
      <c r="GU392" s="4">
        <f t="shared" si="461"/>
        <v>0</v>
      </c>
      <c r="GV392" s="4">
        <f t="shared" si="461"/>
        <v>0</v>
      </c>
      <c r="GW392" s="4">
        <f t="shared" si="461"/>
        <v>0</v>
      </c>
      <c r="GX392" s="4">
        <f t="shared" si="461"/>
        <v>0</v>
      </c>
    </row>
    <row r="394" spans="1:255" x14ac:dyDescent="0.2">
      <c r="A394" s="2">
        <v>17</v>
      </c>
      <c r="B394" s="2">
        <v>1</v>
      </c>
      <c r="C394" s="2">
        <f>ROW(SmtRes!A519)</f>
        <v>519</v>
      </c>
      <c r="D394" s="2">
        <f>ROW(EtalonRes!A499)</f>
        <v>499</v>
      </c>
      <c r="E394" s="2" t="s">
        <v>23</v>
      </c>
      <c r="F394" s="2" t="s">
        <v>646</v>
      </c>
      <c r="G394" s="2" t="s">
        <v>647</v>
      </c>
      <c r="H394" s="2" t="s">
        <v>40</v>
      </c>
      <c r="I394" s="2">
        <f t="shared" ref="I394:I399" si="462">ROUND(1/100,6)</f>
        <v>0.01</v>
      </c>
      <c r="J394" s="2">
        <v>0</v>
      </c>
      <c r="K394" s="2"/>
      <c r="L394" s="2"/>
      <c r="M394" s="2"/>
      <c r="N394" s="2"/>
      <c r="O394" s="2">
        <f t="shared" ref="O394:O409" si="463">ROUND(CP394,2)</f>
        <v>1.21</v>
      </c>
      <c r="P394" s="2">
        <f t="shared" ref="P394:P409" si="464">ROUND(CQ394*I394,2)</f>
        <v>0</v>
      </c>
      <c r="Q394" s="2">
        <f t="shared" ref="Q394:Q409" si="465">ROUND(CR394*I394,2)</f>
        <v>0</v>
      </c>
      <c r="R394" s="2">
        <f t="shared" ref="R394:R409" si="466">ROUND(CS394*I394,2)</f>
        <v>0</v>
      </c>
      <c r="S394" s="2">
        <f t="shared" ref="S394:S409" si="467">ROUND(CT394*I394,2)</f>
        <v>1.21</v>
      </c>
      <c r="T394" s="2">
        <f t="shared" ref="T394:T409" si="468">ROUND(CU394*I394,2)</f>
        <v>0</v>
      </c>
      <c r="U394" s="2">
        <f t="shared" ref="U394:U409" si="469">CV394*I394</f>
        <v>0.12431499999999999</v>
      </c>
      <c r="V394" s="2">
        <f t="shared" ref="V394:V409" si="470">CW394*I394</f>
        <v>0</v>
      </c>
      <c r="W394" s="2">
        <f t="shared" ref="W394:W409" si="471">ROUND(CX394*I394,2)</f>
        <v>0</v>
      </c>
      <c r="X394" s="2">
        <f t="shared" ref="X394:X409" si="472">ROUND(CY394,2)</f>
        <v>0</v>
      </c>
      <c r="Y394" s="2">
        <f t="shared" ref="Y394:Y409" si="473">ROUND(CZ394,2)</f>
        <v>0</v>
      </c>
      <c r="Z394" s="2"/>
      <c r="AA394" s="2">
        <v>21012691</v>
      </c>
      <c r="AB394" s="2">
        <f t="shared" ref="AB394:AB409" si="474">ROUND((AC394+AD394+AF394),6)</f>
        <v>121.21</v>
      </c>
      <c r="AC394" s="2">
        <f t="shared" ref="AC394:AC409" si="475">ROUND((ES394),6)</f>
        <v>0</v>
      </c>
      <c r="AD394" s="2">
        <f t="shared" ref="AD394:AF397" si="476">ROUND(((ET394*1.15)),6)</f>
        <v>0</v>
      </c>
      <c r="AE394" s="2">
        <f t="shared" si="476"/>
        <v>0</v>
      </c>
      <c r="AF394" s="2">
        <f t="shared" si="476"/>
        <v>121.21</v>
      </c>
      <c r="AG394" s="2">
        <f t="shared" ref="AG394:AG409" si="477">ROUND((AP394),6)</f>
        <v>0</v>
      </c>
      <c r="AH394" s="2">
        <f t="shared" ref="AH394:AI397" si="478">((EW394*1.15))</f>
        <v>12.4315</v>
      </c>
      <c r="AI394" s="2">
        <f t="shared" si="478"/>
        <v>0</v>
      </c>
      <c r="AJ394" s="2">
        <f t="shared" ref="AJ394:AJ409" si="479">ROUND((AS394),6)</f>
        <v>0</v>
      </c>
      <c r="AK394" s="2">
        <v>105.4</v>
      </c>
      <c r="AL394" s="2">
        <v>0</v>
      </c>
      <c r="AM394" s="2">
        <v>0</v>
      </c>
      <c r="AN394" s="2">
        <v>0</v>
      </c>
      <c r="AO394" s="2">
        <v>105.4</v>
      </c>
      <c r="AP394" s="2">
        <v>0</v>
      </c>
      <c r="AQ394" s="2">
        <v>10.81</v>
      </c>
      <c r="AR394" s="2">
        <v>0</v>
      </c>
      <c r="AS394" s="2">
        <v>0</v>
      </c>
      <c r="AT394" s="2">
        <v>0</v>
      </c>
      <c r="AU394" s="2">
        <v>0</v>
      </c>
      <c r="AV394" s="2">
        <v>1</v>
      </c>
      <c r="AW394" s="2">
        <v>1</v>
      </c>
      <c r="AX394" s="2"/>
      <c r="AY394" s="2"/>
      <c r="AZ394" s="2">
        <v>1</v>
      </c>
      <c r="BA394" s="2">
        <v>1</v>
      </c>
      <c r="BB394" s="2">
        <v>1</v>
      </c>
      <c r="BC394" s="2">
        <v>1</v>
      </c>
      <c r="BD394" s="2" t="s">
        <v>3</v>
      </c>
      <c r="BE394" s="2" t="s">
        <v>3</v>
      </c>
      <c r="BF394" s="2" t="s">
        <v>3</v>
      </c>
      <c r="BG394" s="2" t="s">
        <v>3</v>
      </c>
      <c r="BH394" s="2">
        <v>0</v>
      </c>
      <c r="BI394" s="2">
        <v>1</v>
      </c>
      <c r="BJ394" s="2" t="s">
        <v>648</v>
      </c>
      <c r="BK394" s="2"/>
      <c r="BL394" s="2"/>
      <c r="BM394" s="2">
        <v>652</v>
      </c>
      <c r="BN394" s="2">
        <v>0</v>
      </c>
      <c r="BO394" s="2" t="s">
        <v>3</v>
      </c>
      <c r="BP394" s="2">
        <v>0</v>
      </c>
      <c r="BQ394" s="2">
        <v>60</v>
      </c>
      <c r="BR394" s="2">
        <v>0</v>
      </c>
      <c r="BS394" s="2">
        <v>1</v>
      </c>
      <c r="BT394" s="2">
        <v>1</v>
      </c>
      <c r="BU394" s="2">
        <v>1</v>
      </c>
      <c r="BV394" s="2">
        <v>1</v>
      </c>
      <c r="BW394" s="2">
        <v>1</v>
      </c>
      <c r="BX394" s="2">
        <v>1</v>
      </c>
      <c r="BY394" s="2" t="s">
        <v>3</v>
      </c>
      <c r="BZ394" s="2">
        <v>0</v>
      </c>
      <c r="CA394" s="2">
        <v>0</v>
      </c>
      <c r="CB394" s="2"/>
      <c r="CC394" s="2"/>
      <c r="CD394" s="2"/>
      <c r="CE394" s="2"/>
      <c r="CF394" s="2">
        <v>0</v>
      </c>
      <c r="CG394" s="2">
        <v>0</v>
      </c>
      <c r="CH394" s="2"/>
      <c r="CI394" s="2"/>
      <c r="CJ394" s="2"/>
      <c r="CK394" s="2"/>
      <c r="CL394" s="2"/>
      <c r="CM394" s="2">
        <v>0</v>
      </c>
      <c r="CN394" s="2" t="s">
        <v>936</v>
      </c>
      <c r="CO394" s="2">
        <v>0</v>
      </c>
      <c r="CP394" s="2">
        <f t="shared" ref="CP394:CP409" si="480">(P394+Q394+S394)</f>
        <v>1.21</v>
      </c>
      <c r="CQ394" s="2">
        <f t="shared" ref="CQ394:CQ409" si="481">(AC394*BC394*AW394)</f>
        <v>0</v>
      </c>
      <c r="CR394" s="2">
        <f t="shared" ref="CR394:CR409" si="482">(AD394*BB394*AV394)</f>
        <v>0</v>
      </c>
      <c r="CS394" s="2">
        <f t="shared" ref="CS394:CS409" si="483">(AE394*BS394*AV394)</f>
        <v>0</v>
      </c>
      <c r="CT394" s="2">
        <f t="shared" ref="CT394:CT409" si="484">(AF394*BA394*AV394)</f>
        <v>121.21</v>
      </c>
      <c r="CU394" s="2">
        <f t="shared" ref="CU394:CU409" si="485">AG394</f>
        <v>0</v>
      </c>
      <c r="CV394" s="2">
        <f t="shared" ref="CV394:CV409" si="486">(AH394*AV394)</f>
        <v>12.4315</v>
      </c>
      <c r="CW394" s="2">
        <f t="shared" ref="CW394:CW409" si="487">AI394</f>
        <v>0</v>
      </c>
      <c r="CX394" s="2">
        <f t="shared" ref="CX394:CX409" si="488">AJ394</f>
        <v>0</v>
      </c>
      <c r="CY394" s="2">
        <f t="shared" ref="CY394:CY409" si="489">S394*(BZ394/100)</f>
        <v>0</v>
      </c>
      <c r="CZ394" s="2">
        <f t="shared" ref="CZ394:CZ409" si="490">S394*(CA394/100)</f>
        <v>0</v>
      </c>
      <c r="DA394" s="2"/>
      <c r="DB394" s="2"/>
      <c r="DC394" s="2" t="s">
        <v>3</v>
      </c>
      <c r="DD394" s="2" t="s">
        <v>3</v>
      </c>
      <c r="DE394" s="2" t="s">
        <v>28</v>
      </c>
      <c r="DF394" s="2" t="s">
        <v>28</v>
      </c>
      <c r="DG394" s="2" t="s">
        <v>28</v>
      </c>
      <c r="DH394" s="2" t="s">
        <v>3</v>
      </c>
      <c r="DI394" s="2" t="s">
        <v>28</v>
      </c>
      <c r="DJ394" s="2" t="s">
        <v>28</v>
      </c>
      <c r="DK394" s="2" t="s">
        <v>3</v>
      </c>
      <c r="DL394" s="2" t="s">
        <v>3</v>
      </c>
      <c r="DM394" s="2" t="s">
        <v>3</v>
      </c>
      <c r="DN394" s="2">
        <v>80</v>
      </c>
      <c r="DO394" s="2">
        <v>55</v>
      </c>
      <c r="DP394" s="2">
        <v>1.0469999999999999</v>
      </c>
      <c r="DQ394" s="2">
        <v>1</v>
      </c>
      <c r="DR394" s="2"/>
      <c r="DS394" s="2"/>
      <c r="DT394" s="2"/>
      <c r="DU394" s="2">
        <v>1010</v>
      </c>
      <c r="DV394" s="2" t="s">
        <v>40</v>
      </c>
      <c r="DW394" s="2" t="s">
        <v>40</v>
      </c>
      <c r="DX394" s="2">
        <v>100</v>
      </c>
      <c r="DY394" s="2"/>
      <c r="DZ394" s="2"/>
      <c r="EA394" s="2"/>
      <c r="EB394" s="2"/>
      <c r="EC394" s="2"/>
      <c r="ED394" s="2"/>
      <c r="EE394" s="2">
        <v>20613544</v>
      </c>
      <c r="EF394" s="2">
        <v>60</v>
      </c>
      <c r="EG394" s="2" t="s">
        <v>29</v>
      </c>
      <c r="EH394" s="2">
        <v>0</v>
      </c>
      <c r="EI394" s="2" t="s">
        <v>3</v>
      </c>
      <c r="EJ394" s="2">
        <v>1</v>
      </c>
      <c r="EK394" s="2">
        <v>652</v>
      </c>
      <c r="EL394" s="2" t="s">
        <v>649</v>
      </c>
      <c r="EM394" s="2" t="s">
        <v>650</v>
      </c>
      <c r="EN394" s="2"/>
      <c r="EO394" s="2" t="s">
        <v>102</v>
      </c>
      <c r="EP394" s="2"/>
      <c r="EQ394" s="2">
        <v>0</v>
      </c>
      <c r="ER394" s="2">
        <v>105.4</v>
      </c>
      <c r="ES394" s="2">
        <v>0</v>
      </c>
      <c r="ET394" s="2">
        <v>0</v>
      </c>
      <c r="EU394" s="2">
        <v>0</v>
      </c>
      <c r="EV394" s="2">
        <v>105.4</v>
      </c>
      <c r="EW394" s="2">
        <v>10.81</v>
      </c>
      <c r="EX394" s="2">
        <v>0</v>
      </c>
      <c r="EY394" s="2">
        <v>0</v>
      </c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>
        <v>0</v>
      </c>
      <c r="FR394" s="2">
        <f t="shared" ref="FR394:FR409" si="491">ROUND(IF(AND(BH394=3,BI394=3),P394,0),2)</f>
        <v>0</v>
      </c>
      <c r="FS394" s="2">
        <v>0</v>
      </c>
      <c r="FT394" s="2"/>
      <c r="FU394" s="2"/>
      <c r="FV394" s="2"/>
      <c r="FW394" s="2"/>
      <c r="FX394" s="2">
        <v>80</v>
      </c>
      <c r="FY394" s="2">
        <v>55</v>
      </c>
      <c r="FZ394" s="2"/>
      <c r="GA394" s="2" t="s">
        <v>3</v>
      </c>
      <c r="GB394" s="2"/>
      <c r="GC394" s="2"/>
      <c r="GD394" s="2">
        <v>0</v>
      </c>
      <c r="GE394" s="2"/>
      <c r="GF394" s="2">
        <v>-1446371899</v>
      </c>
      <c r="GG394" s="2">
        <v>2</v>
      </c>
      <c r="GH394" s="2">
        <v>-2</v>
      </c>
      <c r="GI394" s="2">
        <v>-2</v>
      </c>
      <c r="GJ394" s="2">
        <v>0</v>
      </c>
      <c r="GK394" s="2">
        <f>ROUND(R394*(R12)/100,2)</f>
        <v>0</v>
      </c>
      <c r="GL394" s="2">
        <f t="shared" ref="GL394:GL409" si="492">ROUND(IF(AND(BH394=3,BI394=3,FS394&lt;&gt;0),P394,0),2)</f>
        <v>0</v>
      </c>
      <c r="GM394" s="2">
        <f t="shared" ref="GM394:GM409" si="493">ROUND(O394+X394+Y394+GK394,2)+GX394</f>
        <v>1.21</v>
      </c>
      <c r="GN394" s="2">
        <f t="shared" ref="GN394:GN409" si="494">IF(OR(BI394=0,BI394=1),ROUND(O394+X394+Y394+GK394,2),0)</f>
        <v>1.21</v>
      </c>
      <c r="GO394" s="2">
        <f t="shared" ref="GO394:GO409" si="495">IF(BI394=2,ROUND(O394+X394+Y394+GK394,2),0)</f>
        <v>0</v>
      </c>
      <c r="GP394" s="2">
        <f t="shared" ref="GP394:GP409" si="496">IF(BI394=4,ROUND(O394+X394+Y394+GK394,2)+GX394,0)</f>
        <v>0</v>
      </c>
      <c r="GQ394" s="2"/>
      <c r="GR394" s="2">
        <v>0</v>
      </c>
      <c r="GS394" s="2">
        <v>3</v>
      </c>
      <c r="GT394" s="2">
        <v>0</v>
      </c>
      <c r="GU394" s="2" t="s">
        <v>3</v>
      </c>
      <c r="GV394" s="2">
        <f t="shared" ref="GV394:GV409" si="497">ROUND(GT394,6)</f>
        <v>0</v>
      </c>
      <c r="GW394" s="2">
        <v>1</v>
      </c>
      <c r="GX394" s="2">
        <f t="shared" ref="GX394:GX409" si="498">ROUND(GV394*GW394*I394,2)</f>
        <v>0</v>
      </c>
      <c r="GY394" s="2"/>
      <c r="GZ394" s="2"/>
      <c r="HA394" s="2">
        <v>0</v>
      </c>
      <c r="HB394" s="2">
        <v>0</v>
      </c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>
        <v>0</v>
      </c>
      <c r="IL394" s="2"/>
      <c r="IM394" s="2"/>
      <c r="IN394" s="2"/>
      <c r="IO394" s="2"/>
      <c r="IP394" s="2"/>
      <c r="IQ394" s="2"/>
      <c r="IR394" s="2"/>
      <c r="IS394" s="2"/>
      <c r="IT394" s="2"/>
      <c r="IU394" s="2"/>
    </row>
    <row r="395" spans="1:255" x14ac:dyDescent="0.2">
      <c r="A395">
        <v>17</v>
      </c>
      <c r="B395">
        <v>1</v>
      </c>
      <c r="C395">
        <f>ROW(SmtRes!A520)</f>
        <v>520</v>
      </c>
      <c r="D395">
        <f>ROW(EtalonRes!A500)</f>
        <v>500</v>
      </c>
      <c r="E395" t="s">
        <v>23</v>
      </c>
      <c r="F395" t="s">
        <v>646</v>
      </c>
      <c r="G395" t="s">
        <v>647</v>
      </c>
      <c r="H395" t="s">
        <v>40</v>
      </c>
      <c r="I395">
        <f t="shared" si="462"/>
        <v>0.01</v>
      </c>
      <c r="J395">
        <v>0</v>
      </c>
      <c r="O395">
        <f t="shared" si="463"/>
        <v>23.54</v>
      </c>
      <c r="P395">
        <f t="shared" si="464"/>
        <v>0</v>
      </c>
      <c r="Q395">
        <f t="shared" si="465"/>
        <v>0</v>
      </c>
      <c r="R395">
        <f t="shared" si="466"/>
        <v>0</v>
      </c>
      <c r="S395">
        <f t="shared" si="467"/>
        <v>23.54</v>
      </c>
      <c r="T395">
        <f t="shared" si="468"/>
        <v>0</v>
      </c>
      <c r="U395">
        <f t="shared" si="469"/>
        <v>0.13015780499999999</v>
      </c>
      <c r="V395">
        <f t="shared" si="470"/>
        <v>0</v>
      </c>
      <c r="W395">
        <f t="shared" si="471"/>
        <v>0</v>
      </c>
      <c r="X395">
        <f t="shared" si="472"/>
        <v>16.95</v>
      </c>
      <c r="Y395">
        <f t="shared" si="473"/>
        <v>10.36</v>
      </c>
      <c r="AA395">
        <v>21012693</v>
      </c>
      <c r="AB395">
        <f t="shared" si="474"/>
        <v>121.21</v>
      </c>
      <c r="AC395">
        <f t="shared" si="475"/>
        <v>0</v>
      </c>
      <c r="AD395">
        <f t="shared" si="476"/>
        <v>0</v>
      </c>
      <c r="AE395">
        <f t="shared" si="476"/>
        <v>0</v>
      </c>
      <c r="AF395">
        <f t="shared" si="476"/>
        <v>121.21</v>
      </c>
      <c r="AG395">
        <f t="shared" si="477"/>
        <v>0</v>
      </c>
      <c r="AH395">
        <f t="shared" si="478"/>
        <v>12.4315</v>
      </c>
      <c r="AI395">
        <f t="shared" si="478"/>
        <v>0</v>
      </c>
      <c r="AJ395">
        <f t="shared" si="479"/>
        <v>0</v>
      </c>
      <c r="AK395">
        <v>105.4</v>
      </c>
      <c r="AL395">
        <v>0</v>
      </c>
      <c r="AM395">
        <v>0</v>
      </c>
      <c r="AN395">
        <v>0</v>
      </c>
      <c r="AO395">
        <v>105.4</v>
      </c>
      <c r="AP395">
        <v>0</v>
      </c>
      <c r="AQ395">
        <v>10.81</v>
      </c>
      <c r="AR395">
        <v>0</v>
      </c>
      <c r="AS395">
        <v>0</v>
      </c>
      <c r="AT395">
        <v>72</v>
      </c>
      <c r="AU395">
        <v>44</v>
      </c>
      <c r="AV395">
        <v>1.0469999999999999</v>
      </c>
      <c r="AW395">
        <v>1</v>
      </c>
      <c r="AZ395">
        <v>1</v>
      </c>
      <c r="BA395">
        <v>18.55</v>
      </c>
      <c r="BB395">
        <v>1</v>
      </c>
      <c r="BC395">
        <v>1</v>
      </c>
      <c r="BD395" t="s">
        <v>3</v>
      </c>
      <c r="BE395" t="s">
        <v>3</v>
      </c>
      <c r="BF395" t="s">
        <v>3</v>
      </c>
      <c r="BG395" t="s">
        <v>3</v>
      </c>
      <c r="BH395">
        <v>0</v>
      </c>
      <c r="BI395">
        <v>1</v>
      </c>
      <c r="BJ395" t="s">
        <v>648</v>
      </c>
      <c r="BM395">
        <v>652</v>
      </c>
      <c r="BN395">
        <v>0</v>
      </c>
      <c r="BO395" t="s">
        <v>646</v>
      </c>
      <c r="BP395">
        <v>1</v>
      </c>
      <c r="BQ395">
        <v>60</v>
      </c>
      <c r="BR395">
        <v>0</v>
      </c>
      <c r="BS395">
        <v>1</v>
      </c>
      <c r="BT395">
        <v>1</v>
      </c>
      <c r="BU395">
        <v>1</v>
      </c>
      <c r="BV395">
        <v>1</v>
      </c>
      <c r="BW395">
        <v>1</v>
      </c>
      <c r="BX395">
        <v>1</v>
      </c>
      <c r="BY395" t="s">
        <v>3</v>
      </c>
      <c r="BZ395">
        <v>72</v>
      </c>
      <c r="CA395">
        <v>44</v>
      </c>
      <c r="CF395">
        <v>0</v>
      </c>
      <c r="CG395">
        <v>0</v>
      </c>
      <c r="CM395">
        <v>0</v>
      </c>
      <c r="CN395" t="s">
        <v>936</v>
      </c>
      <c r="CO395">
        <v>0</v>
      </c>
      <c r="CP395">
        <f t="shared" si="480"/>
        <v>23.54</v>
      </c>
      <c r="CQ395">
        <f t="shared" si="481"/>
        <v>0</v>
      </c>
      <c r="CR395">
        <f t="shared" si="482"/>
        <v>0</v>
      </c>
      <c r="CS395">
        <f t="shared" si="483"/>
        <v>0</v>
      </c>
      <c r="CT395">
        <f t="shared" si="484"/>
        <v>2354.1224384999996</v>
      </c>
      <c r="CU395">
        <f t="shared" si="485"/>
        <v>0</v>
      </c>
      <c r="CV395">
        <f t="shared" si="486"/>
        <v>13.015780499999998</v>
      </c>
      <c r="CW395">
        <f t="shared" si="487"/>
        <v>0</v>
      </c>
      <c r="CX395">
        <f t="shared" si="488"/>
        <v>0</v>
      </c>
      <c r="CY395">
        <f t="shared" si="489"/>
        <v>16.948799999999999</v>
      </c>
      <c r="CZ395">
        <f t="shared" si="490"/>
        <v>10.3576</v>
      </c>
      <c r="DC395" t="s">
        <v>3</v>
      </c>
      <c r="DD395" t="s">
        <v>3</v>
      </c>
      <c r="DE395" t="s">
        <v>28</v>
      </c>
      <c r="DF395" t="s">
        <v>28</v>
      </c>
      <c r="DG395" t="s">
        <v>28</v>
      </c>
      <c r="DH395" t="s">
        <v>3</v>
      </c>
      <c r="DI395" t="s">
        <v>28</v>
      </c>
      <c r="DJ395" t="s">
        <v>28</v>
      </c>
      <c r="DK395" t="s">
        <v>3</v>
      </c>
      <c r="DL395" t="s">
        <v>3</v>
      </c>
      <c r="DM395" t="s">
        <v>3</v>
      </c>
      <c r="DN395">
        <v>80</v>
      </c>
      <c r="DO395">
        <v>55</v>
      </c>
      <c r="DP395">
        <v>1.0469999999999999</v>
      </c>
      <c r="DQ395">
        <v>1</v>
      </c>
      <c r="DU395">
        <v>1010</v>
      </c>
      <c r="DV395" t="s">
        <v>40</v>
      </c>
      <c r="DW395" t="s">
        <v>40</v>
      </c>
      <c r="DX395">
        <v>100</v>
      </c>
      <c r="EE395">
        <v>20613544</v>
      </c>
      <c r="EF395">
        <v>60</v>
      </c>
      <c r="EG395" t="s">
        <v>29</v>
      </c>
      <c r="EH395">
        <v>0</v>
      </c>
      <c r="EI395" t="s">
        <v>3</v>
      </c>
      <c r="EJ395">
        <v>1</v>
      </c>
      <c r="EK395">
        <v>652</v>
      </c>
      <c r="EL395" t="s">
        <v>649</v>
      </c>
      <c r="EM395" t="s">
        <v>650</v>
      </c>
      <c r="EO395" t="s">
        <v>102</v>
      </c>
      <c r="EQ395">
        <v>0</v>
      </c>
      <c r="ER395">
        <v>105.4</v>
      </c>
      <c r="ES395">
        <v>0</v>
      </c>
      <c r="ET395">
        <v>0</v>
      </c>
      <c r="EU395">
        <v>0</v>
      </c>
      <c r="EV395">
        <v>105.4</v>
      </c>
      <c r="EW395">
        <v>10.81</v>
      </c>
      <c r="EX395">
        <v>0</v>
      </c>
      <c r="EY395">
        <v>0</v>
      </c>
      <c r="FQ395">
        <v>0</v>
      </c>
      <c r="FR395">
        <f t="shared" si="491"/>
        <v>0</v>
      </c>
      <c r="FS395">
        <v>0</v>
      </c>
      <c r="FX395">
        <v>80</v>
      </c>
      <c r="FY395">
        <v>55</v>
      </c>
      <c r="GA395" t="s">
        <v>3</v>
      </c>
      <c r="GD395">
        <v>0</v>
      </c>
      <c r="GF395">
        <v>-1446371899</v>
      </c>
      <c r="GG395">
        <v>2</v>
      </c>
      <c r="GH395">
        <v>-2</v>
      </c>
      <c r="GI395">
        <v>2</v>
      </c>
      <c r="GJ395">
        <v>0</v>
      </c>
      <c r="GK395">
        <f>ROUND(R395*(S12)/100,2)</f>
        <v>0</v>
      </c>
      <c r="GL395">
        <f t="shared" si="492"/>
        <v>0</v>
      </c>
      <c r="GM395">
        <f t="shared" si="493"/>
        <v>50.85</v>
      </c>
      <c r="GN395">
        <f t="shared" si="494"/>
        <v>50.85</v>
      </c>
      <c r="GO395">
        <f t="shared" si="495"/>
        <v>0</v>
      </c>
      <c r="GP395">
        <f t="shared" si="496"/>
        <v>0</v>
      </c>
      <c r="GR395">
        <v>0</v>
      </c>
      <c r="GS395">
        <v>3</v>
      </c>
      <c r="GT395">
        <v>0</v>
      </c>
      <c r="GU395" t="s">
        <v>3</v>
      </c>
      <c r="GV395">
        <f t="shared" si="497"/>
        <v>0</v>
      </c>
      <c r="GW395">
        <v>1</v>
      </c>
      <c r="GX395">
        <f t="shared" si="498"/>
        <v>0</v>
      </c>
      <c r="HA395">
        <v>0</v>
      </c>
      <c r="HB395">
        <v>0</v>
      </c>
      <c r="IK395">
        <v>0</v>
      </c>
    </row>
    <row r="396" spans="1:255" x14ac:dyDescent="0.2">
      <c r="A396" s="2">
        <v>17</v>
      </c>
      <c r="B396" s="2">
        <v>1</v>
      </c>
      <c r="C396" s="2">
        <f>ROW(SmtRes!A521)</f>
        <v>521</v>
      </c>
      <c r="D396" s="2">
        <f>ROW(EtalonRes!A501)</f>
        <v>501</v>
      </c>
      <c r="E396" s="2" t="s">
        <v>32</v>
      </c>
      <c r="F396" s="2" t="s">
        <v>651</v>
      </c>
      <c r="G396" s="2" t="s">
        <v>652</v>
      </c>
      <c r="H396" s="2" t="s">
        <v>40</v>
      </c>
      <c r="I396" s="2">
        <f t="shared" si="462"/>
        <v>0.01</v>
      </c>
      <c r="J396" s="2">
        <v>0</v>
      </c>
      <c r="K396" s="2"/>
      <c r="L396" s="2"/>
      <c r="M396" s="2"/>
      <c r="N396" s="2"/>
      <c r="O396" s="2">
        <f t="shared" si="463"/>
        <v>0.69</v>
      </c>
      <c r="P396" s="2">
        <f t="shared" si="464"/>
        <v>0</v>
      </c>
      <c r="Q396" s="2">
        <f t="shared" si="465"/>
        <v>0</v>
      </c>
      <c r="R396" s="2">
        <f t="shared" si="466"/>
        <v>0</v>
      </c>
      <c r="S396" s="2">
        <f t="shared" si="467"/>
        <v>0.69</v>
      </c>
      <c r="T396" s="2">
        <f t="shared" si="468"/>
        <v>0</v>
      </c>
      <c r="U396" s="2">
        <f t="shared" si="469"/>
        <v>6.7159999999999997E-2</v>
      </c>
      <c r="V396" s="2">
        <f t="shared" si="470"/>
        <v>0</v>
      </c>
      <c r="W396" s="2">
        <f t="shared" si="471"/>
        <v>0</v>
      </c>
      <c r="X396" s="2">
        <f t="shared" si="472"/>
        <v>0</v>
      </c>
      <c r="Y396" s="2">
        <f t="shared" si="473"/>
        <v>0</v>
      </c>
      <c r="Z396" s="2"/>
      <c r="AA396" s="2">
        <v>21012691</v>
      </c>
      <c r="AB396" s="2">
        <f t="shared" si="474"/>
        <v>68.632000000000005</v>
      </c>
      <c r="AC396" s="2">
        <f t="shared" si="475"/>
        <v>0</v>
      </c>
      <c r="AD396" s="2">
        <f t="shared" si="476"/>
        <v>0</v>
      </c>
      <c r="AE396" s="2">
        <f t="shared" si="476"/>
        <v>0</v>
      </c>
      <c r="AF396" s="2">
        <f t="shared" si="476"/>
        <v>68.632000000000005</v>
      </c>
      <c r="AG396" s="2">
        <f t="shared" si="477"/>
        <v>0</v>
      </c>
      <c r="AH396" s="2">
        <f t="shared" si="478"/>
        <v>6.7159999999999993</v>
      </c>
      <c r="AI396" s="2">
        <f t="shared" si="478"/>
        <v>0</v>
      </c>
      <c r="AJ396" s="2">
        <f t="shared" si="479"/>
        <v>0</v>
      </c>
      <c r="AK396" s="2">
        <v>59.68</v>
      </c>
      <c r="AL396" s="2">
        <v>0</v>
      </c>
      <c r="AM396" s="2">
        <v>0</v>
      </c>
      <c r="AN396" s="2">
        <v>0</v>
      </c>
      <c r="AO396" s="2">
        <v>59.68</v>
      </c>
      <c r="AP396" s="2">
        <v>0</v>
      </c>
      <c r="AQ396" s="2">
        <v>5.84</v>
      </c>
      <c r="AR396" s="2">
        <v>0</v>
      </c>
      <c r="AS396" s="2">
        <v>0</v>
      </c>
      <c r="AT396" s="2">
        <v>0</v>
      </c>
      <c r="AU396" s="2">
        <v>0</v>
      </c>
      <c r="AV396" s="2">
        <v>1</v>
      </c>
      <c r="AW396" s="2">
        <v>1</v>
      </c>
      <c r="AX396" s="2"/>
      <c r="AY396" s="2"/>
      <c r="AZ396" s="2">
        <v>1</v>
      </c>
      <c r="BA396" s="2">
        <v>1</v>
      </c>
      <c r="BB396" s="2">
        <v>1</v>
      </c>
      <c r="BC396" s="2">
        <v>1</v>
      </c>
      <c r="BD396" s="2" t="s">
        <v>3</v>
      </c>
      <c r="BE396" s="2" t="s">
        <v>3</v>
      </c>
      <c r="BF396" s="2" t="s">
        <v>3</v>
      </c>
      <c r="BG396" s="2" t="s">
        <v>3</v>
      </c>
      <c r="BH396" s="2">
        <v>0</v>
      </c>
      <c r="BI396" s="2">
        <v>1</v>
      </c>
      <c r="BJ396" s="2" t="s">
        <v>653</v>
      </c>
      <c r="BK396" s="2"/>
      <c r="BL396" s="2"/>
      <c r="BM396" s="2">
        <v>652</v>
      </c>
      <c r="BN396" s="2">
        <v>0</v>
      </c>
      <c r="BO396" s="2" t="s">
        <v>3</v>
      </c>
      <c r="BP396" s="2">
        <v>0</v>
      </c>
      <c r="BQ396" s="2">
        <v>60</v>
      </c>
      <c r="BR396" s="2">
        <v>0</v>
      </c>
      <c r="BS396" s="2">
        <v>1</v>
      </c>
      <c r="BT396" s="2">
        <v>1</v>
      </c>
      <c r="BU396" s="2">
        <v>1</v>
      </c>
      <c r="BV396" s="2">
        <v>1</v>
      </c>
      <c r="BW396" s="2">
        <v>1</v>
      </c>
      <c r="BX396" s="2">
        <v>1</v>
      </c>
      <c r="BY396" s="2" t="s">
        <v>3</v>
      </c>
      <c r="BZ396" s="2">
        <v>0</v>
      </c>
      <c r="CA396" s="2">
        <v>0</v>
      </c>
      <c r="CB396" s="2"/>
      <c r="CC396" s="2"/>
      <c r="CD396" s="2"/>
      <c r="CE396" s="2"/>
      <c r="CF396" s="2">
        <v>0</v>
      </c>
      <c r="CG396" s="2">
        <v>0</v>
      </c>
      <c r="CH396" s="2"/>
      <c r="CI396" s="2"/>
      <c r="CJ396" s="2"/>
      <c r="CK396" s="2"/>
      <c r="CL396" s="2"/>
      <c r="CM396" s="2">
        <v>0</v>
      </c>
      <c r="CN396" s="2" t="s">
        <v>3</v>
      </c>
      <c r="CO396" s="2">
        <v>0</v>
      </c>
      <c r="CP396" s="2">
        <f t="shared" si="480"/>
        <v>0.69</v>
      </c>
      <c r="CQ396" s="2">
        <f t="shared" si="481"/>
        <v>0</v>
      </c>
      <c r="CR396" s="2">
        <f t="shared" si="482"/>
        <v>0</v>
      </c>
      <c r="CS396" s="2">
        <f t="shared" si="483"/>
        <v>0</v>
      </c>
      <c r="CT396" s="2">
        <f t="shared" si="484"/>
        <v>68.632000000000005</v>
      </c>
      <c r="CU396" s="2">
        <f t="shared" si="485"/>
        <v>0</v>
      </c>
      <c r="CV396" s="2">
        <f t="shared" si="486"/>
        <v>6.7159999999999993</v>
      </c>
      <c r="CW396" s="2">
        <f t="shared" si="487"/>
        <v>0</v>
      </c>
      <c r="CX396" s="2">
        <f t="shared" si="488"/>
        <v>0</v>
      </c>
      <c r="CY396" s="2">
        <f t="shared" si="489"/>
        <v>0</v>
      </c>
      <c r="CZ396" s="2">
        <f t="shared" si="490"/>
        <v>0</v>
      </c>
      <c r="DA396" s="2"/>
      <c r="DB396" s="2"/>
      <c r="DC396" s="2" t="s">
        <v>3</v>
      </c>
      <c r="DD396" s="2" t="s">
        <v>3</v>
      </c>
      <c r="DE396" s="2" t="s">
        <v>28</v>
      </c>
      <c r="DF396" s="2" t="s">
        <v>28</v>
      </c>
      <c r="DG396" s="2" t="s">
        <v>28</v>
      </c>
      <c r="DH396" s="2" t="s">
        <v>3</v>
      </c>
      <c r="DI396" s="2" t="s">
        <v>28</v>
      </c>
      <c r="DJ396" s="2" t="s">
        <v>28</v>
      </c>
      <c r="DK396" s="2" t="s">
        <v>3</v>
      </c>
      <c r="DL396" s="2" t="s">
        <v>3</v>
      </c>
      <c r="DM396" s="2" t="s">
        <v>3</v>
      </c>
      <c r="DN396" s="2">
        <v>80</v>
      </c>
      <c r="DO396" s="2">
        <v>55</v>
      </c>
      <c r="DP396" s="2">
        <v>1.0469999999999999</v>
      </c>
      <c r="DQ396" s="2">
        <v>1</v>
      </c>
      <c r="DR396" s="2"/>
      <c r="DS396" s="2"/>
      <c r="DT396" s="2"/>
      <c r="DU396" s="2">
        <v>1010</v>
      </c>
      <c r="DV396" s="2" t="s">
        <v>40</v>
      </c>
      <c r="DW396" s="2" t="s">
        <v>40</v>
      </c>
      <c r="DX396" s="2">
        <v>100</v>
      </c>
      <c r="DY396" s="2"/>
      <c r="DZ396" s="2"/>
      <c r="EA396" s="2"/>
      <c r="EB396" s="2"/>
      <c r="EC396" s="2"/>
      <c r="ED396" s="2"/>
      <c r="EE396" s="2">
        <v>20613544</v>
      </c>
      <c r="EF396" s="2">
        <v>60</v>
      </c>
      <c r="EG396" s="2" t="s">
        <v>29</v>
      </c>
      <c r="EH396" s="2">
        <v>0</v>
      </c>
      <c r="EI396" s="2" t="s">
        <v>3</v>
      </c>
      <c r="EJ396" s="2">
        <v>1</v>
      </c>
      <c r="EK396" s="2">
        <v>652</v>
      </c>
      <c r="EL396" s="2" t="s">
        <v>649</v>
      </c>
      <c r="EM396" s="2" t="s">
        <v>650</v>
      </c>
      <c r="EN396" s="2"/>
      <c r="EO396" s="2" t="s">
        <v>3</v>
      </c>
      <c r="EP396" s="2"/>
      <c r="EQ396" s="2">
        <v>0</v>
      </c>
      <c r="ER396" s="2">
        <v>59.68</v>
      </c>
      <c r="ES396" s="2">
        <v>0</v>
      </c>
      <c r="ET396" s="2">
        <v>0</v>
      </c>
      <c r="EU396" s="2">
        <v>0</v>
      </c>
      <c r="EV396" s="2">
        <v>59.68</v>
      </c>
      <c r="EW396" s="2">
        <v>5.84</v>
      </c>
      <c r="EX396" s="2">
        <v>0</v>
      </c>
      <c r="EY396" s="2">
        <v>0</v>
      </c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>
        <v>0</v>
      </c>
      <c r="FR396" s="2">
        <f t="shared" si="491"/>
        <v>0</v>
      </c>
      <c r="FS396" s="2">
        <v>0</v>
      </c>
      <c r="FT396" s="2"/>
      <c r="FU396" s="2"/>
      <c r="FV396" s="2"/>
      <c r="FW396" s="2"/>
      <c r="FX396" s="2">
        <v>80</v>
      </c>
      <c r="FY396" s="2">
        <v>55</v>
      </c>
      <c r="FZ396" s="2"/>
      <c r="GA396" s="2" t="s">
        <v>3</v>
      </c>
      <c r="GB396" s="2"/>
      <c r="GC396" s="2"/>
      <c r="GD396" s="2">
        <v>0</v>
      </c>
      <c r="GE396" s="2"/>
      <c r="GF396" s="2">
        <v>933185356</v>
      </c>
      <c r="GG396" s="2">
        <v>2</v>
      </c>
      <c r="GH396" s="2">
        <v>1</v>
      </c>
      <c r="GI396" s="2">
        <v>-2</v>
      </c>
      <c r="GJ396" s="2">
        <v>0</v>
      </c>
      <c r="GK396" s="2">
        <f>ROUND(R396*(R12)/100,2)</f>
        <v>0</v>
      </c>
      <c r="GL396" s="2">
        <f t="shared" si="492"/>
        <v>0</v>
      </c>
      <c r="GM396" s="2">
        <f t="shared" si="493"/>
        <v>0.69</v>
      </c>
      <c r="GN396" s="2">
        <f t="shared" si="494"/>
        <v>0.69</v>
      </c>
      <c r="GO396" s="2">
        <f t="shared" si="495"/>
        <v>0</v>
      </c>
      <c r="GP396" s="2">
        <f t="shared" si="496"/>
        <v>0</v>
      </c>
      <c r="GQ396" s="2"/>
      <c r="GR396" s="2">
        <v>0</v>
      </c>
      <c r="GS396" s="2">
        <v>3</v>
      </c>
      <c r="GT396" s="2">
        <v>0</v>
      </c>
      <c r="GU396" s="2" t="s">
        <v>3</v>
      </c>
      <c r="GV396" s="2">
        <f t="shared" si="497"/>
        <v>0</v>
      </c>
      <c r="GW396" s="2">
        <v>1</v>
      </c>
      <c r="GX396" s="2">
        <f t="shared" si="498"/>
        <v>0</v>
      </c>
      <c r="GY396" s="2"/>
      <c r="GZ396" s="2"/>
      <c r="HA396" s="2">
        <v>0</v>
      </c>
      <c r="HB396" s="2">
        <v>0</v>
      </c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>
        <v>0</v>
      </c>
      <c r="IL396" s="2"/>
      <c r="IM396" s="2"/>
      <c r="IN396" s="2"/>
      <c r="IO396" s="2"/>
      <c r="IP396" s="2"/>
      <c r="IQ396" s="2"/>
      <c r="IR396" s="2"/>
      <c r="IS396" s="2"/>
      <c r="IT396" s="2"/>
      <c r="IU396" s="2"/>
    </row>
    <row r="397" spans="1:255" x14ac:dyDescent="0.2">
      <c r="A397">
        <v>17</v>
      </c>
      <c r="B397">
        <v>1</v>
      </c>
      <c r="C397">
        <f>ROW(SmtRes!A522)</f>
        <v>522</v>
      </c>
      <c r="D397">
        <f>ROW(EtalonRes!A502)</f>
        <v>502</v>
      </c>
      <c r="E397" t="s">
        <v>32</v>
      </c>
      <c r="F397" t="s">
        <v>651</v>
      </c>
      <c r="G397" t="s">
        <v>652</v>
      </c>
      <c r="H397" t="s">
        <v>40</v>
      </c>
      <c r="I397">
        <f t="shared" si="462"/>
        <v>0.01</v>
      </c>
      <c r="J397">
        <v>0</v>
      </c>
      <c r="O397">
        <f t="shared" si="463"/>
        <v>13.33</v>
      </c>
      <c r="P397">
        <f t="shared" si="464"/>
        <v>0</v>
      </c>
      <c r="Q397">
        <f t="shared" si="465"/>
        <v>0</v>
      </c>
      <c r="R397">
        <f t="shared" si="466"/>
        <v>0</v>
      </c>
      <c r="S397">
        <f t="shared" si="467"/>
        <v>13.33</v>
      </c>
      <c r="T397">
        <f t="shared" si="468"/>
        <v>0</v>
      </c>
      <c r="U397">
        <f t="shared" si="469"/>
        <v>7.031651999999998E-2</v>
      </c>
      <c r="V397">
        <f t="shared" si="470"/>
        <v>0</v>
      </c>
      <c r="W397">
        <f t="shared" si="471"/>
        <v>0</v>
      </c>
      <c r="X397">
        <f t="shared" si="472"/>
        <v>9.6</v>
      </c>
      <c r="Y397">
        <f t="shared" si="473"/>
        <v>5.87</v>
      </c>
      <c r="AA397">
        <v>21012693</v>
      </c>
      <c r="AB397">
        <f t="shared" si="474"/>
        <v>68.632000000000005</v>
      </c>
      <c r="AC397">
        <f t="shared" si="475"/>
        <v>0</v>
      </c>
      <c r="AD397">
        <f t="shared" si="476"/>
        <v>0</v>
      </c>
      <c r="AE397">
        <f t="shared" si="476"/>
        <v>0</v>
      </c>
      <c r="AF397">
        <f t="shared" si="476"/>
        <v>68.632000000000005</v>
      </c>
      <c r="AG397">
        <f t="shared" si="477"/>
        <v>0</v>
      </c>
      <c r="AH397">
        <f t="shared" si="478"/>
        <v>6.7159999999999993</v>
      </c>
      <c r="AI397">
        <f t="shared" si="478"/>
        <v>0</v>
      </c>
      <c r="AJ397">
        <f t="shared" si="479"/>
        <v>0</v>
      </c>
      <c r="AK397">
        <v>59.68</v>
      </c>
      <c r="AL397">
        <v>0</v>
      </c>
      <c r="AM397">
        <v>0</v>
      </c>
      <c r="AN397">
        <v>0</v>
      </c>
      <c r="AO397">
        <v>59.68</v>
      </c>
      <c r="AP397">
        <v>0</v>
      </c>
      <c r="AQ397">
        <v>5.84</v>
      </c>
      <c r="AR397">
        <v>0</v>
      </c>
      <c r="AS397">
        <v>0</v>
      </c>
      <c r="AT397">
        <v>72</v>
      </c>
      <c r="AU397">
        <v>44</v>
      </c>
      <c r="AV397">
        <v>1.0469999999999999</v>
      </c>
      <c r="AW397">
        <v>1</v>
      </c>
      <c r="AZ397">
        <v>1</v>
      </c>
      <c r="BA397">
        <v>18.55</v>
      </c>
      <c r="BB397">
        <v>1</v>
      </c>
      <c r="BC397">
        <v>1</v>
      </c>
      <c r="BD397" t="s">
        <v>3</v>
      </c>
      <c r="BE397" t="s">
        <v>3</v>
      </c>
      <c r="BF397" t="s">
        <v>3</v>
      </c>
      <c r="BG397" t="s">
        <v>3</v>
      </c>
      <c r="BH397">
        <v>0</v>
      </c>
      <c r="BI397">
        <v>1</v>
      </c>
      <c r="BJ397" t="s">
        <v>653</v>
      </c>
      <c r="BM397">
        <v>652</v>
      </c>
      <c r="BN397">
        <v>0</v>
      </c>
      <c r="BO397" t="s">
        <v>651</v>
      </c>
      <c r="BP397">
        <v>1</v>
      </c>
      <c r="BQ397">
        <v>60</v>
      </c>
      <c r="BR397">
        <v>0</v>
      </c>
      <c r="BS397">
        <v>1</v>
      </c>
      <c r="BT397">
        <v>1</v>
      </c>
      <c r="BU397">
        <v>1</v>
      </c>
      <c r="BV397">
        <v>1</v>
      </c>
      <c r="BW397">
        <v>1</v>
      </c>
      <c r="BX397">
        <v>1</v>
      </c>
      <c r="BY397" t="s">
        <v>3</v>
      </c>
      <c r="BZ397">
        <v>72</v>
      </c>
      <c r="CA397">
        <v>44</v>
      </c>
      <c r="CF397">
        <v>0</v>
      </c>
      <c r="CG397">
        <v>0</v>
      </c>
      <c r="CM397">
        <v>0</v>
      </c>
      <c r="CN397" t="s">
        <v>3</v>
      </c>
      <c r="CO397">
        <v>0</v>
      </c>
      <c r="CP397">
        <f t="shared" si="480"/>
        <v>13.33</v>
      </c>
      <c r="CQ397">
        <f t="shared" si="481"/>
        <v>0</v>
      </c>
      <c r="CR397">
        <f t="shared" si="482"/>
        <v>0</v>
      </c>
      <c r="CS397">
        <f t="shared" si="483"/>
        <v>0</v>
      </c>
      <c r="CT397">
        <f t="shared" si="484"/>
        <v>1332.9604092</v>
      </c>
      <c r="CU397">
        <f t="shared" si="485"/>
        <v>0</v>
      </c>
      <c r="CV397">
        <f t="shared" si="486"/>
        <v>7.0316519999999985</v>
      </c>
      <c r="CW397">
        <f t="shared" si="487"/>
        <v>0</v>
      </c>
      <c r="CX397">
        <f t="shared" si="488"/>
        <v>0</v>
      </c>
      <c r="CY397">
        <f t="shared" si="489"/>
        <v>9.5975999999999999</v>
      </c>
      <c r="CZ397">
        <f t="shared" si="490"/>
        <v>5.8651999999999997</v>
      </c>
      <c r="DC397" t="s">
        <v>3</v>
      </c>
      <c r="DD397" t="s">
        <v>3</v>
      </c>
      <c r="DE397" t="s">
        <v>28</v>
      </c>
      <c r="DF397" t="s">
        <v>28</v>
      </c>
      <c r="DG397" t="s">
        <v>28</v>
      </c>
      <c r="DH397" t="s">
        <v>3</v>
      </c>
      <c r="DI397" t="s">
        <v>28</v>
      </c>
      <c r="DJ397" t="s">
        <v>28</v>
      </c>
      <c r="DK397" t="s">
        <v>3</v>
      </c>
      <c r="DL397" t="s">
        <v>3</v>
      </c>
      <c r="DM397" t="s">
        <v>3</v>
      </c>
      <c r="DN397">
        <v>80</v>
      </c>
      <c r="DO397">
        <v>55</v>
      </c>
      <c r="DP397">
        <v>1.0469999999999999</v>
      </c>
      <c r="DQ397">
        <v>1</v>
      </c>
      <c r="DU397">
        <v>1010</v>
      </c>
      <c r="DV397" t="s">
        <v>40</v>
      </c>
      <c r="DW397" t="s">
        <v>40</v>
      </c>
      <c r="DX397">
        <v>100</v>
      </c>
      <c r="EE397">
        <v>20613544</v>
      </c>
      <c r="EF397">
        <v>60</v>
      </c>
      <c r="EG397" t="s">
        <v>29</v>
      </c>
      <c r="EH397">
        <v>0</v>
      </c>
      <c r="EI397" t="s">
        <v>3</v>
      </c>
      <c r="EJ397">
        <v>1</v>
      </c>
      <c r="EK397">
        <v>652</v>
      </c>
      <c r="EL397" t="s">
        <v>649</v>
      </c>
      <c r="EM397" t="s">
        <v>650</v>
      </c>
      <c r="EO397" t="s">
        <v>3</v>
      </c>
      <c r="EQ397">
        <v>0</v>
      </c>
      <c r="ER397">
        <v>59.68</v>
      </c>
      <c r="ES397">
        <v>0</v>
      </c>
      <c r="ET397">
        <v>0</v>
      </c>
      <c r="EU397">
        <v>0</v>
      </c>
      <c r="EV397">
        <v>59.68</v>
      </c>
      <c r="EW397">
        <v>5.84</v>
      </c>
      <c r="EX397">
        <v>0</v>
      </c>
      <c r="EY397">
        <v>0</v>
      </c>
      <c r="FQ397">
        <v>0</v>
      </c>
      <c r="FR397">
        <f t="shared" si="491"/>
        <v>0</v>
      </c>
      <c r="FS397">
        <v>0</v>
      </c>
      <c r="FX397">
        <v>80</v>
      </c>
      <c r="FY397">
        <v>55</v>
      </c>
      <c r="GA397" t="s">
        <v>3</v>
      </c>
      <c r="GD397">
        <v>0</v>
      </c>
      <c r="GF397">
        <v>933185356</v>
      </c>
      <c r="GG397">
        <v>2</v>
      </c>
      <c r="GH397">
        <v>1</v>
      </c>
      <c r="GI397">
        <v>2</v>
      </c>
      <c r="GJ397">
        <v>0</v>
      </c>
      <c r="GK397">
        <f>ROUND(R397*(S12)/100,2)</f>
        <v>0</v>
      </c>
      <c r="GL397">
        <f t="shared" si="492"/>
        <v>0</v>
      </c>
      <c r="GM397">
        <f t="shared" si="493"/>
        <v>28.8</v>
      </c>
      <c r="GN397">
        <f t="shared" si="494"/>
        <v>28.8</v>
      </c>
      <c r="GO397">
        <f t="shared" si="495"/>
        <v>0</v>
      </c>
      <c r="GP397">
        <f t="shared" si="496"/>
        <v>0</v>
      </c>
      <c r="GR397">
        <v>0</v>
      </c>
      <c r="GS397">
        <v>3</v>
      </c>
      <c r="GT397">
        <v>0</v>
      </c>
      <c r="GU397" t="s">
        <v>3</v>
      </c>
      <c r="GV397">
        <f t="shared" si="497"/>
        <v>0</v>
      </c>
      <c r="GW397">
        <v>1</v>
      </c>
      <c r="GX397">
        <f t="shared" si="498"/>
        <v>0</v>
      </c>
      <c r="HA397">
        <v>0</v>
      </c>
      <c r="HB397">
        <v>0</v>
      </c>
      <c r="IK397">
        <v>0</v>
      </c>
    </row>
    <row r="398" spans="1:255" x14ac:dyDescent="0.2">
      <c r="A398" s="2">
        <v>17</v>
      </c>
      <c r="B398" s="2">
        <v>1</v>
      </c>
      <c r="C398" s="2">
        <f>ROW(SmtRes!A524)</f>
        <v>524</v>
      </c>
      <c r="D398" s="2"/>
      <c r="E398" s="2" t="s">
        <v>37</v>
      </c>
      <c r="F398" s="2" t="s">
        <v>654</v>
      </c>
      <c r="G398" s="2" t="s">
        <v>655</v>
      </c>
      <c r="H398" s="2" t="s">
        <v>40</v>
      </c>
      <c r="I398" s="2">
        <f t="shared" si="462"/>
        <v>0.01</v>
      </c>
      <c r="J398" s="2">
        <v>0</v>
      </c>
      <c r="K398" s="2"/>
      <c r="L398" s="2"/>
      <c r="M398" s="2"/>
      <c r="N398" s="2"/>
      <c r="O398" s="2">
        <f t="shared" si="463"/>
        <v>20.94</v>
      </c>
      <c r="P398" s="2">
        <f t="shared" si="464"/>
        <v>3.7</v>
      </c>
      <c r="Q398" s="2">
        <f t="shared" si="465"/>
        <v>2.64</v>
      </c>
      <c r="R398" s="2">
        <f t="shared" si="466"/>
        <v>0.47</v>
      </c>
      <c r="S398" s="2">
        <f t="shared" si="467"/>
        <v>14.6</v>
      </c>
      <c r="T398" s="2">
        <f t="shared" si="468"/>
        <v>0</v>
      </c>
      <c r="U398" s="2">
        <f t="shared" si="469"/>
        <v>1.1228024999999999</v>
      </c>
      <c r="V398" s="2">
        <f t="shared" si="470"/>
        <v>0</v>
      </c>
      <c r="W398" s="2">
        <f t="shared" si="471"/>
        <v>0</v>
      </c>
      <c r="X398" s="2">
        <f t="shared" si="472"/>
        <v>0</v>
      </c>
      <c r="Y398" s="2">
        <f t="shared" si="473"/>
        <v>0</v>
      </c>
      <c r="Z398" s="2"/>
      <c r="AA398" s="2">
        <v>21012691</v>
      </c>
      <c r="AB398" s="2">
        <f t="shared" si="474"/>
        <v>2093.480125</v>
      </c>
      <c r="AC398" s="2">
        <f t="shared" si="475"/>
        <v>370.3</v>
      </c>
      <c r="AD398" s="2">
        <f>ROUND((((ET398*1.25)*1.15)),6)</f>
        <v>263.53687500000001</v>
      </c>
      <c r="AE398" s="2">
        <f>ROUND((((EU398*1.25)*1.15)),6)</f>
        <v>46.977499999999999</v>
      </c>
      <c r="AF398" s="2">
        <f>ROUND((((EV398*1.15)*1.15)),6)</f>
        <v>1459.6432500000001</v>
      </c>
      <c r="AG398" s="2">
        <f t="shared" si="477"/>
        <v>0</v>
      </c>
      <c r="AH398" s="2">
        <f>(((EW398*1.15)*1.15))</f>
        <v>112.28025</v>
      </c>
      <c r="AI398" s="2">
        <f>(((EX398*1.25)*1.15))</f>
        <v>0</v>
      </c>
      <c r="AJ398" s="2">
        <f t="shared" si="479"/>
        <v>0</v>
      </c>
      <c r="AK398" s="2">
        <v>1657.33</v>
      </c>
      <c r="AL398" s="2">
        <v>370.3</v>
      </c>
      <c r="AM398" s="2">
        <v>183.33</v>
      </c>
      <c r="AN398" s="2">
        <v>32.68</v>
      </c>
      <c r="AO398" s="2">
        <v>1103.7</v>
      </c>
      <c r="AP398" s="2">
        <v>0</v>
      </c>
      <c r="AQ398" s="2">
        <v>84.9</v>
      </c>
      <c r="AR398" s="2">
        <v>0</v>
      </c>
      <c r="AS398" s="2">
        <v>0</v>
      </c>
      <c r="AT398" s="2">
        <v>0</v>
      </c>
      <c r="AU398" s="2">
        <v>0</v>
      </c>
      <c r="AV398" s="2">
        <v>1</v>
      </c>
      <c r="AW398" s="2">
        <v>1</v>
      </c>
      <c r="AX398" s="2"/>
      <c r="AY398" s="2"/>
      <c r="AZ398" s="2">
        <v>1</v>
      </c>
      <c r="BA398" s="2">
        <v>1</v>
      </c>
      <c r="BB398" s="2">
        <v>1</v>
      </c>
      <c r="BC398" s="2">
        <v>1</v>
      </c>
      <c r="BD398" s="2" t="s">
        <v>3</v>
      </c>
      <c r="BE398" s="2" t="s">
        <v>3</v>
      </c>
      <c r="BF398" s="2" t="s">
        <v>3</v>
      </c>
      <c r="BG398" s="2" t="s">
        <v>3</v>
      </c>
      <c r="BH398" s="2">
        <v>0</v>
      </c>
      <c r="BI398" s="2">
        <v>2</v>
      </c>
      <c r="BJ398" s="2" t="s">
        <v>656</v>
      </c>
      <c r="BK398" s="2"/>
      <c r="BL398" s="2"/>
      <c r="BM398" s="2">
        <v>333</v>
      </c>
      <c r="BN398" s="2">
        <v>0</v>
      </c>
      <c r="BO398" s="2" t="s">
        <v>3</v>
      </c>
      <c r="BP398" s="2">
        <v>0</v>
      </c>
      <c r="BQ398" s="2">
        <v>40</v>
      </c>
      <c r="BR398" s="2">
        <v>0</v>
      </c>
      <c r="BS398" s="2">
        <v>1</v>
      </c>
      <c r="BT398" s="2">
        <v>1</v>
      </c>
      <c r="BU398" s="2">
        <v>1</v>
      </c>
      <c r="BV398" s="2">
        <v>1</v>
      </c>
      <c r="BW398" s="2">
        <v>1</v>
      </c>
      <c r="BX398" s="2">
        <v>1</v>
      </c>
      <c r="BY398" s="2" t="s">
        <v>3</v>
      </c>
      <c r="BZ398" s="2">
        <v>0</v>
      </c>
      <c r="CA398" s="2">
        <v>0</v>
      </c>
      <c r="CB398" s="2"/>
      <c r="CC398" s="2"/>
      <c r="CD398" s="2"/>
      <c r="CE398" s="2"/>
      <c r="CF398" s="2">
        <v>0</v>
      </c>
      <c r="CG398" s="2">
        <v>0</v>
      </c>
      <c r="CH398" s="2"/>
      <c r="CI398" s="2"/>
      <c r="CJ398" s="2"/>
      <c r="CK398" s="2"/>
      <c r="CL398" s="2"/>
      <c r="CM398" s="2">
        <v>0</v>
      </c>
      <c r="CN398" s="2" t="s">
        <v>940</v>
      </c>
      <c r="CO398" s="2">
        <v>0</v>
      </c>
      <c r="CP398" s="2">
        <f t="shared" si="480"/>
        <v>20.939999999999998</v>
      </c>
      <c r="CQ398" s="2">
        <f t="shared" si="481"/>
        <v>370.3</v>
      </c>
      <c r="CR398" s="2">
        <f t="shared" si="482"/>
        <v>263.53687500000001</v>
      </c>
      <c r="CS398" s="2">
        <f t="shared" si="483"/>
        <v>46.977499999999999</v>
      </c>
      <c r="CT398" s="2">
        <f t="shared" si="484"/>
        <v>1459.6432500000001</v>
      </c>
      <c r="CU398" s="2">
        <f t="shared" si="485"/>
        <v>0</v>
      </c>
      <c r="CV398" s="2">
        <f t="shared" si="486"/>
        <v>112.28025</v>
      </c>
      <c r="CW398" s="2">
        <f t="shared" si="487"/>
        <v>0</v>
      </c>
      <c r="CX398" s="2">
        <f t="shared" si="488"/>
        <v>0</v>
      </c>
      <c r="CY398" s="2">
        <f t="shared" si="489"/>
        <v>0</v>
      </c>
      <c r="CZ398" s="2">
        <f t="shared" si="490"/>
        <v>0</v>
      </c>
      <c r="DA398" s="2"/>
      <c r="DB398" s="2"/>
      <c r="DC398" s="2" t="s">
        <v>3</v>
      </c>
      <c r="DD398" s="2" t="s">
        <v>3</v>
      </c>
      <c r="DE398" s="2" t="s">
        <v>224</v>
      </c>
      <c r="DF398" s="2" t="s">
        <v>224</v>
      </c>
      <c r="DG398" s="2" t="s">
        <v>63</v>
      </c>
      <c r="DH398" s="2" t="s">
        <v>3</v>
      </c>
      <c r="DI398" s="2" t="s">
        <v>63</v>
      </c>
      <c r="DJ398" s="2" t="s">
        <v>224</v>
      </c>
      <c r="DK398" s="2" t="s">
        <v>3</v>
      </c>
      <c r="DL398" s="2" t="s">
        <v>3</v>
      </c>
      <c r="DM398" s="2" t="s">
        <v>3</v>
      </c>
      <c r="DN398" s="2">
        <v>114</v>
      </c>
      <c r="DO398" s="2">
        <v>67</v>
      </c>
      <c r="DP398" s="2">
        <v>1.0469999999999999</v>
      </c>
      <c r="DQ398" s="2">
        <v>1</v>
      </c>
      <c r="DR398" s="2"/>
      <c r="DS398" s="2"/>
      <c r="DT398" s="2"/>
      <c r="DU398" s="2">
        <v>1010</v>
      </c>
      <c r="DV398" s="2" t="s">
        <v>40</v>
      </c>
      <c r="DW398" s="2" t="s">
        <v>40</v>
      </c>
      <c r="DX398" s="2">
        <v>100</v>
      </c>
      <c r="DY398" s="2"/>
      <c r="DZ398" s="2"/>
      <c r="EA398" s="2"/>
      <c r="EB398" s="2"/>
      <c r="EC398" s="2"/>
      <c r="ED398" s="2"/>
      <c r="EE398" s="2">
        <v>20613225</v>
      </c>
      <c r="EF398" s="2">
        <v>40</v>
      </c>
      <c r="EG398" s="2" t="s">
        <v>449</v>
      </c>
      <c r="EH398" s="2">
        <v>0</v>
      </c>
      <c r="EI398" s="2" t="s">
        <v>3</v>
      </c>
      <c r="EJ398" s="2">
        <v>2</v>
      </c>
      <c r="EK398" s="2">
        <v>333</v>
      </c>
      <c r="EL398" s="2" t="s">
        <v>657</v>
      </c>
      <c r="EM398" s="2" t="s">
        <v>658</v>
      </c>
      <c r="EN398" s="2"/>
      <c r="EO398" s="2" t="s">
        <v>452</v>
      </c>
      <c r="EP398" s="2"/>
      <c r="EQ398" s="2">
        <v>0</v>
      </c>
      <c r="ER398" s="2">
        <v>1657.33</v>
      </c>
      <c r="ES398" s="2">
        <v>370.3</v>
      </c>
      <c r="ET398" s="2">
        <v>183.33</v>
      </c>
      <c r="EU398" s="2">
        <v>32.68</v>
      </c>
      <c r="EV398" s="2">
        <v>1103.7</v>
      </c>
      <c r="EW398" s="2">
        <v>84.9</v>
      </c>
      <c r="EX398" s="2">
        <v>0</v>
      </c>
      <c r="EY398" s="2">
        <v>0</v>
      </c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>
        <v>0</v>
      </c>
      <c r="FR398" s="2">
        <f t="shared" si="491"/>
        <v>0</v>
      </c>
      <c r="FS398" s="2">
        <v>0</v>
      </c>
      <c r="FT398" s="2"/>
      <c r="FU398" s="2"/>
      <c r="FV398" s="2"/>
      <c r="FW398" s="2"/>
      <c r="FX398" s="2">
        <v>114</v>
      </c>
      <c r="FY398" s="2">
        <v>67</v>
      </c>
      <c r="FZ398" s="2"/>
      <c r="GA398" s="2" t="s">
        <v>3</v>
      </c>
      <c r="GB398" s="2"/>
      <c r="GC398" s="2"/>
      <c r="GD398" s="2">
        <v>0</v>
      </c>
      <c r="GE398" s="2"/>
      <c r="GF398" s="2">
        <v>-155193337</v>
      </c>
      <c r="GG398" s="2">
        <v>2</v>
      </c>
      <c r="GH398" s="2">
        <v>1</v>
      </c>
      <c r="GI398" s="2">
        <v>-2</v>
      </c>
      <c r="GJ398" s="2">
        <v>0</v>
      </c>
      <c r="GK398" s="2">
        <f>ROUND(R398*(R12)/100,2)</f>
        <v>0.78</v>
      </c>
      <c r="GL398" s="2">
        <f t="shared" si="492"/>
        <v>0</v>
      </c>
      <c r="GM398" s="2">
        <f t="shared" si="493"/>
        <v>21.72</v>
      </c>
      <c r="GN398" s="2">
        <f t="shared" si="494"/>
        <v>0</v>
      </c>
      <c r="GO398" s="2">
        <f t="shared" si="495"/>
        <v>21.72</v>
      </c>
      <c r="GP398" s="2">
        <f t="shared" si="496"/>
        <v>0</v>
      </c>
      <c r="GQ398" s="2"/>
      <c r="GR398" s="2">
        <v>0</v>
      </c>
      <c r="GS398" s="2">
        <v>3</v>
      </c>
      <c r="GT398" s="2">
        <v>0</v>
      </c>
      <c r="GU398" s="2" t="s">
        <v>3</v>
      </c>
      <c r="GV398" s="2">
        <f t="shared" si="497"/>
        <v>0</v>
      </c>
      <c r="GW398" s="2">
        <v>1</v>
      </c>
      <c r="GX398" s="2">
        <f t="shared" si="498"/>
        <v>0</v>
      </c>
      <c r="GY398" s="2"/>
      <c r="GZ398" s="2"/>
      <c r="HA398" s="2">
        <v>0</v>
      </c>
      <c r="HB398" s="2">
        <v>0</v>
      </c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>
        <v>0</v>
      </c>
      <c r="IL398" s="2"/>
      <c r="IM398" s="2"/>
      <c r="IN398" s="2"/>
      <c r="IO398" s="2"/>
      <c r="IP398" s="2"/>
      <c r="IQ398" s="2"/>
      <c r="IR398" s="2"/>
      <c r="IS398" s="2"/>
      <c r="IT398" s="2"/>
      <c r="IU398" s="2"/>
    </row>
    <row r="399" spans="1:255" x14ac:dyDescent="0.2">
      <c r="A399">
        <v>17</v>
      </c>
      <c r="B399">
        <v>1</v>
      </c>
      <c r="C399">
        <f>ROW(SmtRes!A526)</f>
        <v>526</v>
      </c>
      <c r="E399" t="s">
        <v>37</v>
      </c>
      <c r="F399" t="s">
        <v>654</v>
      </c>
      <c r="G399" t="s">
        <v>655</v>
      </c>
      <c r="H399" t="s">
        <v>40</v>
      </c>
      <c r="I399">
        <f t="shared" si="462"/>
        <v>0.01</v>
      </c>
      <c r="J399">
        <v>0</v>
      </c>
      <c r="O399">
        <f t="shared" si="463"/>
        <v>324.24</v>
      </c>
      <c r="P399">
        <f t="shared" si="464"/>
        <v>19.37</v>
      </c>
      <c r="Q399">
        <f t="shared" si="465"/>
        <v>21.38</v>
      </c>
      <c r="R399">
        <f t="shared" si="466"/>
        <v>0.49</v>
      </c>
      <c r="S399">
        <f t="shared" si="467"/>
        <v>283.49</v>
      </c>
      <c r="T399">
        <f t="shared" si="468"/>
        <v>0</v>
      </c>
      <c r="U399">
        <f t="shared" si="469"/>
        <v>1.1755742174999999</v>
      </c>
      <c r="V399">
        <f t="shared" si="470"/>
        <v>0</v>
      </c>
      <c r="W399">
        <f t="shared" si="471"/>
        <v>0</v>
      </c>
      <c r="X399">
        <f t="shared" si="472"/>
        <v>232.46</v>
      </c>
      <c r="Y399">
        <f t="shared" si="473"/>
        <v>124.74</v>
      </c>
      <c r="AA399">
        <v>21012693</v>
      </c>
      <c r="AB399">
        <f t="shared" si="474"/>
        <v>2093.480125</v>
      </c>
      <c r="AC399">
        <f t="shared" si="475"/>
        <v>370.3</v>
      </c>
      <c r="AD399">
        <f>ROUND((((ET399*1.25)*1.15)),6)</f>
        <v>263.53687500000001</v>
      </c>
      <c r="AE399">
        <f>ROUND((((EU399*1.25)*1.15)),6)</f>
        <v>46.977499999999999</v>
      </c>
      <c r="AF399">
        <f>ROUND((((EV399*1.15)*1.15)),6)</f>
        <v>1459.6432500000001</v>
      </c>
      <c r="AG399">
        <f t="shared" si="477"/>
        <v>0</v>
      </c>
      <c r="AH399">
        <f>(((EW399*1.15)*1.15))</f>
        <v>112.28025</v>
      </c>
      <c r="AI399">
        <f>(((EX399*1.25)*1.15))</f>
        <v>0</v>
      </c>
      <c r="AJ399">
        <f t="shared" si="479"/>
        <v>0</v>
      </c>
      <c r="AK399">
        <v>1657.33</v>
      </c>
      <c r="AL399">
        <v>370.3</v>
      </c>
      <c r="AM399">
        <v>183.33</v>
      </c>
      <c r="AN399">
        <v>32.68</v>
      </c>
      <c r="AO399">
        <v>1103.7</v>
      </c>
      <c r="AP399">
        <v>0</v>
      </c>
      <c r="AQ399">
        <v>84.9</v>
      </c>
      <c r="AR399">
        <v>0</v>
      </c>
      <c r="AS399">
        <v>0</v>
      </c>
      <c r="AT399">
        <v>82</v>
      </c>
      <c r="AU399">
        <v>44</v>
      </c>
      <c r="AV399">
        <v>1.0469999999999999</v>
      </c>
      <c r="AW399">
        <v>1</v>
      </c>
      <c r="AZ399">
        <v>1</v>
      </c>
      <c r="BA399">
        <v>18.55</v>
      </c>
      <c r="BB399">
        <v>7.75</v>
      </c>
      <c r="BC399">
        <v>5.23</v>
      </c>
      <c r="BD399" t="s">
        <v>3</v>
      </c>
      <c r="BE399" t="s">
        <v>3</v>
      </c>
      <c r="BF399" t="s">
        <v>3</v>
      </c>
      <c r="BG399" t="s">
        <v>3</v>
      </c>
      <c r="BH399">
        <v>0</v>
      </c>
      <c r="BI399">
        <v>2</v>
      </c>
      <c r="BJ399" t="s">
        <v>656</v>
      </c>
      <c r="BM399">
        <v>333</v>
      </c>
      <c r="BN399">
        <v>0</v>
      </c>
      <c r="BO399" t="s">
        <v>654</v>
      </c>
      <c r="BP399">
        <v>1</v>
      </c>
      <c r="BQ399">
        <v>40</v>
      </c>
      <c r="BR399">
        <v>0</v>
      </c>
      <c r="BS399">
        <v>1</v>
      </c>
      <c r="BT399">
        <v>1</v>
      </c>
      <c r="BU399">
        <v>1</v>
      </c>
      <c r="BV399">
        <v>1</v>
      </c>
      <c r="BW399">
        <v>1</v>
      </c>
      <c r="BX399">
        <v>1</v>
      </c>
      <c r="BY399" t="s">
        <v>3</v>
      </c>
      <c r="BZ399">
        <v>82</v>
      </c>
      <c r="CA399">
        <v>44</v>
      </c>
      <c r="CF399">
        <v>0</v>
      </c>
      <c r="CG399">
        <v>0</v>
      </c>
      <c r="CM399">
        <v>0</v>
      </c>
      <c r="CN399" t="s">
        <v>940</v>
      </c>
      <c r="CO399">
        <v>0</v>
      </c>
      <c r="CP399">
        <f t="shared" si="480"/>
        <v>324.24</v>
      </c>
      <c r="CQ399">
        <f t="shared" si="481"/>
        <v>1936.6690000000003</v>
      </c>
      <c r="CR399">
        <f t="shared" si="482"/>
        <v>2138.40408796875</v>
      </c>
      <c r="CS399">
        <f t="shared" si="483"/>
        <v>49.185442499999994</v>
      </c>
      <c r="CT399">
        <f t="shared" si="484"/>
        <v>28348.972255012501</v>
      </c>
      <c r="CU399">
        <f t="shared" si="485"/>
        <v>0</v>
      </c>
      <c r="CV399">
        <f t="shared" si="486"/>
        <v>117.55742174999999</v>
      </c>
      <c r="CW399">
        <f t="shared" si="487"/>
        <v>0</v>
      </c>
      <c r="CX399">
        <f t="shared" si="488"/>
        <v>0</v>
      </c>
      <c r="CY399">
        <f t="shared" si="489"/>
        <v>232.46179999999998</v>
      </c>
      <c r="CZ399">
        <f t="shared" si="490"/>
        <v>124.73560000000001</v>
      </c>
      <c r="DC399" t="s">
        <v>3</v>
      </c>
      <c r="DD399" t="s">
        <v>3</v>
      </c>
      <c r="DE399" t="s">
        <v>224</v>
      </c>
      <c r="DF399" t="s">
        <v>224</v>
      </c>
      <c r="DG399" t="s">
        <v>63</v>
      </c>
      <c r="DH399" t="s">
        <v>3</v>
      </c>
      <c r="DI399" t="s">
        <v>63</v>
      </c>
      <c r="DJ399" t="s">
        <v>224</v>
      </c>
      <c r="DK399" t="s">
        <v>3</v>
      </c>
      <c r="DL399" t="s">
        <v>3</v>
      </c>
      <c r="DM399" t="s">
        <v>3</v>
      </c>
      <c r="DN399">
        <v>114</v>
      </c>
      <c r="DO399">
        <v>67</v>
      </c>
      <c r="DP399">
        <v>1.0469999999999999</v>
      </c>
      <c r="DQ399">
        <v>1</v>
      </c>
      <c r="DU399">
        <v>1010</v>
      </c>
      <c r="DV399" t="s">
        <v>40</v>
      </c>
      <c r="DW399" t="s">
        <v>40</v>
      </c>
      <c r="DX399">
        <v>100</v>
      </c>
      <c r="EE399">
        <v>20613225</v>
      </c>
      <c r="EF399">
        <v>40</v>
      </c>
      <c r="EG399" t="s">
        <v>449</v>
      </c>
      <c r="EH399">
        <v>0</v>
      </c>
      <c r="EI399" t="s">
        <v>3</v>
      </c>
      <c r="EJ399">
        <v>2</v>
      </c>
      <c r="EK399">
        <v>333</v>
      </c>
      <c r="EL399" t="s">
        <v>657</v>
      </c>
      <c r="EM399" t="s">
        <v>658</v>
      </c>
      <c r="EO399" t="s">
        <v>452</v>
      </c>
      <c r="EQ399">
        <v>0</v>
      </c>
      <c r="ER399">
        <v>1657.33</v>
      </c>
      <c r="ES399">
        <v>370.3</v>
      </c>
      <c r="ET399">
        <v>183.33</v>
      </c>
      <c r="EU399">
        <v>32.68</v>
      </c>
      <c r="EV399">
        <v>1103.7</v>
      </c>
      <c r="EW399">
        <v>84.9</v>
      </c>
      <c r="EX399">
        <v>0</v>
      </c>
      <c r="EY399">
        <v>0</v>
      </c>
      <c r="FQ399">
        <v>0</v>
      </c>
      <c r="FR399">
        <f t="shared" si="491"/>
        <v>0</v>
      </c>
      <c r="FS399">
        <v>0</v>
      </c>
      <c r="FX399">
        <v>114</v>
      </c>
      <c r="FY399">
        <v>67</v>
      </c>
      <c r="GA399" t="s">
        <v>3</v>
      </c>
      <c r="GD399">
        <v>0</v>
      </c>
      <c r="GF399">
        <v>-155193337</v>
      </c>
      <c r="GG399">
        <v>2</v>
      </c>
      <c r="GH399">
        <v>1</v>
      </c>
      <c r="GI399">
        <v>2</v>
      </c>
      <c r="GJ399">
        <v>0</v>
      </c>
      <c r="GK399">
        <f>ROUND(R399*(S12)/100,2)</f>
        <v>0.82</v>
      </c>
      <c r="GL399">
        <f t="shared" si="492"/>
        <v>0</v>
      </c>
      <c r="GM399">
        <f t="shared" si="493"/>
        <v>682.26</v>
      </c>
      <c r="GN399">
        <f t="shared" si="494"/>
        <v>0</v>
      </c>
      <c r="GO399">
        <f t="shared" si="495"/>
        <v>682.26</v>
      </c>
      <c r="GP399">
        <f t="shared" si="496"/>
        <v>0</v>
      </c>
      <c r="GR399">
        <v>0</v>
      </c>
      <c r="GS399">
        <v>3</v>
      </c>
      <c r="GT399">
        <v>0</v>
      </c>
      <c r="GU399" t="s">
        <v>3</v>
      </c>
      <c r="GV399">
        <f t="shared" si="497"/>
        <v>0</v>
      </c>
      <c r="GW399">
        <v>1</v>
      </c>
      <c r="GX399">
        <f t="shared" si="498"/>
        <v>0</v>
      </c>
      <c r="HA399">
        <v>0</v>
      </c>
      <c r="HB399">
        <v>0</v>
      </c>
      <c r="IK399">
        <v>0</v>
      </c>
    </row>
    <row r="400" spans="1:255" x14ac:dyDescent="0.2">
      <c r="A400" s="2">
        <v>18</v>
      </c>
      <c r="B400" s="2">
        <v>1</v>
      </c>
      <c r="C400" s="2">
        <v>523</v>
      </c>
      <c r="D400" s="2"/>
      <c r="E400" s="2" t="s">
        <v>426</v>
      </c>
      <c r="F400" s="2" t="s">
        <v>659</v>
      </c>
      <c r="G400" s="2" t="s">
        <v>660</v>
      </c>
      <c r="H400" s="2" t="s">
        <v>51</v>
      </c>
      <c r="I400" s="2">
        <f>I398*J400</f>
        <v>1</v>
      </c>
      <c r="J400" s="2">
        <v>100</v>
      </c>
      <c r="K400" s="2"/>
      <c r="L400" s="2"/>
      <c r="M400" s="2"/>
      <c r="N400" s="2"/>
      <c r="O400" s="2">
        <f t="shared" si="463"/>
        <v>410.01</v>
      </c>
      <c r="P400" s="2">
        <f t="shared" si="464"/>
        <v>410.01</v>
      </c>
      <c r="Q400" s="2">
        <f t="shared" si="465"/>
        <v>0</v>
      </c>
      <c r="R400" s="2">
        <f t="shared" si="466"/>
        <v>0</v>
      </c>
      <c r="S400" s="2">
        <f t="shared" si="467"/>
        <v>0</v>
      </c>
      <c r="T400" s="2">
        <f t="shared" si="468"/>
        <v>0</v>
      </c>
      <c r="U400" s="2">
        <f t="shared" si="469"/>
        <v>0</v>
      </c>
      <c r="V400" s="2">
        <f t="shared" si="470"/>
        <v>0</v>
      </c>
      <c r="W400" s="2">
        <f t="shared" si="471"/>
        <v>0</v>
      </c>
      <c r="X400" s="2">
        <f t="shared" si="472"/>
        <v>0</v>
      </c>
      <c r="Y400" s="2">
        <f t="shared" si="473"/>
        <v>0</v>
      </c>
      <c r="Z400" s="2"/>
      <c r="AA400" s="2">
        <v>21012691</v>
      </c>
      <c r="AB400" s="2">
        <f t="shared" si="474"/>
        <v>410.01</v>
      </c>
      <c r="AC400" s="2">
        <f t="shared" si="475"/>
        <v>410.01</v>
      </c>
      <c r="AD400" s="2">
        <f t="shared" ref="AD400:AF403" si="499">ROUND((ET400),6)</f>
        <v>0</v>
      </c>
      <c r="AE400" s="2">
        <f t="shared" si="499"/>
        <v>0</v>
      </c>
      <c r="AF400" s="2">
        <f t="shared" si="499"/>
        <v>0</v>
      </c>
      <c r="AG400" s="2">
        <f t="shared" si="477"/>
        <v>0</v>
      </c>
      <c r="AH400" s="2">
        <f t="shared" ref="AH400:AI403" si="500">(EW400)</f>
        <v>0</v>
      </c>
      <c r="AI400" s="2">
        <f t="shared" si="500"/>
        <v>0</v>
      </c>
      <c r="AJ400" s="2">
        <f t="shared" si="479"/>
        <v>0</v>
      </c>
      <c r="AK400" s="2">
        <v>410.01</v>
      </c>
      <c r="AL400" s="2">
        <v>410.01</v>
      </c>
      <c r="AM400" s="2">
        <v>0</v>
      </c>
      <c r="AN400" s="2">
        <v>0</v>
      </c>
      <c r="AO400" s="2">
        <v>0</v>
      </c>
      <c r="AP400" s="2">
        <v>0</v>
      </c>
      <c r="AQ400" s="2">
        <v>0</v>
      </c>
      <c r="AR400" s="2">
        <v>0</v>
      </c>
      <c r="AS400" s="2">
        <v>0</v>
      </c>
      <c r="AT400" s="2">
        <v>0</v>
      </c>
      <c r="AU400" s="2">
        <v>0</v>
      </c>
      <c r="AV400" s="2">
        <v>1</v>
      </c>
      <c r="AW400" s="2">
        <v>1</v>
      </c>
      <c r="AX400" s="2"/>
      <c r="AY400" s="2"/>
      <c r="AZ400" s="2">
        <v>1</v>
      </c>
      <c r="BA400" s="2">
        <v>1</v>
      </c>
      <c r="BB400" s="2">
        <v>1</v>
      </c>
      <c r="BC400" s="2">
        <v>1</v>
      </c>
      <c r="BD400" s="2" t="s">
        <v>3</v>
      </c>
      <c r="BE400" s="2" t="s">
        <v>3</v>
      </c>
      <c r="BF400" s="2" t="s">
        <v>3</v>
      </c>
      <c r="BG400" s="2" t="s">
        <v>3</v>
      </c>
      <c r="BH400" s="2">
        <v>3</v>
      </c>
      <c r="BI400" s="2">
        <v>2</v>
      </c>
      <c r="BJ400" s="2" t="s">
        <v>661</v>
      </c>
      <c r="BK400" s="2"/>
      <c r="BL400" s="2"/>
      <c r="BM400" s="2">
        <v>333</v>
      </c>
      <c r="BN400" s="2">
        <v>0</v>
      </c>
      <c r="BO400" s="2" t="s">
        <v>3</v>
      </c>
      <c r="BP400" s="2">
        <v>0</v>
      </c>
      <c r="BQ400" s="2">
        <v>40</v>
      </c>
      <c r="BR400" s="2">
        <v>0</v>
      </c>
      <c r="BS400" s="2">
        <v>1</v>
      </c>
      <c r="BT400" s="2">
        <v>1</v>
      </c>
      <c r="BU400" s="2">
        <v>1</v>
      </c>
      <c r="BV400" s="2">
        <v>1</v>
      </c>
      <c r="BW400" s="2">
        <v>1</v>
      </c>
      <c r="BX400" s="2">
        <v>1</v>
      </c>
      <c r="BY400" s="2" t="s">
        <v>3</v>
      </c>
      <c r="BZ400" s="2">
        <v>0</v>
      </c>
      <c r="CA400" s="2">
        <v>0</v>
      </c>
      <c r="CB400" s="2"/>
      <c r="CC400" s="2"/>
      <c r="CD400" s="2"/>
      <c r="CE400" s="2"/>
      <c r="CF400" s="2">
        <v>0</v>
      </c>
      <c r="CG400" s="2">
        <v>0</v>
      </c>
      <c r="CH400" s="2"/>
      <c r="CI400" s="2"/>
      <c r="CJ400" s="2"/>
      <c r="CK400" s="2"/>
      <c r="CL400" s="2"/>
      <c r="CM400" s="2">
        <v>0</v>
      </c>
      <c r="CN400" s="2" t="s">
        <v>3</v>
      </c>
      <c r="CO400" s="2">
        <v>0</v>
      </c>
      <c r="CP400" s="2">
        <f t="shared" si="480"/>
        <v>410.01</v>
      </c>
      <c r="CQ400" s="2">
        <f t="shared" si="481"/>
        <v>410.01</v>
      </c>
      <c r="CR400" s="2">
        <f t="shared" si="482"/>
        <v>0</v>
      </c>
      <c r="CS400" s="2">
        <f t="shared" si="483"/>
        <v>0</v>
      </c>
      <c r="CT400" s="2">
        <f t="shared" si="484"/>
        <v>0</v>
      </c>
      <c r="CU400" s="2">
        <f t="shared" si="485"/>
        <v>0</v>
      </c>
      <c r="CV400" s="2">
        <f t="shared" si="486"/>
        <v>0</v>
      </c>
      <c r="CW400" s="2">
        <f t="shared" si="487"/>
        <v>0</v>
      </c>
      <c r="CX400" s="2">
        <f t="shared" si="488"/>
        <v>0</v>
      </c>
      <c r="CY400" s="2">
        <f t="shared" si="489"/>
        <v>0</v>
      </c>
      <c r="CZ400" s="2">
        <f t="shared" si="490"/>
        <v>0</v>
      </c>
      <c r="DA400" s="2"/>
      <c r="DB400" s="2"/>
      <c r="DC400" s="2" t="s">
        <v>3</v>
      </c>
      <c r="DD400" s="2" t="s">
        <v>3</v>
      </c>
      <c r="DE400" s="2" t="s">
        <v>3</v>
      </c>
      <c r="DF400" s="2" t="s">
        <v>3</v>
      </c>
      <c r="DG400" s="2" t="s">
        <v>3</v>
      </c>
      <c r="DH400" s="2" t="s">
        <v>3</v>
      </c>
      <c r="DI400" s="2" t="s">
        <v>3</v>
      </c>
      <c r="DJ400" s="2" t="s">
        <v>3</v>
      </c>
      <c r="DK400" s="2" t="s">
        <v>3</v>
      </c>
      <c r="DL400" s="2" t="s">
        <v>3</v>
      </c>
      <c r="DM400" s="2" t="s">
        <v>3</v>
      </c>
      <c r="DN400" s="2">
        <v>114</v>
      </c>
      <c r="DO400" s="2">
        <v>67</v>
      </c>
      <c r="DP400" s="2">
        <v>1.0469999999999999</v>
      </c>
      <c r="DQ400" s="2">
        <v>1</v>
      </c>
      <c r="DR400" s="2"/>
      <c r="DS400" s="2"/>
      <c r="DT400" s="2"/>
      <c r="DU400" s="2">
        <v>1010</v>
      </c>
      <c r="DV400" s="2" t="s">
        <v>51</v>
      </c>
      <c r="DW400" s="2" t="s">
        <v>51</v>
      </c>
      <c r="DX400" s="2">
        <v>1</v>
      </c>
      <c r="DY400" s="2"/>
      <c r="DZ400" s="2"/>
      <c r="EA400" s="2"/>
      <c r="EB400" s="2"/>
      <c r="EC400" s="2"/>
      <c r="ED400" s="2"/>
      <c r="EE400" s="2">
        <v>20613225</v>
      </c>
      <c r="EF400" s="2">
        <v>40</v>
      </c>
      <c r="EG400" s="2" t="s">
        <v>449</v>
      </c>
      <c r="EH400" s="2">
        <v>0</v>
      </c>
      <c r="EI400" s="2" t="s">
        <v>3</v>
      </c>
      <c r="EJ400" s="2">
        <v>2</v>
      </c>
      <c r="EK400" s="2">
        <v>333</v>
      </c>
      <c r="EL400" s="2" t="s">
        <v>657</v>
      </c>
      <c r="EM400" s="2" t="s">
        <v>658</v>
      </c>
      <c r="EN400" s="2"/>
      <c r="EO400" s="2" t="s">
        <v>3</v>
      </c>
      <c r="EP400" s="2"/>
      <c r="EQ400" s="2">
        <v>0</v>
      </c>
      <c r="ER400" s="2">
        <v>410.01</v>
      </c>
      <c r="ES400" s="2">
        <v>410.01</v>
      </c>
      <c r="ET400" s="2">
        <v>0</v>
      </c>
      <c r="EU400" s="2">
        <v>0</v>
      </c>
      <c r="EV400" s="2">
        <v>0</v>
      </c>
      <c r="EW400" s="2">
        <v>0</v>
      </c>
      <c r="EX400" s="2">
        <v>0</v>
      </c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>
        <v>0</v>
      </c>
      <c r="FR400" s="2">
        <f t="shared" si="491"/>
        <v>0</v>
      </c>
      <c r="FS400" s="2">
        <v>0</v>
      </c>
      <c r="FT400" s="2"/>
      <c r="FU400" s="2"/>
      <c r="FV400" s="2"/>
      <c r="FW400" s="2"/>
      <c r="FX400" s="2">
        <v>114</v>
      </c>
      <c r="FY400" s="2">
        <v>67</v>
      </c>
      <c r="FZ400" s="2"/>
      <c r="GA400" s="2" t="s">
        <v>3</v>
      </c>
      <c r="GB400" s="2"/>
      <c r="GC400" s="2"/>
      <c r="GD400" s="2">
        <v>0</v>
      </c>
      <c r="GE400" s="2"/>
      <c r="GF400" s="2">
        <v>-558304822</v>
      </c>
      <c r="GG400" s="2">
        <v>2</v>
      </c>
      <c r="GH400" s="2">
        <v>1</v>
      </c>
      <c r="GI400" s="2">
        <v>-2</v>
      </c>
      <c r="GJ400" s="2">
        <v>0</v>
      </c>
      <c r="GK400" s="2">
        <f>ROUND(R400*(R12)/100,2)</f>
        <v>0</v>
      </c>
      <c r="GL400" s="2">
        <f t="shared" si="492"/>
        <v>0</v>
      </c>
      <c r="GM400" s="2">
        <f t="shared" si="493"/>
        <v>410.01</v>
      </c>
      <c r="GN400" s="2">
        <f t="shared" si="494"/>
        <v>0</v>
      </c>
      <c r="GO400" s="2">
        <f t="shared" si="495"/>
        <v>410.01</v>
      </c>
      <c r="GP400" s="2">
        <f t="shared" si="496"/>
        <v>0</v>
      </c>
      <c r="GQ400" s="2"/>
      <c r="GR400" s="2">
        <v>0</v>
      </c>
      <c r="GS400" s="2">
        <v>3</v>
      </c>
      <c r="GT400" s="2">
        <v>0</v>
      </c>
      <c r="GU400" s="2" t="s">
        <v>3</v>
      </c>
      <c r="GV400" s="2">
        <f t="shared" si="497"/>
        <v>0</v>
      </c>
      <c r="GW400" s="2">
        <v>1</v>
      </c>
      <c r="GX400" s="2">
        <f t="shared" si="498"/>
        <v>0</v>
      </c>
      <c r="GY400" s="2"/>
      <c r="GZ400" s="2"/>
      <c r="HA400" s="2">
        <v>0</v>
      </c>
      <c r="HB400" s="2">
        <v>0</v>
      </c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>
        <v>0</v>
      </c>
      <c r="IL400" s="2"/>
      <c r="IM400" s="2"/>
      <c r="IN400" s="2"/>
      <c r="IO400" s="2"/>
      <c r="IP400" s="2"/>
      <c r="IQ400" s="2"/>
      <c r="IR400" s="2"/>
      <c r="IS400" s="2"/>
      <c r="IT400" s="2"/>
      <c r="IU400" s="2"/>
    </row>
    <row r="401" spans="1:255" x14ac:dyDescent="0.2">
      <c r="A401">
        <v>18</v>
      </c>
      <c r="B401">
        <v>1</v>
      </c>
      <c r="C401">
        <v>525</v>
      </c>
      <c r="E401" t="s">
        <v>426</v>
      </c>
      <c r="F401" t="s">
        <v>659</v>
      </c>
      <c r="G401" t="s">
        <v>660</v>
      </c>
      <c r="H401" t="s">
        <v>51</v>
      </c>
      <c r="I401">
        <f>I399*J401</f>
        <v>1</v>
      </c>
      <c r="J401">
        <v>100</v>
      </c>
      <c r="O401">
        <f t="shared" si="463"/>
        <v>2353.46</v>
      </c>
      <c r="P401">
        <f t="shared" si="464"/>
        <v>2353.46</v>
      </c>
      <c r="Q401">
        <f t="shared" si="465"/>
        <v>0</v>
      </c>
      <c r="R401">
        <f t="shared" si="466"/>
        <v>0</v>
      </c>
      <c r="S401">
        <f t="shared" si="467"/>
        <v>0</v>
      </c>
      <c r="T401">
        <f t="shared" si="468"/>
        <v>0</v>
      </c>
      <c r="U401">
        <f t="shared" si="469"/>
        <v>0</v>
      </c>
      <c r="V401">
        <f t="shared" si="470"/>
        <v>0</v>
      </c>
      <c r="W401">
        <f t="shared" si="471"/>
        <v>0</v>
      </c>
      <c r="X401">
        <f t="shared" si="472"/>
        <v>0</v>
      </c>
      <c r="Y401">
        <f t="shared" si="473"/>
        <v>0</v>
      </c>
      <c r="AA401">
        <v>21012693</v>
      </c>
      <c r="AB401">
        <f t="shared" si="474"/>
        <v>410.01</v>
      </c>
      <c r="AC401">
        <f t="shared" si="475"/>
        <v>410.01</v>
      </c>
      <c r="AD401">
        <f t="shared" si="499"/>
        <v>0</v>
      </c>
      <c r="AE401">
        <f t="shared" si="499"/>
        <v>0</v>
      </c>
      <c r="AF401">
        <f t="shared" si="499"/>
        <v>0</v>
      </c>
      <c r="AG401">
        <f t="shared" si="477"/>
        <v>0</v>
      </c>
      <c r="AH401">
        <f t="shared" si="500"/>
        <v>0</v>
      </c>
      <c r="AI401">
        <f t="shared" si="500"/>
        <v>0</v>
      </c>
      <c r="AJ401">
        <f t="shared" si="479"/>
        <v>0</v>
      </c>
      <c r="AK401">
        <v>410.01</v>
      </c>
      <c r="AL401">
        <v>410.01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1</v>
      </c>
      <c r="AW401">
        <v>1</v>
      </c>
      <c r="AZ401">
        <v>1</v>
      </c>
      <c r="BA401">
        <v>1</v>
      </c>
      <c r="BB401">
        <v>1</v>
      </c>
      <c r="BC401">
        <v>5.74</v>
      </c>
      <c r="BD401" t="s">
        <v>3</v>
      </c>
      <c r="BE401" t="s">
        <v>3</v>
      </c>
      <c r="BF401" t="s">
        <v>3</v>
      </c>
      <c r="BG401" t="s">
        <v>3</v>
      </c>
      <c r="BH401">
        <v>3</v>
      </c>
      <c r="BI401">
        <v>2</v>
      </c>
      <c r="BJ401" t="s">
        <v>661</v>
      </c>
      <c r="BM401">
        <v>333</v>
      </c>
      <c r="BN401">
        <v>0</v>
      </c>
      <c r="BO401" t="s">
        <v>659</v>
      </c>
      <c r="BP401">
        <v>1</v>
      </c>
      <c r="BQ401">
        <v>40</v>
      </c>
      <c r="BR401">
        <v>0</v>
      </c>
      <c r="BS401">
        <v>1</v>
      </c>
      <c r="BT401">
        <v>1</v>
      </c>
      <c r="BU401">
        <v>1</v>
      </c>
      <c r="BV401">
        <v>1</v>
      </c>
      <c r="BW401">
        <v>1</v>
      </c>
      <c r="BX401">
        <v>1</v>
      </c>
      <c r="BY401" t="s">
        <v>3</v>
      </c>
      <c r="BZ401">
        <v>0</v>
      </c>
      <c r="CA401">
        <v>0</v>
      </c>
      <c r="CF401">
        <v>0</v>
      </c>
      <c r="CG401">
        <v>0</v>
      </c>
      <c r="CM401">
        <v>0</v>
      </c>
      <c r="CN401" t="s">
        <v>3</v>
      </c>
      <c r="CO401">
        <v>0</v>
      </c>
      <c r="CP401">
        <f t="shared" si="480"/>
        <v>2353.46</v>
      </c>
      <c r="CQ401">
        <f t="shared" si="481"/>
        <v>2353.4574000000002</v>
      </c>
      <c r="CR401">
        <f t="shared" si="482"/>
        <v>0</v>
      </c>
      <c r="CS401">
        <f t="shared" si="483"/>
        <v>0</v>
      </c>
      <c r="CT401">
        <f t="shared" si="484"/>
        <v>0</v>
      </c>
      <c r="CU401">
        <f t="shared" si="485"/>
        <v>0</v>
      </c>
      <c r="CV401">
        <f t="shared" si="486"/>
        <v>0</v>
      </c>
      <c r="CW401">
        <f t="shared" si="487"/>
        <v>0</v>
      </c>
      <c r="CX401">
        <f t="shared" si="488"/>
        <v>0</v>
      </c>
      <c r="CY401">
        <f t="shared" si="489"/>
        <v>0</v>
      </c>
      <c r="CZ401">
        <f t="shared" si="490"/>
        <v>0</v>
      </c>
      <c r="DC401" t="s">
        <v>3</v>
      </c>
      <c r="DD401" t="s">
        <v>3</v>
      </c>
      <c r="DE401" t="s">
        <v>3</v>
      </c>
      <c r="DF401" t="s">
        <v>3</v>
      </c>
      <c r="DG401" t="s">
        <v>3</v>
      </c>
      <c r="DH401" t="s">
        <v>3</v>
      </c>
      <c r="DI401" t="s">
        <v>3</v>
      </c>
      <c r="DJ401" t="s">
        <v>3</v>
      </c>
      <c r="DK401" t="s">
        <v>3</v>
      </c>
      <c r="DL401" t="s">
        <v>3</v>
      </c>
      <c r="DM401" t="s">
        <v>3</v>
      </c>
      <c r="DN401">
        <v>114</v>
      </c>
      <c r="DO401">
        <v>67</v>
      </c>
      <c r="DP401">
        <v>1.0469999999999999</v>
      </c>
      <c r="DQ401">
        <v>1</v>
      </c>
      <c r="DU401">
        <v>1010</v>
      </c>
      <c r="DV401" t="s">
        <v>51</v>
      </c>
      <c r="DW401" t="s">
        <v>51</v>
      </c>
      <c r="DX401">
        <v>1</v>
      </c>
      <c r="EE401">
        <v>20613225</v>
      </c>
      <c r="EF401">
        <v>40</v>
      </c>
      <c r="EG401" t="s">
        <v>449</v>
      </c>
      <c r="EH401">
        <v>0</v>
      </c>
      <c r="EI401" t="s">
        <v>3</v>
      </c>
      <c r="EJ401">
        <v>2</v>
      </c>
      <c r="EK401">
        <v>333</v>
      </c>
      <c r="EL401" t="s">
        <v>657</v>
      </c>
      <c r="EM401" t="s">
        <v>658</v>
      </c>
      <c r="EO401" t="s">
        <v>3</v>
      </c>
      <c r="EQ401">
        <v>0</v>
      </c>
      <c r="ER401">
        <v>410.01</v>
      </c>
      <c r="ES401">
        <v>410.01</v>
      </c>
      <c r="ET401">
        <v>0</v>
      </c>
      <c r="EU401">
        <v>0</v>
      </c>
      <c r="EV401">
        <v>0</v>
      </c>
      <c r="EW401">
        <v>0</v>
      </c>
      <c r="EX401">
        <v>0</v>
      </c>
      <c r="FQ401">
        <v>0</v>
      </c>
      <c r="FR401">
        <f t="shared" si="491"/>
        <v>0</v>
      </c>
      <c r="FS401">
        <v>0</v>
      </c>
      <c r="FX401">
        <v>114</v>
      </c>
      <c r="FY401">
        <v>67</v>
      </c>
      <c r="GA401" t="s">
        <v>3</v>
      </c>
      <c r="GD401">
        <v>0</v>
      </c>
      <c r="GF401">
        <v>-558304822</v>
      </c>
      <c r="GG401">
        <v>2</v>
      </c>
      <c r="GH401">
        <v>1</v>
      </c>
      <c r="GI401">
        <v>2</v>
      </c>
      <c r="GJ401">
        <v>0</v>
      </c>
      <c r="GK401">
        <f>ROUND(R401*(S12)/100,2)</f>
        <v>0</v>
      </c>
      <c r="GL401">
        <f t="shared" si="492"/>
        <v>0</v>
      </c>
      <c r="GM401">
        <f t="shared" si="493"/>
        <v>2353.46</v>
      </c>
      <c r="GN401">
        <f t="shared" si="494"/>
        <v>0</v>
      </c>
      <c r="GO401">
        <f t="shared" si="495"/>
        <v>2353.46</v>
      </c>
      <c r="GP401">
        <f t="shared" si="496"/>
        <v>0</v>
      </c>
      <c r="GR401">
        <v>0</v>
      </c>
      <c r="GS401">
        <v>3</v>
      </c>
      <c r="GT401">
        <v>0</v>
      </c>
      <c r="GU401" t="s">
        <v>3</v>
      </c>
      <c r="GV401">
        <f t="shared" si="497"/>
        <v>0</v>
      </c>
      <c r="GW401">
        <v>1</v>
      </c>
      <c r="GX401">
        <f t="shared" si="498"/>
        <v>0</v>
      </c>
      <c r="HA401">
        <v>0</v>
      </c>
      <c r="HB401">
        <v>0</v>
      </c>
      <c r="IK401">
        <v>0</v>
      </c>
    </row>
    <row r="402" spans="1:255" x14ac:dyDescent="0.2">
      <c r="A402" s="2">
        <v>18</v>
      </c>
      <c r="B402" s="2">
        <v>1</v>
      </c>
      <c r="C402" s="2">
        <v>524</v>
      </c>
      <c r="D402" s="2"/>
      <c r="E402" s="2" t="s">
        <v>430</v>
      </c>
      <c r="F402" s="2" t="s">
        <v>662</v>
      </c>
      <c r="G402" s="2" t="s">
        <v>663</v>
      </c>
      <c r="H402" s="2" t="s">
        <v>664</v>
      </c>
      <c r="I402" s="2">
        <f>I398*J402</f>
        <v>0.1</v>
      </c>
      <c r="J402" s="2">
        <v>10</v>
      </c>
      <c r="K402" s="2"/>
      <c r="L402" s="2"/>
      <c r="M402" s="2"/>
      <c r="N402" s="2"/>
      <c r="O402" s="2">
        <f t="shared" si="463"/>
        <v>2.88</v>
      </c>
      <c r="P402" s="2">
        <f t="shared" si="464"/>
        <v>2.88</v>
      </c>
      <c r="Q402" s="2">
        <f t="shared" si="465"/>
        <v>0</v>
      </c>
      <c r="R402" s="2">
        <f t="shared" si="466"/>
        <v>0</v>
      </c>
      <c r="S402" s="2">
        <f t="shared" si="467"/>
        <v>0</v>
      </c>
      <c r="T402" s="2">
        <f t="shared" si="468"/>
        <v>0</v>
      </c>
      <c r="U402" s="2">
        <f t="shared" si="469"/>
        <v>0</v>
      </c>
      <c r="V402" s="2">
        <f t="shared" si="470"/>
        <v>0</v>
      </c>
      <c r="W402" s="2">
        <f t="shared" si="471"/>
        <v>0</v>
      </c>
      <c r="X402" s="2">
        <f t="shared" si="472"/>
        <v>0</v>
      </c>
      <c r="Y402" s="2">
        <f t="shared" si="473"/>
        <v>0</v>
      </c>
      <c r="Z402" s="2"/>
      <c r="AA402" s="2">
        <v>21012691</v>
      </c>
      <c r="AB402" s="2">
        <f t="shared" si="474"/>
        <v>28.81</v>
      </c>
      <c r="AC402" s="2">
        <f t="shared" si="475"/>
        <v>28.81</v>
      </c>
      <c r="AD402" s="2">
        <f t="shared" si="499"/>
        <v>0</v>
      </c>
      <c r="AE402" s="2">
        <f t="shared" si="499"/>
        <v>0</v>
      </c>
      <c r="AF402" s="2">
        <f t="shared" si="499"/>
        <v>0</v>
      </c>
      <c r="AG402" s="2">
        <f t="shared" si="477"/>
        <v>0</v>
      </c>
      <c r="AH402" s="2">
        <f t="shared" si="500"/>
        <v>0</v>
      </c>
      <c r="AI402" s="2">
        <f t="shared" si="500"/>
        <v>0</v>
      </c>
      <c r="AJ402" s="2">
        <f t="shared" si="479"/>
        <v>0</v>
      </c>
      <c r="AK402" s="2">
        <v>28.81</v>
      </c>
      <c r="AL402" s="2">
        <v>28.81</v>
      </c>
      <c r="AM402" s="2">
        <v>0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2">
        <v>0</v>
      </c>
      <c r="AU402" s="2">
        <v>0</v>
      </c>
      <c r="AV402" s="2">
        <v>1</v>
      </c>
      <c r="AW402" s="2">
        <v>1</v>
      </c>
      <c r="AX402" s="2"/>
      <c r="AY402" s="2"/>
      <c r="AZ402" s="2">
        <v>1</v>
      </c>
      <c r="BA402" s="2">
        <v>1</v>
      </c>
      <c r="BB402" s="2">
        <v>1</v>
      </c>
      <c r="BC402" s="2">
        <v>1</v>
      </c>
      <c r="BD402" s="2" t="s">
        <v>3</v>
      </c>
      <c r="BE402" s="2" t="s">
        <v>3</v>
      </c>
      <c r="BF402" s="2" t="s">
        <v>3</v>
      </c>
      <c r="BG402" s="2" t="s">
        <v>3</v>
      </c>
      <c r="BH402" s="2">
        <v>3</v>
      </c>
      <c r="BI402" s="2">
        <v>2</v>
      </c>
      <c r="BJ402" s="2" t="s">
        <v>665</v>
      </c>
      <c r="BK402" s="2"/>
      <c r="BL402" s="2"/>
      <c r="BM402" s="2">
        <v>333</v>
      </c>
      <c r="BN402" s="2">
        <v>0</v>
      </c>
      <c r="BO402" s="2" t="s">
        <v>3</v>
      </c>
      <c r="BP402" s="2">
        <v>0</v>
      </c>
      <c r="BQ402" s="2">
        <v>40</v>
      </c>
      <c r="BR402" s="2">
        <v>0</v>
      </c>
      <c r="BS402" s="2">
        <v>1</v>
      </c>
      <c r="BT402" s="2">
        <v>1</v>
      </c>
      <c r="BU402" s="2">
        <v>1</v>
      </c>
      <c r="BV402" s="2">
        <v>1</v>
      </c>
      <c r="BW402" s="2">
        <v>1</v>
      </c>
      <c r="BX402" s="2">
        <v>1</v>
      </c>
      <c r="BY402" s="2" t="s">
        <v>3</v>
      </c>
      <c r="BZ402" s="2">
        <v>0</v>
      </c>
      <c r="CA402" s="2">
        <v>0</v>
      </c>
      <c r="CB402" s="2"/>
      <c r="CC402" s="2"/>
      <c r="CD402" s="2"/>
      <c r="CE402" s="2"/>
      <c r="CF402" s="2">
        <v>0</v>
      </c>
      <c r="CG402" s="2">
        <v>0</v>
      </c>
      <c r="CH402" s="2"/>
      <c r="CI402" s="2"/>
      <c r="CJ402" s="2"/>
      <c r="CK402" s="2"/>
      <c r="CL402" s="2"/>
      <c r="CM402" s="2">
        <v>0</v>
      </c>
      <c r="CN402" s="2" t="s">
        <v>3</v>
      </c>
      <c r="CO402" s="2">
        <v>0</v>
      </c>
      <c r="CP402" s="2">
        <f t="shared" si="480"/>
        <v>2.88</v>
      </c>
      <c r="CQ402" s="2">
        <f t="shared" si="481"/>
        <v>28.81</v>
      </c>
      <c r="CR402" s="2">
        <f t="shared" si="482"/>
        <v>0</v>
      </c>
      <c r="CS402" s="2">
        <f t="shared" si="483"/>
        <v>0</v>
      </c>
      <c r="CT402" s="2">
        <f t="shared" si="484"/>
        <v>0</v>
      </c>
      <c r="CU402" s="2">
        <f t="shared" si="485"/>
        <v>0</v>
      </c>
      <c r="CV402" s="2">
        <f t="shared" si="486"/>
        <v>0</v>
      </c>
      <c r="CW402" s="2">
        <f t="shared" si="487"/>
        <v>0</v>
      </c>
      <c r="CX402" s="2">
        <f t="shared" si="488"/>
        <v>0</v>
      </c>
      <c r="CY402" s="2">
        <f t="shared" si="489"/>
        <v>0</v>
      </c>
      <c r="CZ402" s="2">
        <f t="shared" si="490"/>
        <v>0</v>
      </c>
      <c r="DA402" s="2"/>
      <c r="DB402" s="2"/>
      <c r="DC402" s="2" t="s">
        <v>3</v>
      </c>
      <c r="DD402" s="2" t="s">
        <v>3</v>
      </c>
      <c r="DE402" s="2" t="s">
        <v>3</v>
      </c>
      <c r="DF402" s="2" t="s">
        <v>3</v>
      </c>
      <c r="DG402" s="2" t="s">
        <v>3</v>
      </c>
      <c r="DH402" s="2" t="s">
        <v>3</v>
      </c>
      <c r="DI402" s="2" t="s">
        <v>3</v>
      </c>
      <c r="DJ402" s="2" t="s">
        <v>3</v>
      </c>
      <c r="DK402" s="2" t="s">
        <v>3</v>
      </c>
      <c r="DL402" s="2" t="s">
        <v>3</v>
      </c>
      <c r="DM402" s="2" t="s">
        <v>3</v>
      </c>
      <c r="DN402" s="2">
        <v>114</v>
      </c>
      <c r="DO402" s="2">
        <v>67</v>
      </c>
      <c r="DP402" s="2">
        <v>1.0469999999999999</v>
      </c>
      <c r="DQ402" s="2">
        <v>1</v>
      </c>
      <c r="DR402" s="2"/>
      <c r="DS402" s="2"/>
      <c r="DT402" s="2"/>
      <c r="DU402" s="2">
        <v>1010</v>
      </c>
      <c r="DV402" s="2" t="s">
        <v>664</v>
      </c>
      <c r="DW402" s="2" t="s">
        <v>664</v>
      </c>
      <c r="DX402" s="2">
        <v>10</v>
      </c>
      <c r="DY402" s="2"/>
      <c r="DZ402" s="2"/>
      <c r="EA402" s="2"/>
      <c r="EB402" s="2"/>
      <c r="EC402" s="2"/>
      <c r="ED402" s="2"/>
      <c r="EE402" s="2">
        <v>20613225</v>
      </c>
      <c r="EF402" s="2">
        <v>40</v>
      </c>
      <c r="EG402" s="2" t="s">
        <v>449</v>
      </c>
      <c r="EH402" s="2">
        <v>0</v>
      </c>
      <c r="EI402" s="2" t="s">
        <v>3</v>
      </c>
      <c r="EJ402" s="2">
        <v>2</v>
      </c>
      <c r="EK402" s="2">
        <v>333</v>
      </c>
      <c r="EL402" s="2" t="s">
        <v>657</v>
      </c>
      <c r="EM402" s="2" t="s">
        <v>658</v>
      </c>
      <c r="EN402" s="2"/>
      <c r="EO402" s="2" t="s">
        <v>3</v>
      </c>
      <c r="EP402" s="2"/>
      <c r="EQ402" s="2">
        <v>0</v>
      </c>
      <c r="ER402" s="2">
        <v>28.81</v>
      </c>
      <c r="ES402" s="2">
        <v>28.81</v>
      </c>
      <c r="ET402" s="2">
        <v>0</v>
      </c>
      <c r="EU402" s="2">
        <v>0</v>
      </c>
      <c r="EV402" s="2">
        <v>0</v>
      </c>
      <c r="EW402" s="2">
        <v>0</v>
      </c>
      <c r="EX402" s="2">
        <v>0</v>
      </c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>
        <v>0</v>
      </c>
      <c r="FR402" s="2">
        <f t="shared" si="491"/>
        <v>0</v>
      </c>
      <c r="FS402" s="2">
        <v>0</v>
      </c>
      <c r="FT402" s="2"/>
      <c r="FU402" s="2"/>
      <c r="FV402" s="2"/>
      <c r="FW402" s="2"/>
      <c r="FX402" s="2">
        <v>114</v>
      </c>
      <c r="FY402" s="2">
        <v>67</v>
      </c>
      <c r="FZ402" s="2"/>
      <c r="GA402" s="2" t="s">
        <v>3</v>
      </c>
      <c r="GB402" s="2"/>
      <c r="GC402" s="2"/>
      <c r="GD402" s="2">
        <v>0</v>
      </c>
      <c r="GE402" s="2"/>
      <c r="GF402" s="2">
        <v>1857813187</v>
      </c>
      <c r="GG402" s="2">
        <v>2</v>
      </c>
      <c r="GH402" s="2">
        <v>1</v>
      </c>
      <c r="GI402" s="2">
        <v>-2</v>
      </c>
      <c r="GJ402" s="2">
        <v>0</v>
      </c>
      <c r="GK402" s="2">
        <f>ROUND(R402*(R12)/100,2)</f>
        <v>0</v>
      </c>
      <c r="GL402" s="2">
        <f t="shared" si="492"/>
        <v>0</v>
      </c>
      <c r="GM402" s="2">
        <f t="shared" si="493"/>
        <v>2.88</v>
      </c>
      <c r="GN402" s="2">
        <f t="shared" si="494"/>
        <v>0</v>
      </c>
      <c r="GO402" s="2">
        <f t="shared" si="495"/>
        <v>2.88</v>
      </c>
      <c r="GP402" s="2">
        <f t="shared" si="496"/>
        <v>0</v>
      </c>
      <c r="GQ402" s="2"/>
      <c r="GR402" s="2">
        <v>0</v>
      </c>
      <c r="GS402" s="2">
        <v>3</v>
      </c>
      <c r="GT402" s="2">
        <v>0</v>
      </c>
      <c r="GU402" s="2" t="s">
        <v>3</v>
      </c>
      <c r="GV402" s="2">
        <f t="shared" si="497"/>
        <v>0</v>
      </c>
      <c r="GW402" s="2">
        <v>1</v>
      </c>
      <c r="GX402" s="2">
        <f t="shared" si="498"/>
        <v>0</v>
      </c>
      <c r="GY402" s="2"/>
      <c r="GZ402" s="2"/>
      <c r="HA402" s="2">
        <v>0</v>
      </c>
      <c r="HB402" s="2">
        <v>0</v>
      </c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>
        <v>0</v>
      </c>
      <c r="IL402" s="2"/>
      <c r="IM402" s="2"/>
      <c r="IN402" s="2"/>
      <c r="IO402" s="2"/>
      <c r="IP402" s="2"/>
      <c r="IQ402" s="2"/>
      <c r="IR402" s="2"/>
      <c r="IS402" s="2"/>
      <c r="IT402" s="2"/>
      <c r="IU402" s="2"/>
    </row>
    <row r="403" spans="1:255" x14ac:dyDescent="0.2">
      <c r="A403">
        <v>18</v>
      </c>
      <c r="B403">
        <v>1</v>
      </c>
      <c r="C403">
        <v>526</v>
      </c>
      <c r="E403" t="s">
        <v>430</v>
      </c>
      <c r="F403" t="s">
        <v>662</v>
      </c>
      <c r="G403" t="s">
        <v>663</v>
      </c>
      <c r="H403" t="s">
        <v>664</v>
      </c>
      <c r="I403">
        <f>I399*J403</f>
        <v>0.1</v>
      </c>
      <c r="J403">
        <v>10</v>
      </c>
      <c r="O403">
        <f t="shared" si="463"/>
        <v>4.49</v>
      </c>
      <c r="P403">
        <f t="shared" si="464"/>
        <v>4.49</v>
      </c>
      <c r="Q403">
        <f t="shared" si="465"/>
        <v>0</v>
      </c>
      <c r="R403">
        <f t="shared" si="466"/>
        <v>0</v>
      </c>
      <c r="S403">
        <f t="shared" si="467"/>
        <v>0</v>
      </c>
      <c r="T403">
        <f t="shared" si="468"/>
        <v>0</v>
      </c>
      <c r="U403">
        <f t="shared" si="469"/>
        <v>0</v>
      </c>
      <c r="V403">
        <f t="shared" si="470"/>
        <v>0</v>
      </c>
      <c r="W403">
        <f t="shared" si="471"/>
        <v>0</v>
      </c>
      <c r="X403">
        <f t="shared" si="472"/>
        <v>0</v>
      </c>
      <c r="Y403">
        <f t="shared" si="473"/>
        <v>0</v>
      </c>
      <c r="AA403">
        <v>21012693</v>
      </c>
      <c r="AB403">
        <f t="shared" si="474"/>
        <v>28.81</v>
      </c>
      <c r="AC403">
        <f t="shared" si="475"/>
        <v>28.81</v>
      </c>
      <c r="AD403">
        <f t="shared" si="499"/>
        <v>0</v>
      </c>
      <c r="AE403">
        <f t="shared" si="499"/>
        <v>0</v>
      </c>
      <c r="AF403">
        <f t="shared" si="499"/>
        <v>0</v>
      </c>
      <c r="AG403">
        <f t="shared" si="477"/>
        <v>0</v>
      </c>
      <c r="AH403">
        <f t="shared" si="500"/>
        <v>0</v>
      </c>
      <c r="AI403">
        <f t="shared" si="500"/>
        <v>0</v>
      </c>
      <c r="AJ403">
        <f t="shared" si="479"/>
        <v>0</v>
      </c>
      <c r="AK403">
        <v>28.81</v>
      </c>
      <c r="AL403">
        <v>28.81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1</v>
      </c>
      <c r="AW403">
        <v>1</v>
      </c>
      <c r="AZ403">
        <v>1</v>
      </c>
      <c r="BA403">
        <v>1</v>
      </c>
      <c r="BB403">
        <v>1</v>
      </c>
      <c r="BC403">
        <v>1.56</v>
      </c>
      <c r="BD403" t="s">
        <v>3</v>
      </c>
      <c r="BE403" t="s">
        <v>3</v>
      </c>
      <c r="BF403" t="s">
        <v>3</v>
      </c>
      <c r="BG403" t="s">
        <v>3</v>
      </c>
      <c r="BH403">
        <v>3</v>
      </c>
      <c r="BI403">
        <v>2</v>
      </c>
      <c r="BJ403" t="s">
        <v>665</v>
      </c>
      <c r="BM403">
        <v>333</v>
      </c>
      <c r="BN403">
        <v>0</v>
      </c>
      <c r="BO403" t="s">
        <v>662</v>
      </c>
      <c r="BP403">
        <v>1</v>
      </c>
      <c r="BQ403">
        <v>40</v>
      </c>
      <c r="BR403">
        <v>0</v>
      </c>
      <c r="BS403">
        <v>1</v>
      </c>
      <c r="BT403">
        <v>1</v>
      </c>
      <c r="BU403">
        <v>1</v>
      </c>
      <c r="BV403">
        <v>1</v>
      </c>
      <c r="BW403">
        <v>1</v>
      </c>
      <c r="BX403">
        <v>1</v>
      </c>
      <c r="BY403" t="s">
        <v>3</v>
      </c>
      <c r="BZ403">
        <v>0</v>
      </c>
      <c r="CA403">
        <v>0</v>
      </c>
      <c r="CF403">
        <v>0</v>
      </c>
      <c r="CG403">
        <v>0</v>
      </c>
      <c r="CM403">
        <v>0</v>
      </c>
      <c r="CN403" t="s">
        <v>3</v>
      </c>
      <c r="CO403">
        <v>0</v>
      </c>
      <c r="CP403">
        <f t="shared" si="480"/>
        <v>4.49</v>
      </c>
      <c r="CQ403">
        <f t="shared" si="481"/>
        <v>44.943599999999996</v>
      </c>
      <c r="CR403">
        <f t="shared" si="482"/>
        <v>0</v>
      </c>
      <c r="CS403">
        <f t="shared" si="483"/>
        <v>0</v>
      </c>
      <c r="CT403">
        <f t="shared" si="484"/>
        <v>0</v>
      </c>
      <c r="CU403">
        <f t="shared" si="485"/>
        <v>0</v>
      </c>
      <c r="CV403">
        <f t="shared" si="486"/>
        <v>0</v>
      </c>
      <c r="CW403">
        <f t="shared" si="487"/>
        <v>0</v>
      </c>
      <c r="CX403">
        <f t="shared" si="488"/>
        <v>0</v>
      </c>
      <c r="CY403">
        <f t="shared" si="489"/>
        <v>0</v>
      </c>
      <c r="CZ403">
        <f t="shared" si="490"/>
        <v>0</v>
      </c>
      <c r="DC403" t="s">
        <v>3</v>
      </c>
      <c r="DD403" t="s">
        <v>3</v>
      </c>
      <c r="DE403" t="s">
        <v>3</v>
      </c>
      <c r="DF403" t="s">
        <v>3</v>
      </c>
      <c r="DG403" t="s">
        <v>3</v>
      </c>
      <c r="DH403" t="s">
        <v>3</v>
      </c>
      <c r="DI403" t="s">
        <v>3</v>
      </c>
      <c r="DJ403" t="s">
        <v>3</v>
      </c>
      <c r="DK403" t="s">
        <v>3</v>
      </c>
      <c r="DL403" t="s">
        <v>3</v>
      </c>
      <c r="DM403" t="s">
        <v>3</v>
      </c>
      <c r="DN403">
        <v>114</v>
      </c>
      <c r="DO403">
        <v>67</v>
      </c>
      <c r="DP403">
        <v>1.0469999999999999</v>
      </c>
      <c r="DQ403">
        <v>1</v>
      </c>
      <c r="DU403">
        <v>1010</v>
      </c>
      <c r="DV403" t="s">
        <v>664</v>
      </c>
      <c r="DW403" t="s">
        <v>664</v>
      </c>
      <c r="DX403">
        <v>10</v>
      </c>
      <c r="EE403">
        <v>20613225</v>
      </c>
      <c r="EF403">
        <v>40</v>
      </c>
      <c r="EG403" t="s">
        <v>449</v>
      </c>
      <c r="EH403">
        <v>0</v>
      </c>
      <c r="EI403" t="s">
        <v>3</v>
      </c>
      <c r="EJ403">
        <v>2</v>
      </c>
      <c r="EK403">
        <v>333</v>
      </c>
      <c r="EL403" t="s">
        <v>657</v>
      </c>
      <c r="EM403" t="s">
        <v>658</v>
      </c>
      <c r="EO403" t="s">
        <v>3</v>
      </c>
      <c r="EQ403">
        <v>0</v>
      </c>
      <c r="ER403">
        <v>28.81</v>
      </c>
      <c r="ES403">
        <v>28.81</v>
      </c>
      <c r="ET403">
        <v>0</v>
      </c>
      <c r="EU403">
        <v>0</v>
      </c>
      <c r="EV403">
        <v>0</v>
      </c>
      <c r="EW403">
        <v>0</v>
      </c>
      <c r="EX403">
        <v>0</v>
      </c>
      <c r="FQ403">
        <v>0</v>
      </c>
      <c r="FR403">
        <f t="shared" si="491"/>
        <v>0</v>
      </c>
      <c r="FS403">
        <v>0</v>
      </c>
      <c r="FX403">
        <v>114</v>
      </c>
      <c r="FY403">
        <v>67</v>
      </c>
      <c r="GA403" t="s">
        <v>3</v>
      </c>
      <c r="GD403">
        <v>0</v>
      </c>
      <c r="GF403">
        <v>1857813187</v>
      </c>
      <c r="GG403">
        <v>2</v>
      </c>
      <c r="GH403">
        <v>1</v>
      </c>
      <c r="GI403">
        <v>2</v>
      </c>
      <c r="GJ403">
        <v>0</v>
      </c>
      <c r="GK403">
        <f>ROUND(R403*(S12)/100,2)</f>
        <v>0</v>
      </c>
      <c r="GL403">
        <f t="shared" si="492"/>
        <v>0</v>
      </c>
      <c r="GM403">
        <f t="shared" si="493"/>
        <v>4.49</v>
      </c>
      <c r="GN403">
        <f t="shared" si="494"/>
        <v>0</v>
      </c>
      <c r="GO403">
        <f t="shared" si="495"/>
        <v>4.49</v>
      </c>
      <c r="GP403">
        <f t="shared" si="496"/>
        <v>0</v>
      </c>
      <c r="GR403">
        <v>0</v>
      </c>
      <c r="GS403">
        <v>3</v>
      </c>
      <c r="GT403">
        <v>0</v>
      </c>
      <c r="GU403" t="s">
        <v>3</v>
      </c>
      <c r="GV403">
        <f t="shared" si="497"/>
        <v>0</v>
      </c>
      <c r="GW403">
        <v>1</v>
      </c>
      <c r="GX403">
        <f t="shared" si="498"/>
        <v>0</v>
      </c>
      <c r="HA403">
        <v>0</v>
      </c>
      <c r="HB403">
        <v>0</v>
      </c>
      <c r="IK403">
        <v>0</v>
      </c>
    </row>
    <row r="404" spans="1:255" x14ac:dyDescent="0.2">
      <c r="A404" s="2">
        <v>17</v>
      </c>
      <c r="B404" s="2">
        <v>1</v>
      </c>
      <c r="C404" s="2"/>
      <c r="D404" s="2"/>
      <c r="E404" s="2" t="s">
        <v>42</v>
      </c>
      <c r="F404" s="2" t="s">
        <v>666</v>
      </c>
      <c r="G404" s="2" t="s">
        <v>667</v>
      </c>
      <c r="H404" s="2" t="s">
        <v>40</v>
      </c>
      <c r="I404" s="2">
        <f>ROUND(2/100,6)</f>
        <v>0.02</v>
      </c>
      <c r="J404" s="2">
        <v>0</v>
      </c>
      <c r="K404" s="2"/>
      <c r="L404" s="2"/>
      <c r="M404" s="2"/>
      <c r="N404" s="2"/>
      <c r="O404" s="2">
        <f t="shared" si="463"/>
        <v>3.91</v>
      </c>
      <c r="P404" s="2">
        <f t="shared" si="464"/>
        <v>0.03</v>
      </c>
      <c r="Q404" s="2">
        <f t="shared" si="465"/>
        <v>0</v>
      </c>
      <c r="R404" s="2">
        <f t="shared" si="466"/>
        <v>0</v>
      </c>
      <c r="S404" s="2">
        <f t="shared" si="467"/>
        <v>3.88</v>
      </c>
      <c r="T404" s="2">
        <f t="shared" si="468"/>
        <v>0</v>
      </c>
      <c r="U404" s="2">
        <f t="shared" si="469"/>
        <v>0.31475499999999995</v>
      </c>
      <c r="V404" s="2">
        <f t="shared" si="470"/>
        <v>0</v>
      </c>
      <c r="W404" s="2">
        <f t="shared" si="471"/>
        <v>0</v>
      </c>
      <c r="X404" s="2">
        <f t="shared" si="472"/>
        <v>0</v>
      </c>
      <c r="Y404" s="2">
        <f t="shared" si="473"/>
        <v>0</v>
      </c>
      <c r="Z404" s="2"/>
      <c r="AA404" s="2">
        <v>21012691</v>
      </c>
      <c r="AB404" s="2">
        <f t="shared" si="474"/>
        <v>195.31042500000001</v>
      </c>
      <c r="AC404" s="2">
        <f t="shared" si="475"/>
        <v>1.26</v>
      </c>
      <c r="AD404" s="2">
        <f t="shared" ref="AD404:AE407" si="501">ROUND((((ET404*1.25)*1.15)),6)</f>
        <v>0</v>
      </c>
      <c r="AE404" s="2">
        <f t="shared" si="501"/>
        <v>0</v>
      </c>
      <c r="AF404" s="2">
        <f>ROUND((((EV404*1.15)*1.15)),6)</f>
        <v>194.05042499999999</v>
      </c>
      <c r="AG404" s="2">
        <f t="shared" si="477"/>
        <v>0</v>
      </c>
      <c r="AH404" s="2">
        <f>(((EW404*1.15)*1.15))</f>
        <v>15.737749999999997</v>
      </c>
      <c r="AI404" s="2">
        <f>(((EX404*1.25)*1.15))</f>
        <v>0</v>
      </c>
      <c r="AJ404" s="2">
        <f t="shared" si="479"/>
        <v>0</v>
      </c>
      <c r="AK404" s="2">
        <v>147.99</v>
      </c>
      <c r="AL404" s="2">
        <v>1.26</v>
      </c>
      <c r="AM404" s="2">
        <v>0</v>
      </c>
      <c r="AN404" s="2">
        <v>0</v>
      </c>
      <c r="AO404" s="2">
        <v>146.72999999999999</v>
      </c>
      <c r="AP404" s="2">
        <v>0</v>
      </c>
      <c r="AQ404" s="2">
        <v>11.9</v>
      </c>
      <c r="AR404" s="2">
        <v>0</v>
      </c>
      <c r="AS404" s="2">
        <v>0</v>
      </c>
      <c r="AT404" s="2">
        <v>0</v>
      </c>
      <c r="AU404" s="2">
        <v>0</v>
      </c>
      <c r="AV404" s="2">
        <v>1</v>
      </c>
      <c r="AW404" s="2">
        <v>1</v>
      </c>
      <c r="AX404" s="2"/>
      <c r="AY404" s="2"/>
      <c r="AZ404" s="2">
        <v>1</v>
      </c>
      <c r="BA404" s="2">
        <v>1</v>
      </c>
      <c r="BB404" s="2">
        <v>1</v>
      </c>
      <c r="BC404" s="2">
        <v>1</v>
      </c>
      <c r="BD404" s="2" t="s">
        <v>3</v>
      </c>
      <c r="BE404" s="2" t="s">
        <v>3</v>
      </c>
      <c r="BF404" s="2" t="s">
        <v>3</v>
      </c>
      <c r="BG404" s="2" t="s">
        <v>3</v>
      </c>
      <c r="BH404" s="2">
        <v>0</v>
      </c>
      <c r="BI404" s="2">
        <v>2</v>
      </c>
      <c r="BJ404" s="2" t="s">
        <v>668</v>
      </c>
      <c r="BK404" s="2"/>
      <c r="BL404" s="2"/>
      <c r="BM404" s="2">
        <v>318</v>
      </c>
      <c r="BN404" s="2">
        <v>0</v>
      </c>
      <c r="BO404" s="2" t="s">
        <v>3</v>
      </c>
      <c r="BP404" s="2">
        <v>0</v>
      </c>
      <c r="BQ404" s="2">
        <v>40</v>
      </c>
      <c r="BR404" s="2">
        <v>0</v>
      </c>
      <c r="BS404" s="2">
        <v>1</v>
      </c>
      <c r="BT404" s="2">
        <v>1</v>
      </c>
      <c r="BU404" s="2">
        <v>1</v>
      </c>
      <c r="BV404" s="2">
        <v>1</v>
      </c>
      <c r="BW404" s="2">
        <v>1</v>
      </c>
      <c r="BX404" s="2">
        <v>1</v>
      </c>
      <c r="BY404" s="2" t="s">
        <v>3</v>
      </c>
      <c r="BZ404" s="2">
        <v>0</v>
      </c>
      <c r="CA404" s="2">
        <v>0</v>
      </c>
      <c r="CB404" s="2"/>
      <c r="CC404" s="2"/>
      <c r="CD404" s="2"/>
      <c r="CE404" s="2"/>
      <c r="CF404" s="2">
        <v>0</v>
      </c>
      <c r="CG404" s="2">
        <v>0</v>
      </c>
      <c r="CH404" s="2"/>
      <c r="CI404" s="2"/>
      <c r="CJ404" s="2"/>
      <c r="CK404" s="2"/>
      <c r="CL404" s="2"/>
      <c r="CM404" s="2">
        <v>0</v>
      </c>
      <c r="CN404" s="2" t="s">
        <v>940</v>
      </c>
      <c r="CO404" s="2">
        <v>0</v>
      </c>
      <c r="CP404" s="2">
        <f t="shared" si="480"/>
        <v>3.9099999999999997</v>
      </c>
      <c r="CQ404" s="2">
        <f t="shared" si="481"/>
        <v>1.26</v>
      </c>
      <c r="CR404" s="2">
        <f t="shared" si="482"/>
        <v>0</v>
      </c>
      <c r="CS404" s="2">
        <f t="shared" si="483"/>
        <v>0</v>
      </c>
      <c r="CT404" s="2">
        <f t="shared" si="484"/>
        <v>194.05042499999999</v>
      </c>
      <c r="CU404" s="2">
        <f t="shared" si="485"/>
        <v>0</v>
      </c>
      <c r="CV404" s="2">
        <f t="shared" si="486"/>
        <v>15.737749999999997</v>
      </c>
      <c r="CW404" s="2">
        <f t="shared" si="487"/>
        <v>0</v>
      </c>
      <c r="CX404" s="2">
        <f t="shared" si="488"/>
        <v>0</v>
      </c>
      <c r="CY404" s="2">
        <f t="shared" si="489"/>
        <v>0</v>
      </c>
      <c r="CZ404" s="2">
        <f t="shared" si="490"/>
        <v>0</v>
      </c>
      <c r="DA404" s="2"/>
      <c r="DB404" s="2"/>
      <c r="DC404" s="2" t="s">
        <v>3</v>
      </c>
      <c r="DD404" s="2" t="s">
        <v>3</v>
      </c>
      <c r="DE404" s="2" t="s">
        <v>224</v>
      </c>
      <c r="DF404" s="2" t="s">
        <v>224</v>
      </c>
      <c r="DG404" s="2" t="s">
        <v>63</v>
      </c>
      <c r="DH404" s="2" t="s">
        <v>3</v>
      </c>
      <c r="DI404" s="2" t="s">
        <v>63</v>
      </c>
      <c r="DJ404" s="2" t="s">
        <v>224</v>
      </c>
      <c r="DK404" s="2" t="s">
        <v>3</v>
      </c>
      <c r="DL404" s="2" t="s">
        <v>3</v>
      </c>
      <c r="DM404" s="2" t="s">
        <v>3</v>
      </c>
      <c r="DN404" s="2">
        <v>114</v>
      </c>
      <c r="DO404" s="2">
        <v>67</v>
      </c>
      <c r="DP404" s="2">
        <v>1.0669999999999999</v>
      </c>
      <c r="DQ404" s="2">
        <v>1.081</v>
      </c>
      <c r="DR404" s="2"/>
      <c r="DS404" s="2"/>
      <c r="DT404" s="2"/>
      <c r="DU404" s="2">
        <v>1010</v>
      </c>
      <c r="DV404" s="2" t="s">
        <v>40</v>
      </c>
      <c r="DW404" s="2" t="s">
        <v>40</v>
      </c>
      <c r="DX404" s="2">
        <v>100</v>
      </c>
      <c r="DY404" s="2"/>
      <c r="DZ404" s="2"/>
      <c r="EA404" s="2"/>
      <c r="EB404" s="2"/>
      <c r="EC404" s="2"/>
      <c r="ED404" s="2"/>
      <c r="EE404" s="2">
        <v>20613210</v>
      </c>
      <c r="EF404" s="2">
        <v>40</v>
      </c>
      <c r="EG404" s="2" t="s">
        <v>449</v>
      </c>
      <c r="EH404" s="2">
        <v>0</v>
      </c>
      <c r="EI404" s="2" t="s">
        <v>3</v>
      </c>
      <c r="EJ404" s="2">
        <v>2</v>
      </c>
      <c r="EK404" s="2">
        <v>318</v>
      </c>
      <c r="EL404" s="2" t="s">
        <v>669</v>
      </c>
      <c r="EM404" s="2" t="s">
        <v>670</v>
      </c>
      <c r="EN404" s="2"/>
      <c r="EO404" s="2" t="s">
        <v>452</v>
      </c>
      <c r="EP404" s="2"/>
      <c r="EQ404" s="2">
        <v>0</v>
      </c>
      <c r="ER404" s="2">
        <v>147.99</v>
      </c>
      <c r="ES404" s="2">
        <v>1.26</v>
      </c>
      <c r="ET404" s="2">
        <v>0</v>
      </c>
      <c r="EU404" s="2">
        <v>0</v>
      </c>
      <c r="EV404" s="2">
        <v>146.72999999999999</v>
      </c>
      <c r="EW404" s="2">
        <v>11.9</v>
      </c>
      <c r="EX404" s="2">
        <v>0</v>
      </c>
      <c r="EY404" s="2">
        <v>0</v>
      </c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>
        <v>0</v>
      </c>
      <c r="FR404" s="2">
        <f t="shared" si="491"/>
        <v>0</v>
      </c>
      <c r="FS404" s="2">
        <v>0</v>
      </c>
      <c r="FT404" s="2"/>
      <c r="FU404" s="2"/>
      <c r="FV404" s="2"/>
      <c r="FW404" s="2"/>
      <c r="FX404" s="2">
        <v>114</v>
      </c>
      <c r="FY404" s="2">
        <v>67</v>
      </c>
      <c r="FZ404" s="2"/>
      <c r="GA404" s="2" t="s">
        <v>3</v>
      </c>
      <c r="GB404" s="2"/>
      <c r="GC404" s="2"/>
      <c r="GD404" s="2">
        <v>0</v>
      </c>
      <c r="GE404" s="2"/>
      <c r="GF404" s="2">
        <v>-9613542</v>
      </c>
      <c r="GG404" s="2">
        <v>2</v>
      </c>
      <c r="GH404" s="2">
        <v>1</v>
      </c>
      <c r="GI404" s="2">
        <v>-2</v>
      </c>
      <c r="GJ404" s="2">
        <v>0</v>
      </c>
      <c r="GK404" s="2">
        <f>ROUND(R404*(R12)/100,2)</f>
        <v>0</v>
      </c>
      <c r="GL404" s="2">
        <f t="shared" si="492"/>
        <v>0</v>
      </c>
      <c r="GM404" s="2">
        <f t="shared" si="493"/>
        <v>3.91</v>
      </c>
      <c r="GN404" s="2">
        <f t="shared" si="494"/>
        <v>0</v>
      </c>
      <c r="GO404" s="2">
        <f t="shared" si="495"/>
        <v>3.91</v>
      </c>
      <c r="GP404" s="2">
        <f t="shared" si="496"/>
        <v>0</v>
      </c>
      <c r="GQ404" s="2"/>
      <c r="GR404" s="2">
        <v>0</v>
      </c>
      <c r="GS404" s="2">
        <v>3</v>
      </c>
      <c r="GT404" s="2">
        <v>0</v>
      </c>
      <c r="GU404" s="2" t="s">
        <v>3</v>
      </c>
      <c r="GV404" s="2">
        <f t="shared" si="497"/>
        <v>0</v>
      </c>
      <c r="GW404" s="2">
        <v>1</v>
      </c>
      <c r="GX404" s="2">
        <f t="shared" si="498"/>
        <v>0</v>
      </c>
      <c r="GY404" s="2"/>
      <c r="GZ404" s="2"/>
      <c r="HA404" s="2">
        <v>0</v>
      </c>
      <c r="HB404" s="2">
        <v>0</v>
      </c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>
        <v>0</v>
      </c>
      <c r="IL404" s="2"/>
      <c r="IM404" s="2"/>
      <c r="IN404" s="2"/>
      <c r="IO404" s="2"/>
      <c r="IP404" s="2"/>
      <c r="IQ404" s="2"/>
      <c r="IR404" s="2"/>
      <c r="IS404" s="2"/>
      <c r="IT404" s="2"/>
      <c r="IU404" s="2"/>
    </row>
    <row r="405" spans="1:255" x14ac:dyDescent="0.2">
      <c r="A405">
        <v>17</v>
      </c>
      <c r="B405">
        <v>1</v>
      </c>
      <c r="E405" t="s">
        <v>42</v>
      </c>
      <c r="F405" t="s">
        <v>666</v>
      </c>
      <c r="G405" t="s">
        <v>667</v>
      </c>
      <c r="H405" t="s">
        <v>40</v>
      </c>
      <c r="I405">
        <f>ROUND(2/100,6)</f>
        <v>0.02</v>
      </c>
      <c r="J405">
        <v>0</v>
      </c>
      <c r="O405">
        <f t="shared" si="463"/>
        <v>76.959999999999994</v>
      </c>
      <c r="P405">
        <f t="shared" si="464"/>
        <v>0.14000000000000001</v>
      </c>
      <c r="Q405">
        <f t="shared" si="465"/>
        <v>0</v>
      </c>
      <c r="R405">
        <f t="shared" si="466"/>
        <v>0</v>
      </c>
      <c r="S405">
        <f t="shared" si="467"/>
        <v>76.819999999999993</v>
      </c>
      <c r="T405">
        <f t="shared" si="468"/>
        <v>0</v>
      </c>
      <c r="U405">
        <f t="shared" si="469"/>
        <v>0.33584358499999994</v>
      </c>
      <c r="V405">
        <f t="shared" si="470"/>
        <v>0</v>
      </c>
      <c r="W405">
        <f t="shared" si="471"/>
        <v>0</v>
      </c>
      <c r="X405">
        <f t="shared" si="472"/>
        <v>62.99</v>
      </c>
      <c r="Y405">
        <f t="shared" si="473"/>
        <v>33.799999999999997</v>
      </c>
      <c r="AA405">
        <v>21012693</v>
      </c>
      <c r="AB405">
        <f t="shared" si="474"/>
        <v>195.31042500000001</v>
      </c>
      <c r="AC405">
        <f t="shared" si="475"/>
        <v>1.26</v>
      </c>
      <c r="AD405">
        <f t="shared" si="501"/>
        <v>0</v>
      </c>
      <c r="AE405">
        <f t="shared" si="501"/>
        <v>0</v>
      </c>
      <c r="AF405">
        <f>ROUND((((EV405*1.15)*1.15)),6)</f>
        <v>194.05042499999999</v>
      </c>
      <c r="AG405">
        <f t="shared" si="477"/>
        <v>0</v>
      </c>
      <c r="AH405">
        <f>(((EW405*1.15)*1.15))</f>
        <v>15.737749999999997</v>
      </c>
      <c r="AI405">
        <f>(((EX405*1.25)*1.15))</f>
        <v>0</v>
      </c>
      <c r="AJ405">
        <f t="shared" si="479"/>
        <v>0</v>
      </c>
      <c r="AK405">
        <v>147.99</v>
      </c>
      <c r="AL405">
        <v>1.26</v>
      </c>
      <c r="AM405">
        <v>0</v>
      </c>
      <c r="AN405">
        <v>0</v>
      </c>
      <c r="AO405">
        <v>146.72999999999999</v>
      </c>
      <c r="AP405">
        <v>0</v>
      </c>
      <c r="AQ405">
        <v>11.9</v>
      </c>
      <c r="AR405">
        <v>0</v>
      </c>
      <c r="AS405">
        <v>0</v>
      </c>
      <c r="AT405">
        <v>82</v>
      </c>
      <c r="AU405">
        <v>44</v>
      </c>
      <c r="AV405">
        <v>1.0669999999999999</v>
      </c>
      <c r="AW405">
        <v>1.081</v>
      </c>
      <c r="AZ405">
        <v>1</v>
      </c>
      <c r="BA405">
        <v>18.55</v>
      </c>
      <c r="BB405">
        <v>1</v>
      </c>
      <c r="BC405">
        <v>5.23</v>
      </c>
      <c r="BD405" t="s">
        <v>3</v>
      </c>
      <c r="BE405" t="s">
        <v>3</v>
      </c>
      <c r="BF405" t="s">
        <v>3</v>
      </c>
      <c r="BG405" t="s">
        <v>3</v>
      </c>
      <c r="BH405">
        <v>0</v>
      </c>
      <c r="BI405">
        <v>2</v>
      </c>
      <c r="BJ405" t="s">
        <v>668</v>
      </c>
      <c r="BM405">
        <v>318</v>
      </c>
      <c r="BN405">
        <v>0</v>
      </c>
      <c r="BO405" t="s">
        <v>666</v>
      </c>
      <c r="BP405">
        <v>1</v>
      </c>
      <c r="BQ405">
        <v>40</v>
      </c>
      <c r="BR405">
        <v>0</v>
      </c>
      <c r="BS405">
        <v>1</v>
      </c>
      <c r="BT405">
        <v>1</v>
      </c>
      <c r="BU405">
        <v>1</v>
      </c>
      <c r="BV405">
        <v>1</v>
      </c>
      <c r="BW405">
        <v>1</v>
      </c>
      <c r="BX405">
        <v>1</v>
      </c>
      <c r="BY405" t="s">
        <v>3</v>
      </c>
      <c r="BZ405">
        <v>82</v>
      </c>
      <c r="CA405">
        <v>44</v>
      </c>
      <c r="CF405">
        <v>0</v>
      </c>
      <c r="CG405">
        <v>0</v>
      </c>
      <c r="CM405">
        <v>0</v>
      </c>
      <c r="CN405" t="s">
        <v>940</v>
      </c>
      <c r="CO405">
        <v>0</v>
      </c>
      <c r="CP405">
        <f t="shared" si="480"/>
        <v>76.959999999999994</v>
      </c>
      <c r="CQ405">
        <f t="shared" si="481"/>
        <v>7.1235738</v>
      </c>
      <c r="CR405">
        <f t="shared" si="482"/>
        <v>0</v>
      </c>
      <c r="CS405">
        <f t="shared" si="483"/>
        <v>0</v>
      </c>
      <c r="CT405">
        <f t="shared" si="484"/>
        <v>3840.8109544612498</v>
      </c>
      <c r="CU405">
        <f t="shared" si="485"/>
        <v>0</v>
      </c>
      <c r="CV405">
        <f t="shared" si="486"/>
        <v>16.792179249999997</v>
      </c>
      <c r="CW405">
        <f t="shared" si="487"/>
        <v>0</v>
      </c>
      <c r="CX405">
        <f t="shared" si="488"/>
        <v>0</v>
      </c>
      <c r="CY405">
        <f t="shared" si="489"/>
        <v>62.992399999999989</v>
      </c>
      <c r="CZ405">
        <f t="shared" si="490"/>
        <v>33.800799999999995</v>
      </c>
      <c r="DC405" t="s">
        <v>3</v>
      </c>
      <c r="DD405" t="s">
        <v>3</v>
      </c>
      <c r="DE405" t="s">
        <v>224</v>
      </c>
      <c r="DF405" t="s">
        <v>224</v>
      </c>
      <c r="DG405" t="s">
        <v>63</v>
      </c>
      <c r="DH405" t="s">
        <v>3</v>
      </c>
      <c r="DI405" t="s">
        <v>63</v>
      </c>
      <c r="DJ405" t="s">
        <v>224</v>
      </c>
      <c r="DK405" t="s">
        <v>3</v>
      </c>
      <c r="DL405" t="s">
        <v>3</v>
      </c>
      <c r="DM405" t="s">
        <v>3</v>
      </c>
      <c r="DN405">
        <v>114</v>
      </c>
      <c r="DO405">
        <v>67</v>
      </c>
      <c r="DP405">
        <v>1.0669999999999999</v>
      </c>
      <c r="DQ405">
        <v>1.081</v>
      </c>
      <c r="DU405">
        <v>1010</v>
      </c>
      <c r="DV405" t="s">
        <v>40</v>
      </c>
      <c r="DW405" t="s">
        <v>40</v>
      </c>
      <c r="DX405">
        <v>100</v>
      </c>
      <c r="EE405">
        <v>20613210</v>
      </c>
      <c r="EF405">
        <v>40</v>
      </c>
      <c r="EG405" t="s">
        <v>449</v>
      </c>
      <c r="EH405">
        <v>0</v>
      </c>
      <c r="EI405" t="s">
        <v>3</v>
      </c>
      <c r="EJ405">
        <v>2</v>
      </c>
      <c r="EK405">
        <v>318</v>
      </c>
      <c r="EL405" t="s">
        <v>669</v>
      </c>
      <c r="EM405" t="s">
        <v>670</v>
      </c>
      <c r="EO405" t="s">
        <v>452</v>
      </c>
      <c r="EQ405">
        <v>0</v>
      </c>
      <c r="ER405">
        <v>147.99</v>
      </c>
      <c r="ES405">
        <v>1.26</v>
      </c>
      <c r="ET405">
        <v>0</v>
      </c>
      <c r="EU405">
        <v>0</v>
      </c>
      <c r="EV405">
        <v>146.72999999999999</v>
      </c>
      <c r="EW405">
        <v>11.9</v>
      </c>
      <c r="EX405">
        <v>0</v>
      </c>
      <c r="EY405">
        <v>0</v>
      </c>
      <c r="FQ405">
        <v>0</v>
      </c>
      <c r="FR405">
        <f t="shared" si="491"/>
        <v>0</v>
      </c>
      <c r="FS405">
        <v>0</v>
      </c>
      <c r="FX405">
        <v>114</v>
      </c>
      <c r="FY405">
        <v>67</v>
      </c>
      <c r="GA405" t="s">
        <v>3</v>
      </c>
      <c r="GD405">
        <v>0</v>
      </c>
      <c r="GF405">
        <v>-9613542</v>
      </c>
      <c r="GG405">
        <v>2</v>
      </c>
      <c r="GH405">
        <v>1</v>
      </c>
      <c r="GI405">
        <v>2</v>
      </c>
      <c r="GJ405">
        <v>0</v>
      </c>
      <c r="GK405">
        <f>ROUND(R405*(S12)/100,2)</f>
        <v>0</v>
      </c>
      <c r="GL405">
        <f t="shared" si="492"/>
        <v>0</v>
      </c>
      <c r="GM405">
        <f t="shared" si="493"/>
        <v>173.75</v>
      </c>
      <c r="GN405">
        <f t="shared" si="494"/>
        <v>0</v>
      </c>
      <c r="GO405">
        <f t="shared" si="495"/>
        <v>173.75</v>
      </c>
      <c r="GP405">
        <f t="shared" si="496"/>
        <v>0</v>
      </c>
      <c r="GR405">
        <v>0</v>
      </c>
      <c r="GS405">
        <v>3</v>
      </c>
      <c r="GT405">
        <v>0</v>
      </c>
      <c r="GU405" t="s">
        <v>3</v>
      </c>
      <c r="GV405">
        <f t="shared" si="497"/>
        <v>0</v>
      </c>
      <c r="GW405">
        <v>1</v>
      </c>
      <c r="GX405">
        <f t="shared" si="498"/>
        <v>0</v>
      </c>
      <c r="HA405">
        <v>0</v>
      </c>
      <c r="HB405">
        <v>0</v>
      </c>
      <c r="IK405">
        <v>0</v>
      </c>
    </row>
    <row r="406" spans="1:255" x14ac:dyDescent="0.2">
      <c r="A406" s="2">
        <v>17</v>
      </c>
      <c r="B406" s="2">
        <v>1</v>
      </c>
      <c r="C406" s="2">
        <f>ROW(SmtRes!A527)</f>
        <v>527</v>
      </c>
      <c r="D406" s="2"/>
      <c r="E406" s="2" t="s">
        <v>48</v>
      </c>
      <c r="F406" s="2" t="s">
        <v>671</v>
      </c>
      <c r="G406" s="2" t="s">
        <v>672</v>
      </c>
      <c r="H406" s="2" t="s">
        <v>40</v>
      </c>
      <c r="I406" s="2">
        <f>ROUND(1/100,6)</f>
        <v>0.01</v>
      </c>
      <c r="J406" s="2">
        <v>0</v>
      </c>
      <c r="K406" s="2"/>
      <c r="L406" s="2"/>
      <c r="M406" s="2"/>
      <c r="N406" s="2"/>
      <c r="O406" s="2">
        <f t="shared" si="463"/>
        <v>15.54</v>
      </c>
      <c r="P406" s="2">
        <f t="shared" si="464"/>
        <v>0.88</v>
      </c>
      <c r="Q406" s="2">
        <f t="shared" si="465"/>
        <v>2.63</v>
      </c>
      <c r="R406" s="2">
        <f t="shared" si="466"/>
        <v>0.19</v>
      </c>
      <c r="S406" s="2">
        <f t="shared" si="467"/>
        <v>12.03</v>
      </c>
      <c r="T406" s="2">
        <f t="shared" si="468"/>
        <v>0</v>
      </c>
      <c r="U406" s="2">
        <f t="shared" si="469"/>
        <v>0.92574999999999985</v>
      </c>
      <c r="V406" s="2">
        <f t="shared" si="470"/>
        <v>0</v>
      </c>
      <c r="W406" s="2">
        <f t="shared" si="471"/>
        <v>0</v>
      </c>
      <c r="X406" s="2">
        <f t="shared" si="472"/>
        <v>0</v>
      </c>
      <c r="Y406" s="2">
        <f t="shared" si="473"/>
        <v>0</v>
      </c>
      <c r="Z406" s="2"/>
      <c r="AA406" s="2">
        <v>21012691</v>
      </c>
      <c r="AB406" s="2">
        <f t="shared" si="474"/>
        <v>1553.9081249999999</v>
      </c>
      <c r="AC406" s="2">
        <f t="shared" si="475"/>
        <v>87.5</v>
      </c>
      <c r="AD406" s="2">
        <f t="shared" si="501"/>
        <v>262.93312500000002</v>
      </c>
      <c r="AE406" s="2">
        <f t="shared" si="501"/>
        <v>18.515000000000001</v>
      </c>
      <c r="AF406" s="2">
        <f>ROUND((((EV406*1.15)*1.15)),6)</f>
        <v>1203.4749999999999</v>
      </c>
      <c r="AG406" s="2">
        <f t="shared" si="477"/>
        <v>0</v>
      </c>
      <c r="AH406" s="2">
        <f>(((EW406*1.15)*1.15))</f>
        <v>92.574999999999989</v>
      </c>
      <c r="AI406" s="2">
        <f>(((EX406*1.25)*1.15))</f>
        <v>0</v>
      </c>
      <c r="AJ406" s="2">
        <f t="shared" si="479"/>
        <v>0</v>
      </c>
      <c r="AK406" s="2">
        <v>1180.4100000000001</v>
      </c>
      <c r="AL406" s="2">
        <v>87.5</v>
      </c>
      <c r="AM406" s="2">
        <v>182.91</v>
      </c>
      <c r="AN406" s="2">
        <v>12.88</v>
      </c>
      <c r="AO406" s="2">
        <v>910</v>
      </c>
      <c r="AP406" s="2">
        <v>0</v>
      </c>
      <c r="AQ406" s="2">
        <v>70</v>
      </c>
      <c r="AR406" s="2">
        <v>0</v>
      </c>
      <c r="AS406" s="2">
        <v>0</v>
      </c>
      <c r="AT406" s="2">
        <v>0</v>
      </c>
      <c r="AU406" s="2">
        <v>0</v>
      </c>
      <c r="AV406" s="2">
        <v>1</v>
      </c>
      <c r="AW406" s="2">
        <v>1</v>
      </c>
      <c r="AX406" s="2"/>
      <c r="AY406" s="2"/>
      <c r="AZ406" s="2">
        <v>1</v>
      </c>
      <c r="BA406" s="2">
        <v>1</v>
      </c>
      <c r="BB406" s="2">
        <v>1</v>
      </c>
      <c r="BC406" s="2">
        <v>1</v>
      </c>
      <c r="BD406" s="2" t="s">
        <v>3</v>
      </c>
      <c r="BE406" s="2" t="s">
        <v>3</v>
      </c>
      <c r="BF406" s="2" t="s">
        <v>3</v>
      </c>
      <c r="BG406" s="2" t="s">
        <v>3</v>
      </c>
      <c r="BH406" s="2">
        <v>0</v>
      </c>
      <c r="BI406" s="2">
        <v>2</v>
      </c>
      <c r="BJ406" s="2" t="s">
        <v>673</v>
      </c>
      <c r="BK406" s="2"/>
      <c r="BL406" s="2"/>
      <c r="BM406" s="2">
        <v>333</v>
      </c>
      <c r="BN406" s="2">
        <v>0</v>
      </c>
      <c r="BO406" s="2" t="s">
        <v>3</v>
      </c>
      <c r="BP406" s="2">
        <v>0</v>
      </c>
      <c r="BQ406" s="2">
        <v>40</v>
      </c>
      <c r="BR406" s="2">
        <v>0</v>
      </c>
      <c r="BS406" s="2">
        <v>1</v>
      </c>
      <c r="BT406" s="2">
        <v>1</v>
      </c>
      <c r="BU406" s="2">
        <v>1</v>
      </c>
      <c r="BV406" s="2">
        <v>1</v>
      </c>
      <c r="BW406" s="2">
        <v>1</v>
      </c>
      <c r="BX406" s="2">
        <v>1</v>
      </c>
      <c r="BY406" s="2" t="s">
        <v>3</v>
      </c>
      <c r="BZ406" s="2">
        <v>0</v>
      </c>
      <c r="CA406" s="2">
        <v>0</v>
      </c>
      <c r="CB406" s="2"/>
      <c r="CC406" s="2"/>
      <c r="CD406" s="2"/>
      <c r="CE406" s="2"/>
      <c r="CF406" s="2">
        <v>0</v>
      </c>
      <c r="CG406" s="2">
        <v>0</v>
      </c>
      <c r="CH406" s="2"/>
      <c r="CI406" s="2"/>
      <c r="CJ406" s="2"/>
      <c r="CK406" s="2"/>
      <c r="CL406" s="2"/>
      <c r="CM406" s="2">
        <v>0</v>
      </c>
      <c r="CN406" s="2" t="s">
        <v>940</v>
      </c>
      <c r="CO406" s="2">
        <v>0</v>
      </c>
      <c r="CP406" s="2">
        <f t="shared" si="480"/>
        <v>15.54</v>
      </c>
      <c r="CQ406" s="2">
        <f t="shared" si="481"/>
        <v>87.5</v>
      </c>
      <c r="CR406" s="2">
        <f t="shared" si="482"/>
        <v>262.93312500000002</v>
      </c>
      <c r="CS406" s="2">
        <f t="shared" si="483"/>
        <v>18.515000000000001</v>
      </c>
      <c r="CT406" s="2">
        <f t="shared" si="484"/>
        <v>1203.4749999999999</v>
      </c>
      <c r="CU406" s="2">
        <f t="shared" si="485"/>
        <v>0</v>
      </c>
      <c r="CV406" s="2">
        <f t="shared" si="486"/>
        <v>92.574999999999989</v>
      </c>
      <c r="CW406" s="2">
        <f t="shared" si="487"/>
        <v>0</v>
      </c>
      <c r="CX406" s="2">
        <f t="shared" si="488"/>
        <v>0</v>
      </c>
      <c r="CY406" s="2">
        <f t="shared" si="489"/>
        <v>0</v>
      </c>
      <c r="CZ406" s="2">
        <f t="shared" si="490"/>
        <v>0</v>
      </c>
      <c r="DA406" s="2"/>
      <c r="DB406" s="2"/>
      <c r="DC406" s="2" t="s">
        <v>3</v>
      </c>
      <c r="DD406" s="2" t="s">
        <v>3</v>
      </c>
      <c r="DE406" s="2" t="s">
        <v>224</v>
      </c>
      <c r="DF406" s="2" t="s">
        <v>224</v>
      </c>
      <c r="DG406" s="2" t="s">
        <v>63</v>
      </c>
      <c r="DH406" s="2" t="s">
        <v>3</v>
      </c>
      <c r="DI406" s="2" t="s">
        <v>63</v>
      </c>
      <c r="DJ406" s="2" t="s">
        <v>224</v>
      </c>
      <c r="DK406" s="2" t="s">
        <v>3</v>
      </c>
      <c r="DL406" s="2" t="s">
        <v>3</v>
      </c>
      <c r="DM406" s="2" t="s">
        <v>3</v>
      </c>
      <c r="DN406" s="2">
        <v>114</v>
      </c>
      <c r="DO406" s="2">
        <v>67</v>
      </c>
      <c r="DP406" s="2">
        <v>1.0469999999999999</v>
      </c>
      <c r="DQ406" s="2">
        <v>1</v>
      </c>
      <c r="DR406" s="2"/>
      <c r="DS406" s="2"/>
      <c r="DT406" s="2"/>
      <c r="DU406" s="2">
        <v>1010</v>
      </c>
      <c r="DV406" s="2" t="s">
        <v>40</v>
      </c>
      <c r="DW406" s="2" t="s">
        <v>40</v>
      </c>
      <c r="DX406" s="2">
        <v>100</v>
      </c>
      <c r="DY406" s="2"/>
      <c r="DZ406" s="2"/>
      <c r="EA406" s="2"/>
      <c r="EB406" s="2"/>
      <c r="EC406" s="2"/>
      <c r="ED406" s="2"/>
      <c r="EE406" s="2">
        <v>20613225</v>
      </c>
      <c r="EF406" s="2">
        <v>40</v>
      </c>
      <c r="EG406" s="2" t="s">
        <v>449</v>
      </c>
      <c r="EH406" s="2">
        <v>0</v>
      </c>
      <c r="EI406" s="2" t="s">
        <v>3</v>
      </c>
      <c r="EJ406" s="2">
        <v>2</v>
      </c>
      <c r="EK406" s="2">
        <v>333</v>
      </c>
      <c r="EL406" s="2" t="s">
        <v>657</v>
      </c>
      <c r="EM406" s="2" t="s">
        <v>658</v>
      </c>
      <c r="EN406" s="2"/>
      <c r="EO406" s="2" t="s">
        <v>452</v>
      </c>
      <c r="EP406" s="2"/>
      <c r="EQ406" s="2">
        <v>0</v>
      </c>
      <c r="ER406" s="2">
        <v>1180.4100000000001</v>
      </c>
      <c r="ES406" s="2">
        <v>87.5</v>
      </c>
      <c r="ET406" s="2">
        <v>182.91</v>
      </c>
      <c r="EU406" s="2">
        <v>12.88</v>
      </c>
      <c r="EV406" s="2">
        <v>910</v>
      </c>
      <c r="EW406" s="2">
        <v>70</v>
      </c>
      <c r="EX406" s="2">
        <v>0</v>
      </c>
      <c r="EY406" s="2">
        <v>0</v>
      </c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>
        <v>0</v>
      </c>
      <c r="FR406" s="2">
        <f t="shared" si="491"/>
        <v>0</v>
      </c>
      <c r="FS406" s="2">
        <v>0</v>
      </c>
      <c r="FT406" s="2"/>
      <c r="FU406" s="2"/>
      <c r="FV406" s="2"/>
      <c r="FW406" s="2"/>
      <c r="FX406" s="2">
        <v>114</v>
      </c>
      <c r="FY406" s="2">
        <v>67</v>
      </c>
      <c r="FZ406" s="2"/>
      <c r="GA406" s="2" t="s">
        <v>3</v>
      </c>
      <c r="GB406" s="2"/>
      <c r="GC406" s="2"/>
      <c r="GD406" s="2">
        <v>0</v>
      </c>
      <c r="GE406" s="2"/>
      <c r="GF406" s="2">
        <v>-1963906914</v>
      </c>
      <c r="GG406" s="2">
        <v>2</v>
      </c>
      <c r="GH406" s="2">
        <v>-2</v>
      </c>
      <c r="GI406" s="2">
        <v>-2</v>
      </c>
      <c r="GJ406" s="2">
        <v>0</v>
      </c>
      <c r="GK406" s="2">
        <f>ROUND(R406*(R12)/100,2)</f>
        <v>0.32</v>
      </c>
      <c r="GL406" s="2">
        <f t="shared" si="492"/>
        <v>0</v>
      </c>
      <c r="GM406" s="2">
        <f t="shared" si="493"/>
        <v>15.86</v>
      </c>
      <c r="GN406" s="2">
        <f t="shared" si="494"/>
        <v>0</v>
      </c>
      <c r="GO406" s="2">
        <f t="shared" si="495"/>
        <v>15.86</v>
      </c>
      <c r="GP406" s="2">
        <f t="shared" si="496"/>
        <v>0</v>
      </c>
      <c r="GQ406" s="2"/>
      <c r="GR406" s="2">
        <v>0</v>
      </c>
      <c r="GS406" s="2">
        <v>0</v>
      </c>
      <c r="GT406" s="2">
        <v>0</v>
      </c>
      <c r="GU406" s="2" t="s">
        <v>3</v>
      </c>
      <c r="GV406" s="2">
        <f t="shared" si="497"/>
        <v>0</v>
      </c>
      <c r="GW406" s="2">
        <v>1</v>
      </c>
      <c r="GX406" s="2">
        <f t="shared" si="498"/>
        <v>0</v>
      </c>
      <c r="GY406" s="2"/>
      <c r="GZ406" s="2"/>
      <c r="HA406" s="2">
        <v>0</v>
      </c>
      <c r="HB406" s="2">
        <v>0</v>
      </c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>
        <v>0</v>
      </c>
      <c r="IL406" s="2"/>
      <c r="IM406" s="2"/>
      <c r="IN406" s="2"/>
      <c r="IO406" s="2"/>
      <c r="IP406" s="2"/>
      <c r="IQ406" s="2"/>
      <c r="IR406" s="2"/>
      <c r="IS406" s="2"/>
      <c r="IT406" s="2"/>
      <c r="IU406" s="2"/>
    </row>
    <row r="407" spans="1:255" x14ac:dyDescent="0.2">
      <c r="A407">
        <v>17</v>
      </c>
      <c r="B407">
        <v>1</v>
      </c>
      <c r="C407">
        <f>ROW(SmtRes!A528)</f>
        <v>528</v>
      </c>
      <c r="E407" t="s">
        <v>48</v>
      </c>
      <c r="F407" t="s">
        <v>671</v>
      </c>
      <c r="G407" t="s">
        <v>672</v>
      </c>
      <c r="H407" t="s">
        <v>40</v>
      </c>
      <c r="I407">
        <f>ROUND(1/100,6)</f>
        <v>0.01</v>
      </c>
      <c r="J407">
        <v>0</v>
      </c>
      <c r="O407">
        <f t="shared" si="463"/>
        <v>255.77</v>
      </c>
      <c r="P407">
        <f t="shared" si="464"/>
        <v>4.58</v>
      </c>
      <c r="Q407">
        <f t="shared" si="465"/>
        <v>17.45</v>
      </c>
      <c r="R407">
        <f t="shared" si="466"/>
        <v>0.19</v>
      </c>
      <c r="S407">
        <f t="shared" si="467"/>
        <v>233.74</v>
      </c>
      <c r="T407">
        <f t="shared" si="468"/>
        <v>0</v>
      </c>
      <c r="U407">
        <f t="shared" si="469"/>
        <v>0.96926024999999982</v>
      </c>
      <c r="V407">
        <f t="shared" si="470"/>
        <v>0</v>
      </c>
      <c r="W407">
        <f t="shared" si="471"/>
        <v>0</v>
      </c>
      <c r="X407">
        <f t="shared" si="472"/>
        <v>191.67</v>
      </c>
      <c r="Y407">
        <f t="shared" si="473"/>
        <v>102.85</v>
      </c>
      <c r="AA407">
        <v>21012693</v>
      </c>
      <c r="AB407">
        <f t="shared" si="474"/>
        <v>1553.9081249999999</v>
      </c>
      <c r="AC407">
        <f t="shared" si="475"/>
        <v>87.5</v>
      </c>
      <c r="AD407">
        <f t="shared" si="501"/>
        <v>262.93312500000002</v>
      </c>
      <c r="AE407">
        <f t="shared" si="501"/>
        <v>18.515000000000001</v>
      </c>
      <c r="AF407">
        <f>ROUND((((EV407*1.15)*1.15)),6)</f>
        <v>1203.4749999999999</v>
      </c>
      <c r="AG407">
        <f t="shared" si="477"/>
        <v>0</v>
      </c>
      <c r="AH407">
        <f>(((EW407*1.15)*1.15))</f>
        <v>92.574999999999989</v>
      </c>
      <c r="AI407">
        <f>(((EX407*1.25)*1.15))</f>
        <v>0</v>
      </c>
      <c r="AJ407">
        <f t="shared" si="479"/>
        <v>0</v>
      </c>
      <c r="AK407">
        <v>1180.4100000000001</v>
      </c>
      <c r="AL407">
        <v>87.5</v>
      </c>
      <c r="AM407">
        <v>182.91</v>
      </c>
      <c r="AN407">
        <v>12.88</v>
      </c>
      <c r="AO407">
        <v>910</v>
      </c>
      <c r="AP407">
        <v>0</v>
      </c>
      <c r="AQ407">
        <v>70</v>
      </c>
      <c r="AR407">
        <v>0</v>
      </c>
      <c r="AS407">
        <v>0</v>
      </c>
      <c r="AT407">
        <v>82</v>
      </c>
      <c r="AU407">
        <v>44</v>
      </c>
      <c r="AV407">
        <v>1.0469999999999999</v>
      </c>
      <c r="AW407">
        <v>1</v>
      </c>
      <c r="AZ407">
        <v>1</v>
      </c>
      <c r="BA407">
        <v>18.55</v>
      </c>
      <c r="BB407">
        <v>6.34</v>
      </c>
      <c r="BC407">
        <v>5.23</v>
      </c>
      <c r="BD407" t="s">
        <v>3</v>
      </c>
      <c r="BE407" t="s">
        <v>3</v>
      </c>
      <c r="BF407" t="s">
        <v>3</v>
      </c>
      <c r="BG407" t="s">
        <v>3</v>
      </c>
      <c r="BH407">
        <v>0</v>
      </c>
      <c r="BI407">
        <v>2</v>
      </c>
      <c r="BJ407" t="s">
        <v>673</v>
      </c>
      <c r="BM407">
        <v>333</v>
      </c>
      <c r="BN407">
        <v>0</v>
      </c>
      <c r="BO407" t="s">
        <v>671</v>
      </c>
      <c r="BP407">
        <v>1</v>
      </c>
      <c r="BQ407">
        <v>40</v>
      </c>
      <c r="BR407">
        <v>0</v>
      </c>
      <c r="BS407">
        <v>1</v>
      </c>
      <c r="BT407">
        <v>1</v>
      </c>
      <c r="BU407">
        <v>1</v>
      </c>
      <c r="BV407">
        <v>1</v>
      </c>
      <c r="BW407">
        <v>1</v>
      </c>
      <c r="BX407">
        <v>1</v>
      </c>
      <c r="BY407" t="s">
        <v>3</v>
      </c>
      <c r="BZ407">
        <v>82</v>
      </c>
      <c r="CA407">
        <v>44</v>
      </c>
      <c r="CF407">
        <v>0</v>
      </c>
      <c r="CG407">
        <v>0</v>
      </c>
      <c r="CM407">
        <v>0</v>
      </c>
      <c r="CN407" t="s">
        <v>940</v>
      </c>
      <c r="CO407">
        <v>0</v>
      </c>
      <c r="CP407">
        <f t="shared" si="480"/>
        <v>255.77</v>
      </c>
      <c r="CQ407">
        <f t="shared" si="481"/>
        <v>457.62500000000006</v>
      </c>
      <c r="CR407">
        <f t="shared" si="482"/>
        <v>1745.3448250874999</v>
      </c>
      <c r="CS407">
        <f t="shared" si="483"/>
        <v>19.385204999999999</v>
      </c>
      <c r="CT407">
        <f t="shared" si="484"/>
        <v>23373.710928749999</v>
      </c>
      <c r="CU407">
        <f t="shared" si="485"/>
        <v>0</v>
      </c>
      <c r="CV407">
        <f t="shared" si="486"/>
        <v>96.926024999999981</v>
      </c>
      <c r="CW407">
        <f t="shared" si="487"/>
        <v>0</v>
      </c>
      <c r="CX407">
        <f t="shared" si="488"/>
        <v>0</v>
      </c>
      <c r="CY407">
        <f t="shared" si="489"/>
        <v>191.66679999999999</v>
      </c>
      <c r="CZ407">
        <f t="shared" si="490"/>
        <v>102.8456</v>
      </c>
      <c r="DC407" t="s">
        <v>3</v>
      </c>
      <c r="DD407" t="s">
        <v>3</v>
      </c>
      <c r="DE407" t="s">
        <v>224</v>
      </c>
      <c r="DF407" t="s">
        <v>224</v>
      </c>
      <c r="DG407" t="s">
        <v>63</v>
      </c>
      <c r="DH407" t="s">
        <v>3</v>
      </c>
      <c r="DI407" t="s">
        <v>63</v>
      </c>
      <c r="DJ407" t="s">
        <v>224</v>
      </c>
      <c r="DK407" t="s">
        <v>3</v>
      </c>
      <c r="DL407" t="s">
        <v>3</v>
      </c>
      <c r="DM407" t="s">
        <v>3</v>
      </c>
      <c r="DN407">
        <v>114</v>
      </c>
      <c r="DO407">
        <v>67</v>
      </c>
      <c r="DP407">
        <v>1.0469999999999999</v>
      </c>
      <c r="DQ407">
        <v>1</v>
      </c>
      <c r="DU407">
        <v>1010</v>
      </c>
      <c r="DV407" t="s">
        <v>40</v>
      </c>
      <c r="DW407" t="s">
        <v>40</v>
      </c>
      <c r="DX407">
        <v>100</v>
      </c>
      <c r="EE407">
        <v>20613225</v>
      </c>
      <c r="EF407">
        <v>40</v>
      </c>
      <c r="EG407" t="s">
        <v>449</v>
      </c>
      <c r="EH407">
        <v>0</v>
      </c>
      <c r="EI407" t="s">
        <v>3</v>
      </c>
      <c r="EJ407">
        <v>2</v>
      </c>
      <c r="EK407">
        <v>333</v>
      </c>
      <c r="EL407" t="s">
        <v>657</v>
      </c>
      <c r="EM407" t="s">
        <v>658</v>
      </c>
      <c r="EO407" t="s">
        <v>452</v>
      </c>
      <c r="EQ407">
        <v>0</v>
      </c>
      <c r="ER407">
        <v>1180.4100000000001</v>
      </c>
      <c r="ES407">
        <v>87.5</v>
      </c>
      <c r="ET407">
        <v>182.91</v>
      </c>
      <c r="EU407">
        <v>12.88</v>
      </c>
      <c r="EV407">
        <v>910</v>
      </c>
      <c r="EW407">
        <v>70</v>
      </c>
      <c r="EX407">
        <v>0</v>
      </c>
      <c r="EY407">
        <v>0</v>
      </c>
      <c r="FQ407">
        <v>0</v>
      </c>
      <c r="FR407">
        <f t="shared" si="491"/>
        <v>0</v>
      </c>
      <c r="FS407">
        <v>0</v>
      </c>
      <c r="FX407">
        <v>114</v>
      </c>
      <c r="FY407">
        <v>67</v>
      </c>
      <c r="GA407" t="s">
        <v>3</v>
      </c>
      <c r="GD407">
        <v>0</v>
      </c>
      <c r="GF407">
        <v>-1963906914</v>
      </c>
      <c r="GG407">
        <v>2</v>
      </c>
      <c r="GH407">
        <v>-2</v>
      </c>
      <c r="GI407">
        <v>2</v>
      </c>
      <c r="GJ407">
        <v>0</v>
      </c>
      <c r="GK407">
        <f>ROUND(R407*(S12)/100,2)</f>
        <v>0.32</v>
      </c>
      <c r="GL407">
        <f t="shared" si="492"/>
        <v>0</v>
      </c>
      <c r="GM407">
        <f t="shared" si="493"/>
        <v>550.61</v>
      </c>
      <c r="GN407">
        <f t="shared" si="494"/>
        <v>0</v>
      </c>
      <c r="GO407">
        <f t="shared" si="495"/>
        <v>550.61</v>
      </c>
      <c r="GP407">
        <f t="shared" si="496"/>
        <v>0</v>
      </c>
      <c r="GR407">
        <v>0</v>
      </c>
      <c r="GS407">
        <v>0</v>
      </c>
      <c r="GT407">
        <v>0</v>
      </c>
      <c r="GU407" t="s">
        <v>3</v>
      </c>
      <c r="GV407">
        <f t="shared" si="497"/>
        <v>0</v>
      </c>
      <c r="GW407">
        <v>1</v>
      </c>
      <c r="GX407">
        <f t="shared" si="498"/>
        <v>0</v>
      </c>
      <c r="HA407">
        <v>0</v>
      </c>
      <c r="HB407">
        <v>0</v>
      </c>
      <c r="IK407">
        <v>0</v>
      </c>
    </row>
    <row r="408" spans="1:255" x14ac:dyDescent="0.2">
      <c r="A408" s="2">
        <v>18</v>
      </c>
      <c r="B408" s="2">
        <v>1</v>
      </c>
      <c r="C408" s="2">
        <v>527</v>
      </c>
      <c r="D408" s="2"/>
      <c r="E408" s="2" t="s">
        <v>674</v>
      </c>
      <c r="F408" s="2" t="s">
        <v>675</v>
      </c>
      <c r="G408" s="2" t="s">
        <v>676</v>
      </c>
      <c r="H408" s="2" t="s">
        <v>51</v>
      </c>
      <c r="I408" s="2">
        <f>I406*J408</f>
        <v>0.42857099999999998</v>
      </c>
      <c r="J408" s="2">
        <v>42.857099999999996</v>
      </c>
      <c r="K408" s="2"/>
      <c r="L408" s="2"/>
      <c r="M408" s="2"/>
      <c r="N408" s="2"/>
      <c r="O408" s="2">
        <f t="shared" si="463"/>
        <v>7.52</v>
      </c>
      <c r="P408" s="2">
        <f t="shared" si="464"/>
        <v>7.52</v>
      </c>
      <c r="Q408" s="2">
        <f t="shared" si="465"/>
        <v>0</v>
      </c>
      <c r="R408" s="2">
        <f t="shared" si="466"/>
        <v>0</v>
      </c>
      <c r="S408" s="2">
        <f t="shared" si="467"/>
        <v>0</v>
      </c>
      <c r="T408" s="2">
        <f t="shared" si="468"/>
        <v>0</v>
      </c>
      <c r="U408" s="2">
        <f t="shared" si="469"/>
        <v>0</v>
      </c>
      <c r="V408" s="2">
        <f t="shared" si="470"/>
        <v>0</v>
      </c>
      <c r="W408" s="2">
        <f t="shared" si="471"/>
        <v>0</v>
      </c>
      <c r="X408" s="2">
        <f t="shared" si="472"/>
        <v>0</v>
      </c>
      <c r="Y408" s="2">
        <f t="shared" si="473"/>
        <v>0</v>
      </c>
      <c r="Z408" s="2"/>
      <c r="AA408" s="2">
        <v>21012691</v>
      </c>
      <c r="AB408" s="2">
        <f t="shared" si="474"/>
        <v>17.54</v>
      </c>
      <c r="AC408" s="2">
        <f t="shared" si="475"/>
        <v>17.54</v>
      </c>
      <c r="AD408" s="2">
        <f t="shared" ref="AD408:AF409" si="502">ROUND((ET408),6)</f>
        <v>0</v>
      </c>
      <c r="AE408" s="2">
        <f t="shared" si="502"/>
        <v>0</v>
      </c>
      <c r="AF408" s="2">
        <f t="shared" si="502"/>
        <v>0</v>
      </c>
      <c r="AG408" s="2">
        <f t="shared" si="477"/>
        <v>0</v>
      </c>
      <c r="AH408" s="2">
        <f>(EW408)</f>
        <v>0</v>
      </c>
      <c r="AI408" s="2">
        <f>(EX408)</f>
        <v>0</v>
      </c>
      <c r="AJ408" s="2">
        <f t="shared" si="479"/>
        <v>0</v>
      </c>
      <c r="AK408" s="2">
        <v>17.54</v>
      </c>
      <c r="AL408" s="2">
        <v>17.54</v>
      </c>
      <c r="AM408" s="2">
        <v>0</v>
      </c>
      <c r="AN408" s="2">
        <v>0</v>
      </c>
      <c r="AO408" s="2">
        <v>0</v>
      </c>
      <c r="AP408" s="2">
        <v>0</v>
      </c>
      <c r="AQ408" s="2">
        <v>0</v>
      </c>
      <c r="AR408" s="2">
        <v>0</v>
      </c>
      <c r="AS408" s="2">
        <v>0</v>
      </c>
      <c r="AT408" s="2">
        <v>0</v>
      </c>
      <c r="AU408" s="2">
        <v>0</v>
      </c>
      <c r="AV408" s="2">
        <v>1</v>
      </c>
      <c r="AW408" s="2">
        <v>1</v>
      </c>
      <c r="AX408" s="2"/>
      <c r="AY408" s="2"/>
      <c r="AZ408" s="2">
        <v>1</v>
      </c>
      <c r="BA408" s="2">
        <v>1</v>
      </c>
      <c r="BB408" s="2">
        <v>1</v>
      </c>
      <c r="BC408" s="2">
        <v>1</v>
      </c>
      <c r="BD408" s="2" t="s">
        <v>3</v>
      </c>
      <c r="BE408" s="2" t="s">
        <v>3</v>
      </c>
      <c r="BF408" s="2" t="s">
        <v>3</v>
      </c>
      <c r="BG408" s="2" t="s">
        <v>3</v>
      </c>
      <c r="BH408" s="2">
        <v>3</v>
      </c>
      <c r="BI408" s="2">
        <v>2</v>
      </c>
      <c r="BJ408" s="2" t="s">
        <v>677</v>
      </c>
      <c r="BK408" s="2"/>
      <c r="BL408" s="2"/>
      <c r="BM408" s="2">
        <v>333</v>
      </c>
      <c r="BN408" s="2">
        <v>0</v>
      </c>
      <c r="BO408" s="2" t="s">
        <v>3</v>
      </c>
      <c r="BP408" s="2">
        <v>0</v>
      </c>
      <c r="BQ408" s="2">
        <v>40</v>
      </c>
      <c r="BR408" s="2">
        <v>0</v>
      </c>
      <c r="BS408" s="2">
        <v>1</v>
      </c>
      <c r="BT408" s="2">
        <v>1</v>
      </c>
      <c r="BU408" s="2">
        <v>1</v>
      </c>
      <c r="BV408" s="2">
        <v>1</v>
      </c>
      <c r="BW408" s="2">
        <v>1</v>
      </c>
      <c r="BX408" s="2">
        <v>1</v>
      </c>
      <c r="BY408" s="2" t="s">
        <v>3</v>
      </c>
      <c r="BZ408" s="2">
        <v>0</v>
      </c>
      <c r="CA408" s="2">
        <v>0</v>
      </c>
      <c r="CB408" s="2"/>
      <c r="CC408" s="2"/>
      <c r="CD408" s="2"/>
      <c r="CE408" s="2"/>
      <c r="CF408" s="2">
        <v>0</v>
      </c>
      <c r="CG408" s="2">
        <v>0</v>
      </c>
      <c r="CH408" s="2"/>
      <c r="CI408" s="2"/>
      <c r="CJ408" s="2"/>
      <c r="CK408" s="2"/>
      <c r="CL408" s="2"/>
      <c r="CM408" s="2">
        <v>0</v>
      </c>
      <c r="CN408" s="2" t="s">
        <v>3</v>
      </c>
      <c r="CO408" s="2">
        <v>0</v>
      </c>
      <c r="CP408" s="2">
        <f t="shared" si="480"/>
        <v>7.52</v>
      </c>
      <c r="CQ408" s="2">
        <f t="shared" si="481"/>
        <v>17.54</v>
      </c>
      <c r="CR408" s="2">
        <f t="shared" si="482"/>
        <v>0</v>
      </c>
      <c r="CS408" s="2">
        <f t="shared" si="483"/>
        <v>0</v>
      </c>
      <c r="CT408" s="2">
        <f t="shared" si="484"/>
        <v>0</v>
      </c>
      <c r="CU408" s="2">
        <f t="shared" si="485"/>
        <v>0</v>
      </c>
      <c r="CV408" s="2">
        <f t="shared" si="486"/>
        <v>0</v>
      </c>
      <c r="CW408" s="2">
        <f t="shared" si="487"/>
        <v>0</v>
      </c>
      <c r="CX408" s="2">
        <f t="shared" si="488"/>
        <v>0</v>
      </c>
      <c r="CY408" s="2">
        <f t="shared" si="489"/>
        <v>0</v>
      </c>
      <c r="CZ408" s="2">
        <f t="shared" si="490"/>
        <v>0</v>
      </c>
      <c r="DA408" s="2"/>
      <c r="DB408" s="2"/>
      <c r="DC408" s="2" t="s">
        <v>3</v>
      </c>
      <c r="DD408" s="2" t="s">
        <v>3</v>
      </c>
      <c r="DE408" s="2" t="s">
        <v>3</v>
      </c>
      <c r="DF408" s="2" t="s">
        <v>3</v>
      </c>
      <c r="DG408" s="2" t="s">
        <v>3</v>
      </c>
      <c r="DH408" s="2" t="s">
        <v>3</v>
      </c>
      <c r="DI408" s="2" t="s">
        <v>3</v>
      </c>
      <c r="DJ408" s="2" t="s">
        <v>3</v>
      </c>
      <c r="DK408" s="2" t="s">
        <v>3</v>
      </c>
      <c r="DL408" s="2" t="s">
        <v>3</v>
      </c>
      <c r="DM408" s="2" t="s">
        <v>3</v>
      </c>
      <c r="DN408" s="2">
        <v>114</v>
      </c>
      <c r="DO408" s="2">
        <v>67</v>
      </c>
      <c r="DP408" s="2">
        <v>1.0469999999999999</v>
      </c>
      <c r="DQ408" s="2">
        <v>1</v>
      </c>
      <c r="DR408" s="2"/>
      <c r="DS408" s="2"/>
      <c r="DT408" s="2"/>
      <c r="DU408" s="2">
        <v>1010</v>
      </c>
      <c r="DV408" s="2" t="s">
        <v>51</v>
      </c>
      <c r="DW408" s="2" t="s">
        <v>51</v>
      </c>
      <c r="DX408" s="2">
        <v>1</v>
      </c>
      <c r="DY408" s="2"/>
      <c r="DZ408" s="2"/>
      <c r="EA408" s="2"/>
      <c r="EB408" s="2"/>
      <c r="EC408" s="2"/>
      <c r="ED408" s="2"/>
      <c r="EE408" s="2">
        <v>20613225</v>
      </c>
      <c r="EF408" s="2">
        <v>40</v>
      </c>
      <c r="EG408" s="2" t="s">
        <v>449</v>
      </c>
      <c r="EH408" s="2">
        <v>0</v>
      </c>
      <c r="EI408" s="2" t="s">
        <v>3</v>
      </c>
      <c r="EJ408" s="2">
        <v>2</v>
      </c>
      <c r="EK408" s="2">
        <v>333</v>
      </c>
      <c r="EL408" s="2" t="s">
        <v>657</v>
      </c>
      <c r="EM408" s="2" t="s">
        <v>658</v>
      </c>
      <c r="EN408" s="2"/>
      <c r="EO408" s="2" t="s">
        <v>3</v>
      </c>
      <c r="EP408" s="2"/>
      <c r="EQ408" s="2">
        <v>0</v>
      </c>
      <c r="ER408" s="2">
        <v>17.54</v>
      </c>
      <c r="ES408" s="2">
        <v>17.54</v>
      </c>
      <c r="ET408" s="2">
        <v>0</v>
      </c>
      <c r="EU408" s="2">
        <v>0</v>
      </c>
      <c r="EV408" s="2">
        <v>0</v>
      </c>
      <c r="EW408" s="2">
        <v>0</v>
      </c>
      <c r="EX408" s="2">
        <v>0</v>
      </c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>
        <v>0</v>
      </c>
      <c r="FR408" s="2">
        <f t="shared" si="491"/>
        <v>0</v>
      </c>
      <c r="FS408" s="2">
        <v>0</v>
      </c>
      <c r="FT408" s="2"/>
      <c r="FU408" s="2"/>
      <c r="FV408" s="2"/>
      <c r="FW408" s="2"/>
      <c r="FX408" s="2">
        <v>114</v>
      </c>
      <c r="FY408" s="2">
        <v>67</v>
      </c>
      <c r="FZ408" s="2"/>
      <c r="GA408" s="2" t="s">
        <v>3</v>
      </c>
      <c r="GB408" s="2"/>
      <c r="GC408" s="2"/>
      <c r="GD408" s="2">
        <v>0</v>
      </c>
      <c r="GE408" s="2"/>
      <c r="GF408" s="2">
        <v>824590078</v>
      </c>
      <c r="GG408" s="2">
        <v>2</v>
      </c>
      <c r="GH408" s="2">
        <v>1</v>
      </c>
      <c r="GI408" s="2">
        <v>-2</v>
      </c>
      <c r="GJ408" s="2">
        <v>0</v>
      </c>
      <c r="GK408" s="2">
        <f>ROUND(R408*(R12)/100,2)</f>
        <v>0</v>
      </c>
      <c r="GL408" s="2">
        <f t="shared" si="492"/>
        <v>0</v>
      </c>
      <c r="GM408" s="2">
        <f t="shared" si="493"/>
        <v>7.52</v>
      </c>
      <c r="GN408" s="2">
        <f t="shared" si="494"/>
        <v>0</v>
      </c>
      <c r="GO408" s="2">
        <f t="shared" si="495"/>
        <v>7.52</v>
      </c>
      <c r="GP408" s="2">
        <f t="shared" si="496"/>
        <v>0</v>
      </c>
      <c r="GQ408" s="2"/>
      <c r="GR408" s="2">
        <v>0</v>
      </c>
      <c r="GS408" s="2">
        <v>3</v>
      </c>
      <c r="GT408" s="2">
        <v>0</v>
      </c>
      <c r="GU408" s="2" t="s">
        <v>3</v>
      </c>
      <c r="GV408" s="2">
        <f t="shared" si="497"/>
        <v>0</v>
      </c>
      <c r="GW408" s="2">
        <v>1</v>
      </c>
      <c r="GX408" s="2">
        <f t="shared" si="498"/>
        <v>0</v>
      </c>
      <c r="GY408" s="2"/>
      <c r="GZ408" s="2"/>
      <c r="HA408" s="2">
        <v>0</v>
      </c>
      <c r="HB408" s="2">
        <v>0</v>
      </c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>
        <v>0</v>
      </c>
      <c r="IL408" s="2"/>
      <c r="IM408" s="2"/>
      <c r="IN408" s="2"/>
      <c r="IO408" s="2"/>
      <c r="IP408" s="2"/>
      <c r="IQ408" s="2"/>
      <c r="IR408" s="2"/>
      <c r="IS408" s="2"/>
      <c r="IT408" s="2"/>
      <c r="IU408" s="2"/>
    </row>
    <row r="409" spans="1:255" x14ac:dyDescent="0.2">
      <c r="A409">
        <v>18</v>
      </c>
      <c r="B409">
        <v>1</v>
      </c>
      <c r="C409">
        <v>528</v>
      </c>
      <c r="E409" t="s">
        <v>674</v>
      </c>
      <c r="F409" t="s">
        <v>675</v>
      </c>
      <c r="G409" t="s">
        <v>676</v>
      </c>
      <c r="H409" t="s">
        <v>51</v>
      </c>
      <c r="I409">
        <f>I407*J409</f>
        <v>0.42857099999999998</v>
      </c>
      <c r="J409">
        <v>42.857099999999996</v>
      </c>
      <c r="O409">
        <f t="shared" si="463"/>
        <v>45.93</v>
      </c>
      <c r="P409">
        <f t="shared" si="464"/>
        <v>45.93</v>
      </c>
      <c r="Q409">
        <f t="shared" si="465"/>
        <v>0</v>
      </c>
      <c r="R409">
        <f t="shared" si="466"/>
        <v>0</v>
      </c>
      <c r="S409">
        <f t="shared" si="467"/>
        <v>0</v>
      </c>
      <c r="T409">
        <f t="shared" si="468"/>
        <v>0</v>
      </c>
      <c r="U409">
        <f t="shared" si="469"/>
        <v>0</v>
      </c>
      <c r="V409">
        <f t="shared" si="470"/>
        <v>0</v>
      </c>
      <c r="W409">
        <f t="shared" si="471"/>
        <v>0</v>
      </c>
      <c r="X409">
        <f t="shared" si="472"/>
        <v>0</v>
      </c>
      <c r="Y409">
        <f t="shared" si="473"/>
        <v>0</v>
      </c>
      <c r="AA409">
        <v>21012693</v>
      </c>
      <c r="AB409">
        <f t="shared" si="474"/>
        <v>17.54</v>
      </c>
      <c r="AC409">
        <f t="shared" si="475"/>
        <v>17.54</v>
      </c>
      <c r="AD409">
        <f t="shared" si="502"/>
        <v>0</v>
      </c>
      <c r="AE409">
        <f t="shared" si="502"/>
        <v>0</v>
      </c>
      <c r="AF409">
        <f t="shared" si="502"/>
        <v>0</v>
      </c>
      <c r="AG409">
        <f t="shared" si="477"/>
        <v>0</v>
      </c>
      <c r="AH409">
        <f>(EW409)</f>
        <v>0</v>
      </c>
      <c r="AI409">
        <f>(EX409)</f>
        <v>0</v>
      </c>
      <c r="AJ409">
        <f t="shared" si="479"/>
        <v>0</v>
      </c>
      <c r="AK409">
        <v>17.54</v>
      </c>
      <c r="AL409">
        <v>17.54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1</v>
      </c>
      <c r="AW409">
        <v>1</v>
      </c>
      <c r="AZ409">
        <v>1</v>
      </c>
      <c r="BA409">
        <v>1</v>
      </c>
      <c r="BB409">
        <v>1</v>
      </c>
      <c r="BC409">
        <v>6.11</v>
      </c>
      <c r="BD409" t="s">
        <v>3</v>
      </c>
      <c r="BE409" t="s">
        <v>3</v>
      </c>
      <c r="BF409" t="s">
        <v>3</v>
      </c>
      <c r="BG409" t="s">
        <v>3</v>
      </c>
      <c r="BH409">
        <v>3</v>
      </c>
      <c r="BI409">
        <v>2</v>
      </c>
      <c r="BJ409" t="s">
        <v>677</v>
      </c>
      <c r="BM409">
        <v>333</v>
      </c>
      <c r="BN409">
        <v>0</v>
      </c>
      <c r="BO409" t="s">
        <v>675</v>
      </c>
      <c r="BP409">
        <v>1</v>
      </c>
      <c r="BQ409">
        <v>40</v>
      </c>
      <c r="BR409">
        <v>0</v>
      </c>
      <c r="BS409">
        <v>1</v>
      </c>
      <c r="BT409">
        <v>1</v>
      </c>
      <c r="BU409">
        <v>1</v>
      </c>
      <c r="BV409">
        <v>1</v>
      </c>
      <c r="BW409">
        <v>1</v>
      </c>
      <c r="BX409">
        <v>1</v>
      </c>
      <c r="BY409" t="s">
        <v>3</v>
      </c>
      <c r="BZ409">
        <v>0</v>
      </c>
      <c r="CA409">
        <v>0</v>
      </c>
      <c r="CF409">
        <v>0</v>
      </c>
      <c r="CG409">
        <v>0</v>
      </c>
      <c r="CM409">
        <v>0</v>
      </c>
      <c r="CN409" t="s">
        <v>3</v>
      </c>
      <c r="CO409">
        <v>0</v>
      </c>
      <c r="CP409">
        <f t="shared" si="480"/>
        <v>45.93</v>
      </c>
      <c r="CQ409">
        <f t="shared" si="481"/>
        <v>107.1694</v>
      </c>
      <c r="CR409">
        <f t="shared" si="482"/>
        <v>0</v>
      </c>
      <c r="CS409">
        <f t="shared" si="483"/>
        <v>0</v>
      </c>
      <c r="CT409">
        <f t="shared" si="484"/>
        <v>0</v>
      </c>
      <c r="CU409">
        <f t="shared" si="485"/>
        <v>0</v>
      </c>
      <c r="CV409">
        <f t="shared" si="486"/>
        <v>0</v>
      </c>
      <c r="CW409">
        <f t="shared" si="487"/>
        <v>0</v>
      </c>
      <c r="CX409">
        <f t="shared" si="488"/>
        <v>0</v>
      </c>
      <c r="CY409">
        <f t="shared" si="489"/>
        <v>0</v>
      </c>
      <c r="CZ409">
        <f t="shared" si="490"/>
        <v>0</v>
      </c>
      <c r="DC409" t="s">
        <v>3</v>
      </c>
      <c r="DD409" t="s">
        <v>3</v>
      </c>
      <c r="DE409" t="s">
        <v>3</v>
      </c>
      <c r="DF409" t="s">
        <v>3</v>
      </c>
      <c r="DG409" t="s">
        <v>3</v>
      </c>
      <c r="DH409" t="s">
        <v>3</v>
      </c>
      <c r="DI409" t="s">
        <v>3</v>
      </c>
      <c r="DJ409" t="s">
        <v>3</v>
      </c>
      <c r="DK409" t="s">
        <v>3</v>
      </c>
      <c r="DL409" t="s">
        <v>3</v>
      </c>
      <c r="DM409" t="s">
        <v>3</v>
      </c>
      <c r="DN409">
        <v>114</v>
      </c>
      <c r="DO409">
        <v>67</v>
      </c>
      <c r="DP409">
        <v>1.0469999999999999</v>
      </c>
      <c r="DQ409">
        <v>1</v>
      </c>
      <c r="DU409">
        <v>1010</v>
      </c>
      <c r="DV409" t="s">
        <v>51</v>
      </c>
      <c r="DW409" t="s">
        <v>51</v>
      </c>
      <c r="DX409">
        <v>1</v>
      </c>
      <c r="EE409">
        <v>20613225</v>
      </c>
      <c r="EF409">
        <v>40</v>
      </c>
      <c r="EG409" t="s">
        <v>449</v>
      </c>
      <c r="EH409">
        <v>0</v>
      </c>
      <c r="EI409" t="s">
        <v>3</v>
      </c>
      <c r="EJ409">
        <v>2</v>
      </c>
      <c r="EK409">
        <v>333</v>
      </c>
      <c r="EL409" t="s">
        <v>657</v>
      </c>
      <c r="EM409" t="s">
        <v>658</v>
      </c>
      <c r="EO409" t="s">
        <v>3</v>
      </c>
      <c r="EQ409">
        <v>0</v>
      </c>
      <c r="ER409">
        <v>17.54</v>
      </c>
      <c r="ES409">
        <v>17.54</v>
      </c>
      <c r="ET409">
        <v>0</v>
      </c>
      <c r="EU409">
        <v>0</v>
      </c>
      <c r="EV409">
        <v>0</v>
      </c>
      <c r="EW409">
        <v>0</v>
      </c>
      <c r="EX409">
        <v>0</v>
      </c>
      <c r="FQ409">
        <v>0</v>
      </c>
      <c r="FR409">
        <f t="shared" si="491"/>
        <v>0</v>
      </c>
      <c r="FS409">
        <v>0</v>
      </c>
      <c r="FX409">
        <v>114</v>
      </c>
      <c r="FY409">
        <v>67</v>
      </c>
      <c r="GA409" t="s">
        <v>3</v>
      </c>
      <c r="GD409">
        <v>0</v>
      </c>
      <c r="GF409">
        <v>824590078</v>
      </c>
      <c r="GG409">
        <v>2</v>
      </c>
      <c r="GH409">
        <v>1</v>
      </c>
      <c r="GI409">
        <v>2</v>
      </c>
      <c r="GJ409">
        <v>0</v>
      </c>
      <c r="GK409">
        <f>ROUND(R409*(S12)/100,2)</f>
        <v>0</v>
      </c>
      <c r="GL409">
        <f t="shared" si="492"/>
        <v>0</v>
      </c>
      <c r="GM409">
        <f t="shared" si="493"/>
        <v>45.93</v>
      </c>
      <c r="GN409">
        <f t="shared" si="494"/>
        <v>0</v>
      </c>
      <c r="GO409">
        <f t="shared" si="495"/>
        <v>45.93</v>
      </c>
      <c r="GP409">
        <f t="shared" si="496"/>
        <v>0</v>
      </c>
      <c r="GR409">
        <v>0</v>
      </c>
      <c r="GS409">
        <v>3</v>
      </c>
      <c r="GT409">
        <v>0</v>
      </c>
      <c r="GU409" t="s">
        <v>3</v>
      </c>
      <c r="GV409">
        <f t="shared" si="497"/>
        <v>0</v>
      </c>
      <c r="GW409">
        <v>1</v>
      </c>
      <c r="GX409">
        <f t="shared" si="498"/>
        <v>0</v>
      </c>
      <c r="HA409">
        <v>0</v>
      </c>
      <c r="HB409">
        <v>0</v>
      </c>
      <c r="IK409">
        <v>0</v>
      </c>
    </row>
    <row r="411" spans="1:255" x14ac:dyDescent="0.2">
      <c r="A411" s="3">
        <v>51</v>
      </c>
      <c r="B411" s="3">
        <f>B390</f>
        <v>1</v>
      </c>
      <c r="C411" s="3">
        <f>A390</f>
        <v>5</v>
      </c>
      <c r="D411" s="3">
        <f>ROW(A390)</f>
        <v>390</v>
      </c>
      <c r="E411" s="3"/>
      <c r="F411" s="3" t="str">
        <f>IF(F390&lt;&gt;"",F390,"")</f>
        <v>Новый подраздел</v>
      </c>
      <c r="G411" s="3" t="str">
        <f>IF(G390&lt;&gt;"",G390,"")</f>
        <v>Электромонтажные работы</v>
      </c>
      <c r="H411" s="3">
        <v>0</v>
      </c>
      <c r="I411" s="3"/>
      <c r="J411" s="3"/>
      <c r="K411" s="3"/>
      <c r="L411" s="3"/>
      <c r="M411" s="3"/>
      <c r="N411" s="3"/>
      <c r="O411" s="3">
        <f t="shared" ref="O411:T411" si="503">ROUND(AB411,2)</f>
        <v>462.7</v>
      </c>
      <c r="P411" s="3">
        <f t="shared" si="503"/>
        <v>425.02</v>
      </c>
      <c r="Q411" s="3">
        <f t="shared" si="503"/>
        <v>5.27</v>
      </c>
      <c r="R411" s="3">
        <f t="shared" si="503"/>
        <v>0.66</v>
      </c>
      <c r="S411" s="3">
        <f t="shared" si="503"/>
        <v>32.409999999999997</v>
      </c>
      <c r="T411" s="3">
        <f t="shared" si="503"/>
        <v>0</v>
      </c>
      <c r="U411" s="3">
        <f>AH411</f>
        <v>2.5547825</v>
      </c>
      <c r="V411" s="3">
        <f>AI411</f>
        <v>0</v>
      </c>
      <c r="W411" s="3">
        <f>ROUND(AJ411,2)</f>
        <v>0</v>
      </c>
      <c r="X411" s="3">
        <f>ROUND(AK411,2)</f>
        <v>0</v>
      </c>
      <c r="Y411" s="3">
        <f>ROUND(AL411,2)</f>
        <v>0</v>
      </c>
      <c r="Z411" s="3"/>
      <c r="AA411" s="3"/>
      <c r="AB411" s="3">
        <f>ROUND(SUMIF(AA394:AA409,"=21012691",O394:O409),2)</f>
        <v>462.7</v>
      </c>
      <c r="AC411" s="3">
        <f>ROUND(SUMIF(AA394:AA409,"=21012691",P394:P409),2)</f>
        <v>425.02</v>
      </c>
      <c r="AD411" s="3">
        <f>ROUND(SUMIF(AA394:AA409,"=21012691",Q394:Q409),2)</f>
        <v>5.27</v>
      </c>
      <c r="AE411" s="3">
        <f>ROUND(SUMIF(AA394:AA409,"=21012691",R394:R409),2)</f>
        <v>0.66</v>
      </c>
      <c r="AF411" s="3">
        <f>ROUND(SUMIF(AA394:AA409,"=21012691",S394:S409),2)</f>
        <v>32.409999999999997</v>
      </c>
      <c r="AG411" s="3">
        <f>ROUND(SUMIF(AA394:AA409,"=21012691",T394:T409),2)</f>
        <v>0</v>
      </c>
      <c r="AH411" s="3">
        <f>SUMIF(AA394:AA409,"=21012691",U394:U409)</f>
        <v>2.5547825</v>
      </c>
      <c r="AI411" s="3">
        <f>SUMIF(AA394:AA409,"=21012691",V394:V409)</f>
        <v>0</v>
      </c>
      <c r="AJ411" s="3">
        <f>ROUND(SUMIF(AA394:AA409,"=21012691",W394:W409),2)</f>
        <v>0</v>
      </c>
      <c r="AK411" s="3">
        <f>ROUND(SUMIF(AA394:AA409,"=21012691",X394:X409),2)</f>
        <v>0</v>
      </c>
      <c r="AL411" s="3">
        <f>ROUND(SUMIF(AA394:AA409,"=21012691",Y394:Y409),2)</f>
        <v>0</v>
      </c>
      <c r="AM411" s="3"/>
      <c r="AN411" s="3"/>
      <c r="AO411" s="3">
        <f t="shared" ref="AO411:BC411" si="504">ROUND(BX411,2)</f>
        <v>0</v>
      </c>
      <c r="AP411" s="3">
        <f t="shared" si="504"/>
        <v>0</v>
      </c>
      <c r="AQ411" s="3">
        <f t="shared" si="504"/>
        <v>0</v>
      </c>
      <c r="AR411" s="3">
        <f t="shared" si="504"/>
        <v>463.8</v>
      </c>
      <c r="AS411" s="3">
        <f t="shared" si="504"/>
        <v>1.9</v>
      </c>
      <c r="AT411" s="3">
        <f t="shared" si="504"/>
        <v>461.9</v>
      </c>
      <c r="AU411" s="3">
        <f t="shared" si="504"/>
        <v>0</v>
      </c>
      <c r="AV411" s="3">
        <f t="shared" si="504"/>
        <v>425.02</v>
      </c>
      <c r="AW411" s="3">
        <f t="shared" si="504"/>
        <v>425.02</v>
      </c>
      <c r="AX411" s="3">
        <f t="shared" si="504"/>
        <v>0</v>
      </c>
      <c r="AY411" s="3">
        <f t="shared" si="504"/>
        <v>425.02</v>
      </c>
      <c r="AZ411" s="3">
        <f t="shared" si="504"/>
        <v>0</v>
      </c>
      <c r="BA411" s="3">
        <f t="shared" si="504"/>
        <v>0</v>
      </c>
      <c r="BB411" s="3">
        <f t="shared" si="504"/>
        <v>0</v>
      </c>
      <c r="BC411" s="3">
        <f t="shared" si="504"/>
        <v>0</v>
      </c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>
        <f>ROUND(SUMIF(AA394:AA409,"=21012691",FQ394:FQ409),2)</f>
        <v>0</v>
      </c>
      <c r="BY411" s="3">
        <f>ROUND(SUMIF(AA394:AA409,"=21012691",FR394:FR409),2)</f>
        <v>0</v>
      </c>
      <c r="BZ411" s="3">
        <f>ROUND(SUMIF(AA394:AA409,"=21012691",GL394:GL409),2)</f>
        <v>0</v>
      </c>
      <c r="CA411" s="3">
        <f>ROUND(SUMIF(AA394:AA409,"=21012691",GM394:GM409),2)</f>
        <v>463.8</v>
      </c>
      <c r="CB411" s="3">
        <f>ROUND(SUMIF(AA394:AA409,"=21012691",GN394:GN409),2)</f>
        <v>1.9</v>
      </c>
      <c r="CC411" s="3">
        <f>ROUND(SUMIF(AA394:AA409,"=21012691",GO394:GO409),2)</f>
        <v>461.9</v>
      </c>
      <c r="CD411" s="3">
        <f>ROUND(SUMIF(AA394:AA409,"=21012691",GP394:GP409),2)</f>
        <v>0</v>
      </c>
      <c r="CE411" s="3">
        <f>AC411-BX411</f>
        <v>425.02</v>
      </c>
      <c r="CF411" s="3">
        <f>AC411-BY411</f>
        <v>425.02</v>
      </c>
      <c r="CG411" s="3">
        <f>BX411-BZ411</f>
        <v>0</v>
      </c>
      <c r="CH411" s="3">
        <f>AC411-BX411-BY411+BZ411</f>
        <v>425.02</v>
      </c>
      <c r="CI411" s="3">
        <f>BY411-BZ411</f>
        <v>0</v>
      </c>
      <c r="CJ411" s="3">
        <f>ROUND(SUMIF(AA394:AA409,"=21012691",GX394:GX409),2)</f>
        <v>0</v>
      </c>
      <c r="CK411" s="3">
        <f>ROUND(SUMIF(AA394:AA409,"=21012691",GY394:GY409),2)</f>
        <v>0</v>
      </c>
      <c r="CL411" s="3">
        <f>ROUND(SUMIF(AA394:AA409,"=21012691",GZ394:GZ409),2)</f>
        <v>0</v>
      </c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4">
        <f t="shared" ref="DG411:DL411" si="505">ROUND(DT411,2)</f>
        <v>3097.72</v>
      </c>
      <c r="DH411" s="4">
        <f t="shared" si="505"/>
        <v>2427.9699999999998</v>
      </c>
      <c r="DI411" s="4">
        <f t="shared" si="505"/>
        <v>38.83</v>
      </c>
      <c r="DJ411" s="4">
        <f t="shared" si="505"/>
        <v>0.68</v>
      </c>
      <c r="DK411" s="4">
        <f t="shared" si="505"/>
        <v>630.91999999999996</v>
      </c>
      <c r="DL411" s="4">
        <f t="shared" si="505"/>
        <v>0</v>
      </c>
      <c r="DM411" s="4">
        <f>DZ411</f>
        <v>2.6811523774999997</v>
      </c>
      <c r="DN411" s="4">
        <f>EA411</f>
        <v>0</v>
      </c>
      <c r="DO411" s="4">
        <f>ROUND(EB411,2)</f>
        <v>0</v>
      </c>
      <c r="DP411" s="4">
        <f>ROUND(EC411,2)</f>
        <v>513.66999999999996</v>
      </c>
      <c r="DQ411" s="4">
        <f>ROUND(ED411,2)</f>
        <v>277.62</v>
      </c>
      <c r="DR411" s="4"/>
      <c r="DS411" s="4"/>
      <c r="DT411" s="4">
        <f>ROUND(SUMIF(AA394:AA409,"=21012693",O394:O409),2)</f>
        <v>3097.72</v>
      </c>
      <c r="DU411" s="4">
        <f>ROUND(SUMIF(AA394:AA409,"=21012693",P394:P409),2)</f>
        <v>2427.9699999999998</v>
      </c>
      <c r="DV411" s="4">
        <f>ROUND(SUMIF(AA394:AA409,"=21012693",Q394:Q409),2)</f>
        <v>38.83</v>
      </c>
      <c r="DW411" s="4">
        <f>ROUND(SUMIF(AA394:AA409,"=21012693",R394:R409),2)</f>
        <v>0.68</v>
      </c>
      <c r="DX411" s="4">
        <f>ROUND(SUMIF(AA394:AA409,"=21012693",S394:S409),2)</f>
        <v>630.91999999999996</v>
      </c>
      <c r="DY411" s="4">
        <f>ROUND(SUMIF(AA394:AA409,"=21012693",T394:T409),2)</f>
        <v>0</v>
      </c>
      <c r="DZ411" s="4">
        <f>SUMIF(AA394:AA409,"=21012693",U394:U409)</f>
        <v>2.6811523774999997</v>
      </c>
      <c r="EA411" s="4">
        <f>SUMIF(AA394:AA409,"=21012693",V394:V409)</f>
        <v>0</v>
      </c>
      <c r="EB411" s="4">
        <f>ROUND(SUMIF(AA394:AA409,"=21012693",W394:W409),2)</f>
        <v>0</v>
      </c>
      <c r="EC411" s="4">
        <f>ROUND(SUMIF(AA394:AA409,"=21012693",X394:X409),2)</f>
        <v>513.66999999999996</v>
      </c>
      <c r="ED411" s="4">
        <f>ROUND(SUMIF(AA394:AA409,"=21012693",Y394:Y409),2)</f>
        <v>277.62</v>
      </c>
      <c r="EE411" s="4"/>
      <c r="EF411" s="4"/>
      <c r="EG411" s="4">
        <f t="shared" ref="EG411:EU411" si="506">ROUND(FP411,2)</f>
        <v>0</v>
      </c>
      <c r="EH411" s="4">
        <f t="shared" si="506"/>
        <v>0</v>
      </c>
      <c r="EI411" s="4">
        <f t="shared" si="506"/>
        <v>0</v>
      </c>
      <c r="EJ411" s="4">
        <f t="shared" si="506"/>
        <v>3890.15</v>
      </c>
      <c r="EK411" s="4">
        <f t="shared" si="506"/>
        <v>79.650000000000006</v>
      </c>
      <c r="EL411" s="4">
        <f t="shared" si="506"/>
        <v>3810.5</v>
      </c>
      <c r="EM411" s="4">
        <f t="shared" si="506"/>
        <v>0</v>
      </c>
      <c r="EN411" s="4">
        <f t="shared" si="506"/>
        <v>2427.9699999999998</v>
      </c>
      <c r="EO411" s="4">
        <f t="shared" si="506"/>
        <v>2427.9699999999998</v>
      </c>
      <c r="EP411" s="4">
        <f t="shared" si="506"/>
        <v>0</v>
      </c>
      <c r="EQ411" s="4">
        <f t="shared" si="506"/>
        <v>2427.9699999999998</v>
      </c>
      <c r="ER411" s="4">
        <f t="shared" si="506"/>
        <v>0</v>
      </c>
      <c r="ES411" s="4">
        <f t="shared" si="506"/>
        <v>0</v>
      </c>
      <c r="ET411" s="4">
        <f t="shared" si="506"/>
        <v>0</v>
      </c>
      <c r="EU411" s="4">
        <f t="shared" si="506"/>
        <v>0</v>
      </c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>
        <f>ROUND(SUMIF(AA394:AA409,"=21012693",FQ394:FQ409),2)</f>
        <v>0</v>
      </c>
      <c r="FQ411" s="4">
        <f>ROUND(SUMIF(AA394:AA409,"=21012693",FR394:FR409),2)</f>
        <v>0</v>
      </c>
      <c r="FR411" s="4">
        <f>ROUND(SUMIF(AA394:AA409,"=21012693",GL394:GL409),2)</f>
        <v>0</v>
      </c>
      <c r="FS411" s="4">
        <f>ROUND(SUMIF(AA394:AA409,"=21012693",GM394:GM409),2)</f>
        <v>3890.15</v>
      </c>
      <c r="FT411" s="4">
        <f>ROUND(SUMIF(AA394:AA409,"=21012693",GN394:GN409),2)</f>
        <v>79.650000000000006</v>
      </c>
      <c r="FU411" s="4">
        <f>ROUND(SUMIF(AA394:AA409,"=21012693",GO394:GO409),2)</f>
        <v>3810.5</v>
      </c>
      <c r="FV411" s="4">
        <f>ROUND(SUMIF(AA394:AA409,"=21012693",GP394:GP409),2)</f>
        <v>0</v>
      </c>
      <c r="FW411" s="4">
        <f>DU411-FP411</f>
        <v>2427.9699999999998</v>
      </c>
      <c r="FX411" s="4">
        <f>DU411-FQ411</f>
        <v>2427.9699999999998</v>
      </c>
      <c r="FY411" s="4">
        <f>FP411-FR411</f>
        <v>0</v>
      </c>
      <c r="FZ411" s="4">
        <f>DU411-FP411-FQ411+FR411</f>
        <v>2427.9699999999998</v>
      </c>
      <c r="GA411" s="4">
        <f>FQ411-FR411</f>
        <v>0</v>
      </c>
      <c r="GB411" s="4">
        <f>ROUND(SUMIF(AA394:AA409,"=21012693",GX394:GX409),2)</f>
        <v>0</v>
      </c>
      <c r="GC411" s="4">
        <f>ROUND(SUMIF(AA394:AA409,"=21012693",GY394:GY409),2)</f>
        <v>0</v>
      </c>
      <c r="GD411" s="4">
        <f>ROUND(SUMIF(AA394:AA409,"=21012693",GZ394:GZ409),2)</f>
        <v>0</v>
      </c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>
        <v>0</v>
      </c>
    </row>
    <row r="413" spans="1:255" x14ac:dyDescent="0.2">
      <c r="A413" s="5">
        <v>50</v>
      </c>
      <c r="B413" s="5">
        <v>0</v>
      </c>
      <c r="C413" s="5">
        <v>0</v>
      </c>
      <c r="D413" s="5">
        <v>1</v>
      </c>
      <c r="E413" s="5">
        <v>201</v>
      </c>
      <c r="F413" s="5">
        <f>ROUND(Source!O411,O413)</f>
        <v>462.7</v>
      </c>
      <c r="G413" s="5" t="s">
        <v>353</v>
      </c>
      <c r="H413" s="5" t="s">
        <v>354</v>
      </c>
      <c r="I413" s="5"/>
      <c r="J413" s="5"/>
      <c r="K413" s="5">
        <v>201</v>
      </c>
      <c r="L413" s="5">
        <v>1</v>
      </c>
      <c r="M413" s="5">
        <v>3</v>
      </c>
      <c r="N413" s="5" t="s">
        <v>3</v>
      </c>
      <c r="O413" s="5">
        <v>2</v>
      </c>
      <c r="P413" s="5">
        <f>ROUND(Source!DG411,O413)</f>
        <v>3097.72</v>
      </c>
      <c r="Q413" s="5"/>
      <c r="R413" s="5"/>
      <c r="S413" s="5"/>
      <c r="T413" s="5"/>
      <c r="U413" s="5"/>
      <c r="V413" s="5"/>
      <c r="W413" s="5"/>
    </row>
    <row r="414" spans="1:255" x14ac:dyDescent="0.2">
      <c r="A414" s="5">
        <v>50</v>
      </c>
      <c r="B414" s="5">
        <v>0</v>
      </c>
      <c r="C414" s="5">
        <v>0</v>
      </c>
      <c r="D414" s="5">
        <v>1</v>
      </c>
      <c r="E414" s="5">
        <v>202</v>
      </c>
      <c r="F414" s="5">
        <f>ROUND(Source!P411,O414)</f>
        <v>425.02</v>
      </c>
      <c r="G414" s="5" t="s">
        <v>355</v>
      </c>
      <c r="H414" s="5" t="s">
        <v>356</v>
      </c>
      <c r="I414" s="5"/>
      <c r="J414" s="5"/>
      <c r="K414" s="5">
        <v>202</v>
      </c>
      <c r="L414" s="5">
        <v>2</v>
      </c>
      <c r="M414" s="5">
        <v>3</v>
      </c>
      <c r="N414" s="5" t="s">
        <v>3</v>
      </c>
      <c r="O414" s="5">
        <v>2</v>
      </c>
      <c r="P414" s="5">
        <f>ROUND(Source!DH411,O414)</f>
        <v>2427.9699999999998</v>
      </c>
      <c r="Q414" s="5"/>
      <c r="R414" s="5"/>
      <c r="S414" s="5"/>
      <c r="T414" s="5"/>
      <c r="U414" s="5"/>
      <c r="V414" s="5"/>
      <c r="W414" s="5"/>
    </row>
    <row r="415" spans="1:255" x14ac:dyDescent="0.2">
      <c r="A415" s="5">
        <v>50</v>
      </c>
      <c r="B415" s="5">
        <v>0</v>
      </c>
      <c r="C415" s="5">
        <v>0</v>
      </c>
      <c r="D415" s="5">
        <v>1</v>
      </c>
      <c r="E415" s="5">
        <v>222</v>
      </c>
      <c r="F415" s="5">
        <f>ROUND(Source!AO411,O415)</f>
        <v>0</v>
      </c>
      <c r="G415" s="5" t="s">
        <v>357</v>
      </c>
      <c r="H415" s="5" t="s">
        <v>358</v>
      </c>
      <c r="I415" s="5"/>
      <c r="J415" s="5"/>
      <c r="K415" s="5">
        <v>222</v>
      </c>
      <c r="L415" s="5">
        <v>3</v>
      </c>
      <c r="M415" s="5">
        <v>3</v>
      </c>
      <c r="N415" s="5" t="s">
        <v>3</v>
      </c>
      <c r="O415" s="5">
        <v>2</v>
      </c>
      <c r="P415" s="5">
        <f>ROUND(Source!EG411,O415)</f>
        <v>0</v>
      </c>
      <c r="Q415" s="5"/>
      <c r="R415" s="5"/>
      <c r="S415" s="5"/>
      <c r="T415" s="5"/>
      <c r="U415" s="5"/>
      <c r="V415" s="5"/>
      <c r="W415" s="5"/>
    </row>
    <row r="416" spans="1:255" x14ac:dyDescent="0.2">
      <c r="A416" s="5">
        <v>50</v>
      </c>
      <c r="B416" s="5">
        <v>0</v>
      </c>
      <c r="C416" s="5">
        <v>0</v>
      </c>
      <c r="D416" s="5">
        <v>1</v>
      </c>
      <c r="E416" s="5">
        <v>225</v>
      </c>
      <c r="F416" s="5">
        <f>ROUND(Source!AV411,O416)</f>
        <v>425.02</v>
      </c>
      <c r="G416" s="5" t="s">
        <v>359</v>
      </c>
      <c r="H416" s="5" t="s">
        <v>360</v>
      </c>
      <c r="I416" s="5"/>
      <c r="J416" s="5"/>
      <c r="K416" s="5">
        <v>225</v>
      </c>
      <c r="L416" s="5">
        <v>4</v>
      </c>
      <c r="M416" s="5">
        <v>3</v>
      </c>
      <c r="N416" s="5" t="s">
        <v>3</v>
      </c>
      <c r="O416" s="5">
        <v>2</v>
      </c>
      <c r="P416" s="5">
        <f>ROUND(Source!EN411,O416)</f>
        <v>2427.9699999999998</v>
      </c>
      <c r="Q416" s="5"/>
      <c r="R416" s="5"/>
      <c r="S416" s="5"/>
      <c r="T416" s="5"/>
      <c r="U416" s="5"/>
      <c r="V416" s="5"/>
      <c r="W416" s="5"/>
    </row>
    <row r="417" spans="1:23" x14ac:dyDescent="0.2">
      <c r="A417" s="5">
        <v>50</v>
      </c>
      <c r="B417" s="5">
        <v>0</v>
      </c>
      <c r="C417" s="5">
        <v>0</v>
      </c>
      <c r="D417" s="5">
        <v>1</v>
      </c>
      <c r="E417" s="5">
        <v>226</v>
      </c>
      <c r="F417" s="5">
        <f>ROUND(Source!AW411,O417)</f>
        <v>425.02</v>
      </c>
      <c r="G417" s="5" t="s">
        <v>361</v>
      </c>
      <c r="H417" s="5" t="s">
        <v>362</v>
      </c>
      <c r="I417" s="5"/>
      <c r="J417" s="5"/>
      <c r="K417" s="5">
        <v>226</v>
      </c>
      <c r="L417" s="5">
        <v>5</v>
      </c>
      <c r="M417" s="5">
        <v>3</v>
      </c>
      <c r="N417" s="5" t="s">
        <v>3</v>
      </c>
      <c r="O417" s="5">
        <v>2</v>
      </c>
      <c r="P417" s="5">
        <f>ROUND(Source!EO411,O417)</f>
        <v>2427.9699999999998</v>
      </c>
      <c r="Q417" s="5"/>
      <c r="R417" s="5"/>
      <c r="S417" s="5"/>
      <c r="T417" s="5"/>
      <c r="U417" s="5"/>
      <c r="V417" s="5"/>
      <c r="W417" s="5"/>
    </row>
    <row r="418" spans="1:23" x14ac:dyDescent="0.2">
      <c r="A418" s="5">
        <v>50</v>
      </c>
      <c r="B418" s="5">
        <v>0</v>
      </c>
      <c r="C418" s="5">
        <v>0</v>
      </c>
      <c r="D418" s="5">
        <v>1</v>
      </c>
      <c r="E418" s="5">
        <v>227</v>
      </c>
      <c r="F418" s="5">
        <f>ROUND(Source!AX411,O418)</f>
        <v>0</v>
      </c>
      <c r="G418" s="5" t="s">
        <v>363</v>
      </c>
      <c r="H418" s="5" t="s">
        <v>364</v>
      </c>
      <c r="I418" s="5"/>
      <c r="J418" s="5"/>
      <c r="K418" s="5">
        <v>227</v>
      </c>
      <c r="L418" s="5">
        <v>6</v>
      </c>
      <c r="M418" s="5">
        <v>3</v>
      </c>
      <c r="N418" s="5" t="s">
        <v>3</v>
      </c>
      <c r="O418" s="5">
        <v>2</v>
      </c>
      <c r="P418" s="5">
        <f>ROUND(Source!EP411,O418)</f>
        <v>0</v>
      </c>
      <c r="Q418" s="5"/>
      <c r="R418" s="5"/>
      <c r="S418" s="5"/>
      <c r="T418" s="5"/>
      <c r="U418" s="5"/>
      <c r="V418" s="5"/>
      <c r="W418" s="5"/>
    </row>
    <row r="419" spans="1:23" x14ac:dyDescent="0.2">
      <c r="A419" s="5">
        <v>50</v>
      </c>
      <c r="B419" s="5">
        <v>0</v>
      </c>
      <c r="C419" s="5">
        <v>0</v>
      </c>
      <c r="D419" s="5">
        <v>1</v>
      </c>
      <c r="E419" s="5">
        <v>228</v>
      </c>
      <c r="F419" s="5">
        <f>ROUND(Source!AY411,O419)</f>
        <v>425.02</v>
      </c>
      <c r="G419" s="5" t="s">
        <v>365</v>
      </c>
      <c r="H419" s="5" t="s">
        <v>366</v>
      </c>
      <c r="I419" s="5"/>
      <c r="J419" s="5"/>
      <c r="K419" s="5">
        <v>228</v>
      </c>
      <c r="L419" s="5">
        <v>7</v>
      </c>
      <c r="M419" s="5">
        <v>3</v>
      </c>
      <c r="N419" s="5" t="s">
        <v>3</v>
      </c>
      <c r="O419" s="5">
        <v>2</v>
      </c>
      <c r="P419" s="5">
        <f>ROUND(Source!EQ411,O419)</f>
        <v>2427.9699999999998</v>
      </c>
      <c r="Q419" s="5"/>
      <c r="R419" s="5"/>
      <c r="S419" s="5"/>
      <c r="T419" s="5"/>
      <c r="U419" s="5"/>
      <c r="V419" s="5"/>
      <c r="W419" s="5"/>
    </row>
    <row r="420" spans="1:23" x14ac:dyDescent="0.2">
      <c r="A420" s="5">
        <v>50</v>
      </c>
      <c r="B420" s="5">
        <v>0</v>
      </c>
      <c r="C420" s="5">
        <v>0</v>
      </c>
      <c r="D420" s="5">
        <v>1</v>
      </c>
      <c r="E420" s="5">
        <v>216</v>
      </c>
      <c r="F420" s="5">
        <f>ROUND(Source!AP411,O420)</f>
        <v>0</v>
      </c>
      <c r="G420" s="5" t="s">
        <v>367</v>
      </c>
      <c r="H420" s="5" t="s">
        <v>368</v>
      </c>
      <c r="I420" s="5"/>
      <c r="J420" s="5"/>
      <c r="K420" s="5">
        <v>216</v>
      </c>
      <c r="L420" s="5">
        <v>8</v>
      </c>
      <c r="M420" s="5">
        <v>3</v>
      </c>
      <c r="N420" s="5" t="s">
        <v>3</v>
      </c>
      <c r="O420" s="5">
        <v>2</v>
      </c>
      <c r="P420" s="5">
        <f>ROUND(Source!EH411,O420)</f>
        <v>0</v>
      </c>
      <c r="Q420" s="5"/>
      <c r="R420" s="5"/>
      <c r="S420" s="5"/>
      <c r="T420" s="5"/>
      <c r="U420" s="5"/>
      <c r="V420" s="5"/>
      <c r="W420" s="5"/>
    </row>
    <row r="421" spans="1:23" x14ac:dyDescent="0.2">
      <c r="A421" s="5">
        <v>50</v>
      </c>
      <c r="B421" s="5">
        <v>0</v>
      </c>
      <c r="C421" s="5">
        <v>0</v>
      </c>
      <c r="D421" s="5">
        <v>1</v>
      </c>
      <c r="E421" s="5">
        <v>223</v>
      </c>
      <c r="F421" s="5">
        <f>ROUND(Source!AQ411,O421)</f>
        <v>0</v>
      </c>
      <c r="G421" s="5" t="s">
        <v>369</v>
      </c>
      <c r="H421" s="5" t="s">
        <v>370</v>
      </c>
      <c r="I421" s="5"/>
      <c r="J421" s="5"/>
      <c r="K421" s="5">
        <v>223</v>
      </c>
      <c r="L421" s="5">
        <v>9</v>
      </c>
      <c r="M421" s="5">
        <v>3</v>
      </c>
      <c r="N421" s="5" t="s">
        <v>3</v>
      </c>
      <c r="O421" s="5">
        <v>2</v>
      </c>
      <c r="P421" s="5">
        <f>ROUND(Source!EI411,O421)</f>
        <v>0</v>
      </c>
      <c r="Q421" s="5"/>
      <c r="R421" s="5"/>
      <c r="S421" s="5"/>
      <c r="T421" s="5"/>
      <c r="U421" s="5"/>
      <c r="V421" s="5"/>
      <c r="W421" s="5"/>
    </row>
    <row r="422" spans="1:23" x14ac:dyDescent="0.2">
      <c r="A422" s="5">
        <v>50</v>
      </c>
      <c r="B422" s="5">
        <v>0</v>
      </c>
      <c r="C422" s="5">
        <v>0</v>
      </c>
      <c r="D422" s="5">
        <v>1</v>
      </c>
      <c r="E422" s="5">
        <v>229</v>
      </c>
      <c r="F422" s="5">
        <f>ROUND(Source!AZ411,O422)</f>
        <v>0</v>
      </c>
      <c r="G422" s="5" t="s">
        <v>371</v>
      </c>
      <c r="H422" s="5" t="s">
        <v>372</v>
      </c>
      <c r="I422" s="5"/>
      <c r="J422" s="5"/>
      <c r="K422" s="5">
        <v>229</v>
      </c>
      <c r="L422" s="5">
        <v>10</v>
      </c>
      <c r="M422" s="5">
        <v>3</v>
      </c>
      <c r="N422" s="5" t="s">
        <v>3</v>
      </c>
      <c r="O422" s="5">
        <v>2</v>
      </c>
      <c r="P422" s="5">
        <f>ROUND(Source!ER411,O422)</f>
        <v>0</v>
      </c>
      <c r="Q422" s="5"/>
      <c r="R422" s="5"/>
      <c r="S422" s="5"/>
      <c r="T422" s="5"/>
      <c r="U422" s="5"/>
      <c r="V422" s="5"/>
      <c r="W422" s="5"/>
    </row>
    <row r="423" spans="1:23" x14ac:dyDescent="0.2">
      <c r="A423" s="5">
        <v>50</v>
      </c>
      <c r="B423" s="5">
        <v>0</v>
      </c>
      <c r="C423" s="5">
        <v>0</v>
      </c>
      <c r="D423" s="5">
        <v>1</v>
      </c>
      <c r="E423" s="5">
        <v>203</v>
      </c>
      <c r="F423" s="5">
        <f>ROUND(Source!Q411,O423)</f>
        <v>5.27</v>
      </c>
      <c r="G423" s="5" t="s">
        <v>373</v>
      </c>
      <c r="H423" s="5" t="s">
        <v>374</v>
      </c>
      <c r="I423" s="5"/>
      <c r="J423" s="5"/>
      <c r="K423" s="5">
        <v>203</v>
      </c>
      <c r="L423" s="5">
        <v>11</v>
      </c>
      <c r="M423" s="5">
        <v>3</v>
      </c>
      <c r="N423" s="5" t="s">
        <v>3</v>
      </c>
      <c r="O423" s="5">
        <v>2</v>
      </c>
      <c r="P423" s="5">
        <f>ROUND(Source!DI411,O423)</f>
        <v>38.83</v>
      </c>
      <c r="Q423" s="5"/>
      <c r="R423" s="5"/>
      <c r="S423" s="5"/>
      <c r="T423" s="5"/>
      <c r="U423" s="5"/>
      <c r="V423" s="5"/>
      <c r="W423" s="5"/>
    </row>
    <row r="424" spans="1:23" x14ac:dyDescent="0.2">
      <c r="A424" s="5">
        <v>50</v>
      </c>
      <c r="B424" s="5">
        <v>0</v>
      </c>
      <c r="C424" s="5">
        <v>0</v>
      </c>
      <c r="D424" s="5">
        <v>1</v>
      </c>
      <c r="E424" s="5">
        <v>231</v>
      </c>
      <c r="F424" s="5">
        <f>ROUND(Source!BB411,O424)</f>
        <v>0</v>
      </c>
      <c r="G424" s="5" t="s">
        <v>375</v>
      </c>
      <c r="H424" s="5" t="s">
        <v>376</v>
      </c>
      <c r="I424" s="5"/>
      <c r="J424" s="5"/>
      <c r="K424" s="5">
        <v>231</v>
      </c>
      <c r="L424" s="5">
        <v>12</v>
      </c>
      <c r="M424" s="5">
        <v>3</v>
      </c>
      <c r="N424" s="5" t="s">
        <v>3</v>
      </c>
      <c r="O424" s="5">
        <v>2</v>
      </c>
      <c r="P424" s="5">
        <f>ROUND(Source!ET411,O424)</f>
        <v>0</v>
      </c>
      <c r="Q424" s="5"/>
      <c r="R424" s="5"/>
      <c r="S424" s="5"/>
      <c r="T424" s="5"/>
      <c r="U424" s="5"/>
      <c r="V424" s="5"/>
      <c r="W424" s="5"/>
    </row>
    <row r="425" spans="1:23" x14ac:dyDescent="0.2">
      <c r="A425" s="5">
        <v>50</v>
      </c>
      <c r="B425" s="5">
        <v>0</v>
      </c>
      <c r="C425" s="5">
        <v>0</v>
      </c>
      <c r="D425" s="5">
        <v>1</v>
      </c>
      <c r="E425" s="5">
        <v>204</v>
      </c>
      <c r="F425" s="5">
        <f>ROUND(Source!R411,O425)</f>
        <v>0.66</v>
      </c>
      <c r="G425" s="5" t="s">
        <v>377</v>
      </c>
      <c r="H425" s="5" t="s">
        <v>378</v>
      </c>
      <c r="I425" s="5"/>
      <c r="J425" s="5"/>
      <c r="K425" s="5">
        <v>204</v>
      </c>
      <c r="L425" s="5">
        <v>13</v>
      </c>
      <c r="M425" s="5">
        <v>3</v>
      </c>
      <c r="N425" s="5" t="s">
        <v>3</v>
      </c>
      <c r="O425" s="5">
        <v>2</v>
      </c>
      <c r="P425" s="5">
        <f>ROUND(Source!DJ411,O425)</f>
        <v>0.68</v>
      </c>
      <c r="Q425" s="5"/>
      <c r="R425" s="5"/>
      <c r="S425" s="5"/>
      <c r="T425" s="5"/>
      <c r="U425" s="5"/>
      <c r="V425" s="5"/>
      <c r="W425" s="5"/>
    </row>
    <row r="426" spans="1:23" x14ac:dyDescent="0.2">
      <c r="A426" s="5">
        <v>50</v>
      </c>
      <c r="B426" s="5">
        <v>0</v>
      </c>
      <c r="C426" s="5">
        <v>0</v>
      </c>
      <c r="D426" s="5">
        <v>1</v>
      </c>
      <c r="E426" s="5">
        <v>205</v>
      </c>
      <c r="F426" s="5">
        <f>ROUND(Source!S411,O426)</f>
        <v>32.409999999999997</v>
      </c>
      <c r="G426" s="5" t="s">
        <v>379</v>
      </c>
      <c r="H426" s="5" t="s">
        <v>380</v>
      </c>
      <c r="I426" s="5"/>
      <c r="J426" s="5"/>
      <c r="K426" s="5">
        <v>205</v>
      </c>
      <c r="L426" s="5">
        <v>14</v>
      </c>
      <c r="M426" s="5">
        <v>3</v>
      </c>
      <c r="N426" s="5" t="s">
        <v>3</v>
      </c>
      <c r="O426" s="5">
        <v>2</v>
      </c>
      <c r="P426" s="5">
        <f>ROUND(Source!DK411,O426)</f>
        <v>630.91999999999996</v>
      </c>
      <c r="Q426" s="5"/>
      <c r="R426" s="5"/>
      <c r="S426" s="5"/>
      <c r="T426" s="5"/>
      <c r="U426" s="5"/>
      <c r="V426" s="5"/>
      <c r="W426" s="5"/>
    </row>
    <row r="427" spans="1:23" x14ac:dyDescent="0.2">
      <c r="A427" s="5">
        <v>50</v>
      </c>
      <c r="B427" s="5">
        <v>0</v>
      </c>
      <c r="C427" s="5">
        <v>0</v>
      </c>
      <c r="D427" s="5">
        <v>1</v>
      </c>
      <c r="E427" s="5">
        <v>232</v>
      </c>
      <c r="F427" s="5">
        <f>ROUND(Source!BC411,O427)</f>
        <v>0</v>
      </c>
      <c r="G427" s="5" t="s">
        <v>381</v>
      </c>
      <c r="H427" s="5" t="s">
        <v>382</v>
      </c>
      <c r="I427" s="5"/>
      <c r="J427" s="5"/>
      <c r="K427" s="5">
        <v>232</v>
      </c>
      <c r="L427" s="5">
        <v>15</v>
      </c>
      <c r="M427" s="5">
        <v>3</v>
      </c>
      <c r="N427" s="5" t="s">
        <v>3</v>
      </c>
      <c r="O427" s="5">
        <v>2</v>
      </c>
      <c r="P427" s="5">
        <f>ROUND(Source!EU411,O427)</f>
        <v>0</v>
      </c>
      <c r="Q427" s="5"/>
      <c r="R427" s="5"/>
      <c r="S427" s="5"/>
      <c r="T427" s="5"/>
      <c r="U427" s="5"/>
      <c r="V427" s="5"/>
      <c r="W427" s="5"/>
    </row>
    <row r="428" spans="1:23" x14ac:dyDescent="0.2">
      <c r="A428" s="5">
        <v>50</v>
      </c>
      <c r="B428" s="5">
        <v>0</v>
      </c>
      <c r="C428" s="5">
        <v>0</v>
      </c>
      <c r="D428" s="5">
        <v>1</v>
      </c>
      <c r="E428" s="5">
        <v>214</v>
      </c>
      <c r="F428" s="5">
        <f>ROUND(Source!AS411,O428)</f>
        <v>1.9</v>
      </c>
      <c r="G428" s="5" t="s">
        <v>383</v>
      </c>
      <c r="H428" s="5" t="s">
        <v>384</v>
      </c>
      <c r="I428" s="5"/>
      <c r="J428" s="5"/>
      <c r="K428" s="5">
        <v>214</v>
      </c>
      <c r="L428" s="5">
        <v>16</v>
      </c>
      <c r="M428" s="5">
        <v>3</v>
      </c>
      <c r="N428" s="5" t="s">
        <v>3</v>
      </c>
      <c r="O428" s="5">
        <v>2</v>
      </c>
      <c r="P428" s="5">
        <f>ROUND(Source!EK411,O428)</f>
        <v>79.650000000000006</v>
      </c>
      <c r="Q428" s="5"/>
      <c r="R428" s="5"/>
      <c r="S428" s="5"/>
      <c r="T428" s="5"/>
      <c r="U428" s="5"/>
      <c r="V428" s="5"/>
      <c r="W428" s="5"/>
    </row>
    <row r="429" spans="1:23" x14ac:dyDescent="0.2">
      <c r="A429" s="5">
        <v>50</v>
      </c>
      <c r="B429" s="5">
        <v>0</v>
      </c>
      <c r="C429" s="5">
        <v>0</v>
      </c>
      <c r="D429" s="5">
        <v>1</v>
      </c>
      <c r="E429" s="5">
        <v>215</v>
      </c>
      <c r="F429" s="5">
        <f>ROUND(Source!AT411,O429)</f>
        <v>461.9</v>
      </c>
      <c r="G429" s="5" t="s">
        <v>385</v>
      </c>
      <c r="H429" s="5" t="s">
        <v>386</v>
      </c>
      <c r="I429" s="5"/>
      <c r="J429" s="5"/>
      <c r="K429" s="5">
        <v>215</v>
      </c>
      <c r="L429" s="5">
        <v>17</v>
      </c>
      <c r="M429" s="5">
        <v>3</v>
      </c>
      <c r="N429" s="5" t="s">
        <v>3</v>
      </c>
      <c r="O429" s="5">
        <v>2</v>
      </c>
      <c r="P429" s="5">
        <f>ROUND(Source!EL411,O429)</f>
        <v>3810.5</v>
      </c>
      <c r="Q429" s="5"/>
      <c r="R429" s="5"/>
      <c r="S429" s="5"/>
      <c r="T429" s="5"/>
      <c r="U429" s="5"/>
      <c r="V429" s="5"/>
      <c r="W429" s="5"/>
    </row>
    <row r="430" spans="1:23" x14ac:dyDescent="0.2">
      <c r="A430" s="5">
        <v>50</v>
      </c>
      <c r="B430" s="5">
        <v>0</v>
      </c>
      <c r="C430" s="5">
        <v>0</v>
      </c>
      <c r="D430" s="5">
        <v>1</v>
      </c>
      <c r="E430" s="5">
        <v>217</v>
      </c>
      <c r="F430" s="5">
        <f>ROUND(Source!AU411,O430)</f>
        <v>0</v>
      </c>
      <c r="G430" s="5" t="s">
        <v>387</v>
      </c>
      <c r="H430" s="5" t="s">
        <v>388</v>
      </c>
      <c r="I430" s="5"/>
      <c r="J430" s="5"/>
      <c r="K430" s="5">
        <v>217</v>
      </c>
      <c r="L430" s="5">
        <v>18</v>
      </c>
      <c r="M430" s="5">
        <v>3</v>
      </c>
      <c r="N430" s="5" t="s">
        <v>3</v>
      </c>
      <c r="O430" s="5">
        <v>2</v>
      </c>
      <c r="P430" s="5">
        <f>ROUND(Source!EM411,O430)</f>
        <v>0</v>
      </c>
      <c r="Q430" s="5"/>
      <c r="R430" s="5"/>
      <c r="S430" s="5"/>
      <c r="T430" s="5"/>
      <c r="U430" s="5"/>
      <c r="V430" s="5"/>
      <c r="W430" s="5"/>
    </row>
    <row r="431" spans="1:23" x14ac:dyDescent="0.2">
      <c r="A431" s="5">
        <v>50</v>
      </c>
      <c r="B431" s="5">
        <v>0</v>
      </c>
      <c r="C431" s="5">
        <v>0</v>
      </c>
      <c r="D431" s="5">
        <v>1</v>
      </c>
      <c r="E431" s="5">
        <v>230</v>
      </c>
      <c r="F431" s="5">
        <f>ROUND(Source!BA411,O431)</f>
        <v>0</v>
      </c>
      <c r="G431" s="5" t="s">
        <v>389</v>
      </c>
      <c r="H431" s="5" t="s">
        <v>390</v>
      </c>
      <c r="I431" s="5"/>
      <c r="J431" s="5"/>
      <c r="K431" s="5">
        <v>230</v>
      </c>
      <c r="L431" s="5">
        <v>19</v>
      </c>
      <c r="M431" s="5">
        <v>3</v>
      </c>
      <c r="N431" s="5" t="s">
        <v>3</v>
      </c>
      <c r="O431" s="5">
        <v>2</v>
      </c>
      <c r="P431" s="5">
        <f>ROUND(Source!ES411,O431)</f>
        <v>0</v>
      </c>
      <c r="Q431" s="5"/>
      <c r="R431" s="5"/>
      <c r="S431" s="5"/>
      <c r="T431" s="5"/>
      <c r="U431" s="5"/>
      <c r="V431" s="5"/>
      <c r="W431" s="5"/>
    </row>
    <row r="432" spans="1:23" x14ac:dyDescent="0.2">
      <c r="A432" s="5">
        <v>50</v>
      </c>
      <c r="B432" s="5">
        <v>0</v>
      </c>
      <c r="C432" s="5">
        <v>0</v>
      </c>
      <c r="D432" s="5">
        <v>1</v>
      </c>
      <c r="E432" s="5">
        <v>206</v>
      </c>
      <c r="F432" s="5">
        <f>ROUND(Source!T411,O432)</f>
        <v>0</v>
      </c>
      <c r="G432" s="5" t="s">
        <v>391</v>
      </c>
      <c r="H432" s="5" t="s">
        <v>392</v>
      </c>
      <c r="I432" s="5"/>
      <c r="J432" s="5"/>
      <c r="K432" s="5">
        <v>206</v>
      </c>
      <c r="L432" s="5">
        <v>20</v>
      </c>
      <c r="M432" s="5">
        <v>3</v>
      </c>
      <c r="N432" s="5" t="s">
        <v>3</v>
      </c>
      <c r="O432" s="5">
        <v>2</v>
      </c>
      <c r="P432" s="5">
        <f>ROUND(Source!DL411,O432)</f>
        <v>0</v>
      </c>
      <c r="Q432" s="5"/>
      <c r="R432" s="5"/>
      <c r="S432" s="5"/>
      <c r="T432" s="5"/>
      <c r="U432" s="5"/>
      <c r="V432" s="5"/>
      <c r="W432" s="5"/>
    </row>
    <row r="433" spans="1:206" x14ac:dyDescent="0.2">
      <c r="A433" s="5">
        <v>50</v>
      </c>
      <c r="B433" s="5">
        <v>0</v>
      </c>
      <c r="C433" s="5">
        <v>0</v>
      </c>
      <c r="D433" s="5">
        <v>1</v>
      </c>
      <c r="E433" s="5">
        <v>207</v>
      </c>
      <c r="F433" s="5">
        <f>Source!U411</f>
        <v>2.5547825</v>
      </c>
      <c r="G433" s="5" t="s">
        <v>393</v>
      </c>
      <c r="H433" s="5" t="s">
        <v>394</v>
      </c>
      <c r="I433" s="5"/>
      <c r="J433" s="5"/>
      <c r="K433" s="5">
        <v>207</v>
      </c>
      <c r="L433" s="5">
        <v>21</v>
      </c>
      <c r="M433" s="5">
        <v>3</v>
      </c>
      <c r="N433" s="5" t="s">
        <v>3</v>
      </c>
      <c r="O433" s="5">
        <v>-1</v>
      </c>
      <c r="P433" s="5">
        <f>Source!DM411</f>
        <v>2.6811523774999997</v>
      </c>
      <c r="Q433" s="5"/>
      <c r="R433" s="5"/>
      <c r="S433" s="5"/>
      <c r="T433" s="5"/>
      <c r="U433" s="5"/>
      <c r="V433" s="5"/>
      <c r="W433" s="5"/>
    </row>
    <row r="434" spans="1:206" x14ac:dyDescent="0.2">
      <c r="A434" s="5">
        <v>50</v>
      </c>
      <c r="B434" s="5">
        <v>0</v>
      </c>
      <c r="C434" s="5">
        <v>0</v>
      </c>
      <c r="D434" s="5">
        <v>1</v>
      </c>
      <c r="E434" s="5">
        <v>208</v>
      </c>
      <c r="F434" s="5">
        <f>Source!V411</f>
        <v>0</v>
      </c>
      <c r="G434" s="5" t="s">
        <v>395</v>
      </c>
      <c r="H434" s="5" t="s">
        <v>396</v>
      </c>
      <c r="I434" s="5"/>
      <c r="J434" s="5"/>
      <c r="K434" s="5">
        <v>208</v>
      </c>
      <c r="L434" s="5">
        <v>22</v>
      </c>
      <c r="M434" s="5">
        <v>3</v>
      </c>
      <c r="N434" s="5" t="s">
        <v>3</v>
      </c>
      <c r="O434" s="5">
        <v>-1</v>
      </c>
      <c r="P434" s="5">
        <f>Source!DN411</f>
        <v>0</v>
      </c>
      <c r="Q434" s="5"/>
      <c r="R434" s="5"/>
      <c r="S434" s="5"/>
      <c r="T434" s="5"/>
      <c r="U434" s="5"/>
      <c r="V434" s="5"/>
      <c r="W434" s="5"/>
    </row>
    <row r="435" spans="1:206" x14ac:dyDescent="0.2">
      <c r="A435" s="5">
        <v>50</v>
      </c>
      <c r="B435" s="5">
        <v>0</v>
      </c>
      <c r="C435" s="5">
        <v>0</v>
      </c>
      <c r="D435" s="5">
        <v>1</v>
      </c>
      <c r="E435" s="5">
        <v>209</v>
      </c>
      <c r="F435" s="5">
        <f>ROUND(Source!W411,O435)</f>
        <v>0</v>
      </c>
      <c r="G435" s="5" t="s">
        <v>397</v>
      </c>
      <c r="H435" s="5" t="s">
        <v>398</v>
      </c>
      <c r="I435" s="5"/>
      <c r="J435" s="5"/>
      <c r="K435" s="5">
        <v>209</v>
      </c>
      <c r="L435" s="5">
        <v>23</v>
      </c>
      <c r="M435" s="5">
        <v>3</v>
      </c>
      <c r="N435" s="5" t="s">
        <v>3</v>
      </c>
      <c r="O435" s="5">
        <v>2</v>
      </c>
      <c r="P435" s="5">
        <f>ROUND(Source!DO411,O435)</f>
        <v>0</v>
      </c>
      <c r="Q435" s="5"/>
      <c r="R435" s="5"/>
      <c r="S435" s="5"/>
      <c r="T435" s="5"/>
      <c r="U435" s="5"/>
      <c r="V435" s="5"/>
      <c r="W435" s="5"/>
    </row>
    <row r="436" spans="1:206" x14ac:dyDescent="0.2">
      <c r="A436" s="5">
        <v>50</v>
      </c>
      <c r="B436" s="5">
        <v>0</v>
      </c>
      <c r="C436" s="5">
        <v>0</v>
      </c>
      <c r="D436" s="5">
        <v>1</v>
      </c>
      <c r="E436" s="5">
        <v>210</v>
      </c>
      <c r="F436" s="5">
        <f>ROUND(Source!X411,O436)</f>
        <v>0</v>
      </c>
      <c r="G436" s="5" t="s">
        <v>399</v>
      </c>
      <c r="H436" s="5" t="s">
        <v>400</v>
      </c>
      <c r="I436" s="5"/>
      <c r="J436" s="5"/>
      <c r="K436" s="5">
        <v>210</v>
      </c>
      <c r="L436" s="5">
        <v>24</v>
      </c>
      <c r="M436" s="5">
        <v>3</v>
      </c>
      <c r="N436" s="5" t="s">
        <v>3</v>
      </c>
      <c r="O436" s="5">
        <v>2</v>
      </c>
      <c r="P436" s="5">
        <f>ROUND(Source!DP411,O436)</f>
        <v>513.66999999999996</v>
      </c>
      <c r="Q436" s="5"/>
      <c r="R436" s="5"/>
      <c r="S436" s="5"/>
      <c r="T436" s="5"/>
      <c r="U436" s="5"/>
      <c r="V436" s="5"/>
      <c r="W436" s="5"/>
    </row>
    <row r="437" spans="1:206" x14ac:dyDescent="0.2">
      <c r="A437" s="5">
        <v>50</v>
      </c>
      <c r="B437" s="5">
        <v>0</v>
      </c>
      <c r="C437" s="5">
        <v>0</v>
      </c>
      <c r="D437" s="5">
        <v>1</v>
      </c>
      <c r="E437" s="5">
        <v>211</v>
      </c>
      <c r="F437" s="5">
        <f>ROUND(Source!Y411,O437)</f>
        <v>0</v>
      </c>
      <c r="G437" s="5" t="s">
        <v>401</v>
      </c>
      <c r="H437" s="5" t="s">
        <v>402</v>
      </c>
      <c r="I437" s="5"/>
      <c r="J437" s="5"/>
      <c r="K437" s="5">
        <v>211</v>
      </c>
      <c r="L437" s="5">
        <v>25</v>
      </c>
      <c r="M437" s="5">
        <v>3</v>
      </c>
      <c r="N437" s="5" t="s">
        <v>3</v>
      </c>
      <c r="O437" s="5">
        <v>2</v>
      </c>
      <c r="P437" s="5">
        <f>ROUND(Source!DQ411,O437)</f>
        <v>277.62</v>
      </c>
      <c r="Q437" s="5"/>
      <c r="R437" s="5"/>
      <c r="S437" s="5"/>
      <c r="T437" s="5"/>
      <c r="U437" s="5"/>
      <c r="V437" s="5"/>
      <c r="W437" s="5"/>
    </row>
    <row r="438" spans="1:206" x14ac:dyDescent="0.2">
      <c r="A438" s="5">
        <v>50</v>
      </c>
      <c r="B438" s="5">
        <v>0</v>
      </c>
      <c r="C438" s="5">
        <v>0</v>
      </c>
      <c r="D438" s="5">
        <v>1</v>
      </c>
      <c r="E438" s="5">
        <v>224</v>
      </c>
      <c r="F438" s="5">
        <f>ROUND(Source!AR411,O438)</f>
        <v>463.8</v>
      </c>
      <c r="G438" s="5" t="s">
        <v>403</v>
      </c>
      <c r="H438" s="5" t="s">
        <v>404</v>
      </c>
      <c r="I438" s="5"/>
      <c r="J438" s="5"/>
      <c r="K438" s="5">
        <v>224</v>
      </c>
      <c r="L438" s="5">
        <v>26</v>
      </c>
      <c r="M438" s="5">
        <v>3</v>
      </c>
      <c r="N438" s="5" t="s">
        <v>3</v>
      </c>
      <c r="O438" s="5">
        <v>2</v>
      </c>
      <c r="P438" s="5">
        <f>ROUND(Source!EJ411,O438)</f>
        <v>3890.15</v>
      </c>
      <c r="Q438" s="5"/>
      <c r="R438" s="5"/>
      <c r="S438" s="5"/>
      <c r="T438" s="5"/>
      <c r="U438" s="5"/>
      <c r="V438" s="5"/>
      <c r="W438" s="5"/>
    </row>
    <row r="440" spans="1:206" x14ac:dyDescent="0.2">
      <c r="A440" s="3">
        <v>51</v>
      </c>
      <c r="B440" s="3">
        <f>B24</f>
        <v>1</v>
      </c>
      <c r="C440" s="3">
        <f>A24</f>
        <v>4</v>
      </c>
      <c r="D440" s="3">
        <f>ROW(A24)</f>
        <v>24</v>
      </c>
      <c r="E440" s="3"/>
      <c r="F440" s="3" t="str">
        <f>IF(F24&lt;&gt;"",F24,"")</f>
        <v>Новый раздел</v>
      </c>
      <c r="G440" s="3" t="str">
        <f>IF(G24&lt;&gt;"",G24,"")</f>
        <v>Ремонт  помещений с расширением дверных проемов</v>
      </c>
      <c r="H440" s="3">
        <v>0</v>
      </c>
      <c r="I440" s="3"/>
      <c r="J440" s="3"/>
      <c r="K440" s="3"/>
      <c r="L440" s="3"/>
      <c r="M440" s="3"/>
      <c r="N440" s="3"/>
      <c r="O440" s="3">
        <f t="shared" ref="O440:T440" si="507">ROUND(O169+O243+O361+O411+AB440,2)</f>
        <v>26297.39</v>
      </c>
      <c r="P440" s="3">
        <f t="shared" si="507"/>
        <v>22252.2</v>
      </c>
      <c r="Q440" s="3">
        <f t="shared" si="507"/>
        <v>668.95</v>
      </c>
      <c r="R440" s="3">
        <f t="shared" si="507"/>
        <v>108.75</v>
      </c>
      <c r="S440" s="3">
        <f t="shared" si="507"/>
        <v>3376.24</v>
      </c>
      <c r="T440" s="3">
        <f t="shared" si="507"/>
        <v>0</v>
      </c>
      <c r="U440" s="3">
        <f>U169+U243+U361+U411+AH440</f>
        <v>290.91632819999995</v>
      </c>
      <c r="V440" s="3">
        <f>V169+V243+V361+V411+AI440</f>
        <v>0</v>
      </c>
      <c r="W440" s="3">
        <f>ROUND(W169+W243+W361+W411+AJ440,2)</f>
        <v>0</v>
      </c>
      <c r="X440" s="3">
        <f>ROUND(X169+X243+X361+X411+AK440,2)</f>
        <v>0</v>
      </c>
      <c r="Y440" s="3">
        <f>ROUND(Y169+Y243+Y361+Y411+AL440,2)</f>
        <v>0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>
        <f t="shared" ref="AO440:BC440" si="508">ROUND(AO169+AO243+AO361+AO411+BX440,2)</f>
        <v>0</v>
      </c>
      <c r="AP440" s="3">
        <f t="shared" si="508"/>
        <v>0</v>
      </c>
      <c r="AQ440" s="3">
        <f t="shared" si="508"/>
        <v>0</v>
      </c>
      <c r="AR440" s="3">
        <f t="shared" si="508"/>
        <v>26479.01</v>
      </c>
      <c r="AS440" s="3">
        <f t="shared" si="508"/>
        <v>23600.69</v>
      </c>
      <c r="AT440" s="3">
        <f t="shared" si="508"/>
        <v>2878.32</v>
      </c>
      <c r="AU440" s="3">
        <f t="shared" si="508"/>
        <v>0</v>
      </c>
      <c r="AV440" s="3">
        <f t="shared" si="508"/>
        <v>22252.2</v>
      </c>
      <c r="AW440" s="3">
        <f t="shared" si="508"/>
        <v>22252.2</v>
      </c>
      <c r="AX440" s="3">
        <f t="shared" si="508"/>
        <v>0</v>
      </c>
      <c r="AY440" s="3">
        <f t="shared" si="508"/>
        <v>22252.2</v>
      </c>
      <c r="AZ440" s="3">
        <f t="shared" si="508"/>
        <v>0</v>
      </c>
      <c r="BA440" s="3">
        <f t="shared" si="508"/>
        <v>0</v>
      </c>
      <c r="BB440" s="3">
        <f t="shared" si="508"/>
        <v>0</v>
      </c>
      <c r="BC440" s="3">
        <f t="shared" si="508"/>
        <v>0</v>
      </c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4">
        <f t="shared" ref="DG440:DL440" si="509">ROUND(DG169+DG243+DG361+DG411+DT440,2)</f>
        <v>185702.91</v>
      </c>
      <c r="DH440" s="4">
        <f t="shared" si="509"/>
        <v>114964.76</v>
      </c>
      <c r="DI440" s="4">
        <f t="shared" si="509"/>
        <v>5294.13</v>
      </c>
      <c r="DJ440" s="4">
        <f t="shared" si="509"/>
        <v>115.35</v>
      </c>
      <c r="DK440" s="4">
        <f t="shared" si="509"/>
        <v>65444.02</v>
      </c>
      <c r="DL440" s="4">
        <f t="shared" si="509"/>
        <v>0</v>
      </c>
      <c r="DM440" s="4">
        <f>DM169+DM243+DM361+DM411+DZ440</f>
        <v>303.83084644839988</v>
      </c>
      <c r="DN440" s="4">
        <f>DN169+DN243+DN361+DN411+EA440</f>
        <v>0</v>
      </c>
      <c r="DO440" s="4">
        <f>ROUND(DO169+DO243+DO361+DO411+EB440,2)</f>
        <v>0</v>
      </c>
      <c r="DP440" s="4">
        <f>ROUND(DP169+DP243+DP361+DP411+EC440,2)</f>
        <v>53692.11</v>
      </c>
      <c r="DQ440" s="4">
        <f>ROUND(DQ169+DQ243+DQ361+DQ411+ED440,2)</f>
        <v>28795.34</v>
      </c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>
        <f t="shared" ref="EG440:EU440" si="510">ROUND(EG169+EG243+EG361+EG411+FP440,2)</f>
        <v>0</v>
      </c>
      <c r="EH440" s="4">
        <f t="shared" si="510"/>
        <v>0</v>
      </c>
      <c r="EI440" s="4">
        <f t="shared" si="510"/>
        <v>0</v>
      </c>
      <c r="EJ440" s="4">
        <f t="shared" si="510"/>
        <v>268384.15000000002</v>
      </c>
      <c r="EK440" s="4">
        <f t="shared" si="510"/>
        <v>237460.55</v>
      </c>
      <c r="EL440" s="4">
        <f t="shared" si="510"/>
        <v>30923.599999999999</v>
      </c>
      <c r="EM440" s="4">
        <f t="shared" si="510"/>
        <v>0</v>
      </c>
      <c r="EN440" s="4">
        <f t="shared" si="510"/>
        <v>114964.76</v>
      </c>
      <c r="EO440" s="4">
        <f t="shared" si="510"/>
        <v>114964.76</v>
      </c>
      <c r="EP440" s="4">
        <f t="shared" si="510"/>
        <v>0</v>
      </c>
      <c r="EQ440" s="4">
        <f t="shared" si="510"/>
        <v>114964.76</v>
      </c>
      <c r="ER440" s="4">
        <f t="shared" si="510"/>
        <v>0</v>
      </c>
      <c r="ES440" s="4">
        <f t="shared" si="510"/>
        <v>0</v>
      </c>
      <c r="ET440" s="4">
        <f t="shared" si="510"/>
        <v>0</v>
      </c>
      <c r="EU440" s="4">
        <f t="shared" si="510"/>
        <v>0</v>
      </c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  <c r="GS440" s="4"/>
      <c r="GT440" s="4"/>
      <c r="GU440" s="4"/>
      <c r="GV440" s="4"/>
      <c r="GW440" s="4"/>
      <c r="GX440" s="4">
        <v>0</v>
      </c>
    </row>
    <row r="442" spans="1:206" x14ac:dyDescent="0.2">
      <c r="A442" s="5">
        <v>50</v>
      </c>
      <c r="B442" s="5">
        <v>0</v>
      </c>
      <c r="C442" s="5">
        <v>0</v>
      </c>
      <c r="D442" s="5">
        <v>1</v>
      </c>
      <c r="E442" s="5">
        <v>201</v>
      </c>
      <c r="F442" s="5">
        <f>ROUND(Source!O440,O442)</f>
        <v>26297.39</v>
      </c>
      <c r="G442" s="5" t="s">
        <v>353</v>
      </c>
      <c r="H442" s="5" t="s">
        <v>354</v>
      </c>
      <c r="I442" s="5"/>
      <c r="J442" s="5"/>
      <c r="K442" s="5">
        <v>201</v>
      </c>
      <c r="L442" s="5">
        <v>1</v>
      </c>
      <c r="M442" s="5">
        <v>3</v>
      </c>
      <c r="N442" s="5" t="s">
        <v>3</v>
      </c>
      <c r="O442" s="5">
        <v>2</v>
      </c>
      <c r="P442" s="5">
        <f>ROUND(Source!DG440,O442)</f>
        <v>185702.91</v>
      </c>
      <c r="Q442" s="5"/>
      <c r="R442" s="5"/>
      <c r="S442" s="5"/>
      <c r="T442" s="5"/>
      <c r="U442" s="5"/>
      <c r="V442" s="5"/>
      <c r="W442" s="5"/>
    </row>
    <row r="443" spans="1:206" x14ac:dyDescent="0.2">
      <c r="A443" s="5">
        <v>50</v>
      </c>
      <c r="B443" s="5">
        <v>0</v>
      </c>
      <c r="C443" s="5">
        <v>0</v>
      </c>
      <c r="D443" s="5">
        <v>1</v>
      </c>
      <c r="E443" s="5">
        <v>202</v>
      </c>
      <c r="F443" s="5">
        <f>ROUND(Source!P440,O443)</f>
        <v>22252.2</v>
      </c>
      <c r="G443" s="5" t="s">
        <v>355</v>
      </c>
      <c r="H443" s="5" t="s">
        <v>356</v>
      </c>
      <c r="I443" s="5"/>
      <c r="J443" s="5"/>
      <c r="K443" s="5">
        <v>202</v>
      </c>
      <c r="L443" s="5">
        <v>2</v>
      </c>
      <c r="M443" s="5">
        <v>3</v>
      </c>
      <c r="N443" s="5" t="s">
        <v>3</v>
      </c>
      <c r="O443" s="5">
        <v>2</v>
      </c>
      <c r="P443" s="5">
        <f>ROUND(Source!DH440,O443)</f>
        <v>114964.76</v>
      </c>
      <c r="Q443" s="5"/>
      <c r="R443" s="5"/>
      <c r="S443" s="5"/>
      <c r="T443" s="5"/>
      <c r="U443" s="5"/>
      <c r="V443" s="5"/>
      <c r="W443" s="5"/>
    </row>
    <row r="444" spans="1:206" x14ac:dyDescent="0.2">
      <c r="A444" s="5">
        <v>50</v>
      </c>
      <c r="B444" s="5">
        <v>0</v>
      </c>
      <c r="C444" s="5">
        <v>0</v>
      </c>
      <c r="D444" s="5">
        <v>1</v>
      </c>
      <c r="E444" s="5">
        <v>222</v>
      </c>
      <c r="F444" s="5">
        <f>ROUND(Source!AO440,O444)</f>
        <v>0</v>
      </c>
      <c r="G444" s="5" t="s">
        <v>357</v>
      </c>
      <c r="H444" s="5" t="s">
        <v>358</v>
      </c>
      <c r="I444" s="5"/>
      <c r="J444" s="5"/>
      <c r="K444" s="5">
        <v>222</v>
      </c>
      <c r="L444" s="5">
        <v>3</v>
      </c>
      <c r="M444" s="5">
        <v>3</v>
      </c>
      <c r="N444" s="5" t="s">
        <v>3</v>
      </c>
      <c r="O444" s="5">
        <v>2</v>
      </c>
      <c r="P444" s="5">
        <f>ROUND(Source!EG440,O444)</f>
        <v>0</v>
      </c>
      <c r="Q444" s="5"/>
      <c r="R444" s="5"/>
      <c r="S444" s="5"/>
      <c r="T444" s="5"/>
      <c r="U444" s="5"/>
      <c r="V444" s="5"/>
      <c r="W444" s="5"/>
    </row>
    <row r="445" spans="1:206" x14ac:dyDescent="0.2">
      <c r="A445" s="5">
        <v>50</v>
      </c>
      <c r="B445" s="5">
        <v>0</v>
      </c>
      <c r="C445" s="5">
        <v>0</v>
      </c>
      <c r="D445" s="5">
        <v>1</v>
      </c>
      <c r="E445" s="5">
        <v>225</v>
      </c>
      <c r="F445" s="5">
        <f>ROUND(Source!AV440,O445)</f>
        <v>22252.2</v>
      </c>
      <c r="G445" s="5" t="s">
        <v>359</v>
      </c>
      <c r="H445" s="5" t="s">
        <v>360</v>
      </c>
      <c r="I445" s="5"/>
      <c r="J445" s="5"/>
      <c r="K445" s="5">
        <v>225</v>
      </c>
      <c r="L445" s="5">
        <v>4</v>
      </c>
      <c r="M445" s="5">
        <v>3</v>
      </c>
      <c r="N445" s="5" t="s">
        <v>3</v>
      </c>
      <c r="O445" s="5">
        <v>2</v>
      </c>
      <c r="P445" s="5">
        <f>ROUND(Source!EN440,O445)</f>
        <v>114964.76</v>
      </c>
      <c r="Q445" s="5"/>
      <c r="R445" s="5"/>
      <c r="S445" s="5"/>
      <c r="T445" s="5"/>
      <c r="U445" s="5"/>
      <c r="V445" s="5"/>
      <c r="W445" s="5"/>
    </row>
    <row r="446" spans="1:206" x14ac:dyDescent="0.2">
      <c r="A446" s="5">
        <v>50</v>
      </c>
      <c r="B446" s="5">
        <v>0</v>
      </c>
      <c r="C446" s="5">
        <v>0</v>
      </c>
      <c r="D446" s="5">
        <v>1</v>
      </c>
      <c r="E446" s="5">
        <v>226</v>
      </c>
      <c r="F446" s="5">
        <f>ROUND(Source!AW440,O446)</f>
        <v>22252.2</v>
      </c>
      <c r="G446" s="5" t="s">
        <v>361</v>
      </c>
      <c r="H446" s="5" t="s">
        <v>362</v>
      </c>
      <c r="I446" s="5"/>
      <c r="J446" s="5"/>
      <c r="K446" s="5">
        <v>226</v>
      </c>
      <c r="L446" s="5">
        <v>5</v>
      </c>
      <c r="M446" s="5">
        <v>3</v>
      </c>
      <c r="N446" s="5" t="s">
        <v>3</v>
      </c>
      <c r="O446" s="5">
        <v>2</v>
      </c>
      <c r="P446" s="5">
        <f>ROUND(Source!EO440,O446)</f>
        <v>114964.76</v>
      </c>
      <c r="Q446" s="5"/>
      <c r="R446" s="5"/>
      <c r="S446" s="5"/>
      <c r="T446" s="5"/>
      <c r="U446" s="5"/>
      <c r="V446" s="5"/>
      <c r="W446" s="5"/>
    </row>
    <row r="447" spans="1:206" x14ac:dyDescent="0.2">
      <c r="A447" s="5">
        <v>50</v>
      </c>
      <c r="B447" s="5">
        <v>0</v>
      </c>
      <c r="C447" s="5">
        <v>0</v>
      </c>
      <c r="D447" s="5">
        <v>1</v>
      </c>
      <c r="E447" s="5">
        <v>227</v>
      </c>
      <c r="F447" s="5">
        <f>ROUND(Source!AX440,O447)</f>
        <v>0</v>
      </c>
      <c r="G447" s="5" t="s">
        <v>363</v>
      </c>
      <c r="H447" s="5" t="s">
        <v>364</v>
      </c>
      <c r="I447" s="5"/>
      <c r="J447" s="5"/>
      <c r="K447" s="5">
        <v>227</v>
      </c>
      <c r="L447" s="5">
        <v>6</v>
      </c>
      <c r="M447" s="5">
        <v>3</v>
      </c>
      <c r="N447" s="5" t="s">
        <v>3</v>
      </c>
      <c r="O447" s="5">
        <v>2</v>
      </c>
      <c r="P447" s="5">
        <f>ROUND(Source!EP440,O447)</f>
        <v>0</v>
      </c>
      <c r="Q447" s="5"/>
      <c r="R447" s="5"/>
      <c r="S447" s="5"/>
      <c r="T447" s="5"/>
      <c r="U447" s="5"/>
      <c r="V447" s="5"/>
      <c r="W447" s="5"/>
    </row>
    <row r="448" spans="1:206" x14ac:dyDescent="0.2">
      <c r="A448" s="5">
        <v>50</v>
      </c>
      <c r="B448" s="5">
        <v>0</v>
      </c>
      <c r="C448" s="5">
        <v>0</v>
      </c>
      <c r="D448" s="5">
        <v>1</v>
      </c>
      <c r="E448" s="5">
        <v>228</v>
      </c>
      <c r="F448" s="5">
        <f>ROUND(Source!AY440,O448)</f>
        <v>22252.2</v>
      </c>
      <c r="G448" s="5" t="s">
        <v>365</v>
      </c>
      <c r="H448" s="5" t="s">
        <v>366</v>
      </c>
      <c r="I448" s="5"/>
      <c r="J448" s="5"/>
      <c r="K448" s="5">
        <v>228</v>
      </c>
      <c r="L448" s="5">
        <v>7</v>
      </c>
      <c r="M448" s="5">
        <v>3</v>
      </c>
      <c r="N448" s="5" t="s">
        <v>3</v>
      </c>
      <c r="O448" s="5">
        <v>2</v>
      </c>
      <c r="P448" s="5">
        <f>ROUND(Source!EQ440,O448)</f>
        <v>114964.76</v>
      </c>
      <c r="Q448" s="5"/>
      <c r="R448" s="5"/>
      <c r="S448" s="5"/>
      <c r="T448" s="5"/>
      <c r="U448" s="5"/>
      <c r="V448" s="5"/>
      <c r="W448" s="5"/>
    </row>
    <row r="449" spans="1:23" x14ac:dyDescent="0.2">
      <c r="A449" s="5">
        <v>50</v>
      </c>
      <c r="B449" s="5">
        <v>0</v>
      </c>
      <c r="C449" s="5">
        <v>0</v>
      </c>
      <c r="D449" s="5">
        <v>1</v>
      </c>
      <c r="E449" s="5">
        <v>216</v>
      </c>
      <c r="F449" s="5">
        <f>ROUND(Source!AP440,O449)</f>
        <v>0</v>
      </c>
      <c r="G449" s="5" t="s">
        <v>367</v>
      </c>
      <c r="H449" s="5" t="s">
        <v>368</v>
      </c>
      <c r="I449" s="5"/>
      <c r="J449" s="5"/>
      <c r="K449" s="5">
        <v>216</v>
      </c>
      <c r="L449" s="5">
        <v>8</v>
      </c>
      <c r="M449" s="5">
        <v>3</v>
      </c>
      <c r="N449" s="5" t="s">
        <v>3</v>
      </c>
      <c r="O449" s="5">
        <v>2</v>
      </c>
      <c r="P449" s="5">
        <f>ROUND(Source!EH440,O449)</f>
        <v>0</v>
      </c>
      <c r="Q449" s="5"/>
      <c r="R449" s="5"/>
      <c r="S449" s="5"/>
      <c r="T449" s="5"/>
      <c r="U449" s="5"/>
      <c r="V449" s="5"/>
      <c r="W449" s="5"/>
    </row>
    <row r="450" spans="1:23" x14ac:dyDescent="0.2">
      <c r="A450" s="5">
        <v>50</v>
      </c>
      <c r="B450" s="5">
        <v>0</v>
      </c>
      <c r="C450" s="5">
        <v>0</v>
      </c>
      <c r="D450" s="5">
        <v>1</v>
      </c>
      <c r="E450" s="5">
        <v>223</v>
      </c>
      <c r="F450" s="5">
        <f>ROUND(Source!AQ440,O450)</f>
        <v>0</v>
      </c>
      <c r="G450" s="5" t="s">
        <v>369</v>
      </c>
      <c r="H450" s="5" t="s">
        <v>370</v>
      </c>
      <c r="I450" s="5"/>
      <c r="J450" s="5"/>
      <c r="K450" s="5">
        <v>223</v>
      </c>
      <c r="L450" s="5">
        <v>9</v>
      </c>
      <c r="M450" s="5">
        <v>3</v>
      </c>
      <c r="N450" s="5" t="s">
        <v>3</v>
      </c>
      <c r="O450" s="5">
        <v>2</v>
      </c>
      <c r="P450" s="5">
        <f>ROUND(Source!EI440,O450)</f>
        <v>0</v>
      </c>
      <c r="Q450" s="5"/>
      <c r="R450" s="5"/>
      <c r="S450" s="5"/>
      <c r="T450" s="5"/>
      <c r="U450" s="5"/>
      <c r="V450" s="5"/>
      <c r="W450" s="5"/>
    </row>
    <row r="451" spans="1:23" x14ac:dyDescent="0.2">
      <c r="A451" s="5">
        <v>50</v>
      </c>
      <c r="B451" s="5">
        <v>0</v>
      </c>
      <c r="C451" s="5">
        <v>0</v>
      </c>
      <c r="D451" s="5">
        <v>1</v>
      </c>
      <c r="E451" s="5">
        <v>229</v>
      </c>
      <c r="F451" s="5">
        <f>ROUND(Source!AZ440,O451)</f>
        <v>0</v>
      </c>
      <c r="G451" s="5" t="s">
        <v>371</v>
      </c>
      <c r="H451" s="5" t="s">
        <v>372</v>
      </c>
      <c r="I451" s="5"/>
      <c r="J451" s="5"/>
      <c r="K451" s="5">
        <v>229</v>
      </c>
      <c r="L451" s="5">
        <v>10</v>
      </c>
      <c r="M451" s="5">
        <v>3</v>
      </c>
      <c r="N451" s="5" t="s">
        <v>3</v>
      </c>
      <c r="O451" s="5">
        <v>2</v>
      </c>
      <c r="P451" s="5">
        <f>ROUND(Source!ER440,O451)</f>
        <v>0</v>
      </c>
      <c r="Q451" s="5"/>
      <c r="R451" s="5"/>
      <c r="S451" s="5"/>
      <c r="T451" s="5"/>
      <c r="U451" s="5"/>
      <c r="V451" s="5"/>
      <c r="W451" s="5"/>
    </row>
    <row r="452" spans="1:23" x14ac:dyDescent="0.2">
      <c r="A452" s="5">
        <v>50</v>
      </c>
      <c r="B452" s="5">
        <v>0</v>
      </c>
      <c r="C452" s="5">
        <v>0</v>
      </c>
      <c r="D452" s="5">
        <v>1</v>
      </c>
      <c r="E452" s="5">
        <v>203</v>
      </c>
      <c r="F452" s="5">
        <f>ROUND(Source!Q440,O452)</f>
        <v>668.95</v>
      </c>
      <c r="G452" s="5" t="s">
        <v>373</v>
      </c>
      <c r="H452" s="5" t="s">
        <v>374</v>
      </c>
      <c r="I452" s="5"/>
      <c r="J452" s="5"/>
      <c r="K452" s="5">
        <v>203</v>
      </c>
      <c r="L452" s="5">
        <v>11</v>
      </c>
      <c r="M452" s="5">
        <v>3</v>
      </c>
      <c r="N452" s="5" t="s">
        <v>3</v>
      </c>
      <c r="O452" s="5">
        <v>2</v>
      </c>
      <c r="P452" s="5">
        <f>ROUND(Source!DI440,O452)</f>
        <v>5294.13</v>
      </c>
      <c r="Q452" s="5"/>
      <c r="R452" s="5"/>
      <c r="S452" s="5"/>
      <c r="T452" s="5"/>
      <c r="U452" s="5"/>
      <c r="V452" s="5"/>
      <c r="W452" s="5"/>
    </row>
    <row r="453" spans="1:23" x14ac:dyDescent="0.2">
      <c r="A453" s="5">
        <v>50</v>
      </c>
      <c r="B453" s="5">
        <v>0</v>
      </c>
      <c r="C453" s="5">
        <v>0</v>
      </c>
      <c r="D453" s="5">
        <v>1</v>
      </c>
      <c r="E453" s="5">
        <v>231</v>
      </c>
      <c r="F453" s="5">
        <f>ROUND(Source!BB440,O453)</f>
        <v>0</v>
      </c>
      <c r="G453" s="5" t="s">
        <v>375</v>
      </c>
      <c r="H453" s="5" t="s">
        <v>376</v>
      </c>
      <c r="I453" s="5"/>
      <c r="J453" s="5"/>
      <c r="K453" s="5">
        <v>231</v>
      </c>
      <c r="L453" s="5">
        <v>12</v>
      </c>
      <c r="M453" s="5">
        <v>3</v>
      </c>
      <c r="N453" s="5" t="s">
        <v>3</v>
      </c>
      <c r="O453" s="5">
        <v>2</v>
      </c>
      <c r="P453" s="5">
        <f>ROUND(Source!ET440,O453)</f>
        <v>0</v>
      </c>
      <c r="Q453" s="5"/>
      <c r="R453" s="5"/>
      <c r="S453" s="5"/>
      <c r="T453" s="5"/>
      <c r="U453" s="5"/>
      <c r="V453" s="5"/>
      <c r="W453" s="5"/>
    </row>
    <row r="454" spans="1:23" x14ac:dyDescent="0.2">
      <c r="A454" s="5">
        <v>50</v>
      </c>
      <c r="B454" s="5">
        <v>0</v>
      </c>
      <c r="C454" s="5">
        <v>0</v>
      </c>
      <c r="D454" s="5">
        <v>1</v>
      </c>
      <c r="E454" s="5">
        <v>204</v>
      </c>
      <c r="F454" s="5">
        <f>ROUND(Source!R440,O454)</f>
        <v>108.75</v>
      </c>
      <c r="G454" s="5" t="s">
        <v>377</v>
      </c>
      <c r="H454" s="5" t="s">
        <v>378</v>
      </c>
      <c r="I454" s="5"/>
      <c r="J454" s="5"/>
      <c r="K454" s="5">
        <v>204</v>
      </c>
      <c r="L454" s="5">
        <v>13</v>
      </c>
      <c r="M454" s="5">
        <v>3</v>
      </c>
      <c r="N454" s="5" t="s">
        <v>3</v>
      </c>
      <c r="O454" s="5">
        <v>2</v>
      </c>
      <c r="P454" s="5">
        <f>ROUND(Source!DJ440,O454)</f>
        <v>115.35</v>
      </c>
      <c r="Q454" s="5"/>
      <c r="R454" s="5"/>
      <c r="S454" s="5"/>
      <c r="T454" s="5"/>
      <c r="U454" s="5"/>
      <c r="V454" s="5"/>
      <c r="W454" s="5"/>
    </row>
    <row r="455" spans="1:23" x14ac:dyDescent="0.2">
      <c r="A455" s="5">
        <v>50</v>
      </c>
      <c r="B455" s="5">
        <v>0</v>
      </c>
      <c r="C455" s="5">
        <v>0</v>
      </c>
      <c r="D455" s="5">
        <v>1</v>
      </c>
      <c r="E455" s="5">
        <v>205</v>
      </c>
      <c r="F455" s="5">
        <f>ROUND(Source!S440,O455)</f>
        <v>3376.24</v>
      </c>
      <c r="G455" s="5" t="s">
        <v>379</v>
      </c>
      <c r="H455" s="5" t="s">
        <v>380</v>
      </c>
      <c r="I455" s="5"/>
      <c r="J455" s="5"/>
      <c r="K455" s="5">
        <v>205</v>
      </c>
      <c r="L455" s="5">
        <v>14</v>
      </c>
      <c r="M455" s="5">
        <v>3</v>
      </c>
      <c r="N455" s="5" t="s">
        <v>3</v>
      </c>
      <c r="O455" s="5">
        <v>2</v>
      </c>
      <c r="P455" s="5">
        <f>ROUND(Source!DK440,O455)</f>
        <v>65444.02</v>
      </c>
      <c r="Q455" s="5"/>
      <c r="R455" s="5"/>
      <c r="S455" s="5"/>
      <c r="T455" s="5"/>
      <c r="U455" s="5"/>
      <c r="V455" s="5"/>
      <c r="W455" s="5"/>
    </row>
    <row r="456" spans="1:23" x14ac:dyDescent="0.2">
      <c r="A456" s="5">
        <v>50</v>
      </c>
      <c r="B456" s="5">
        <v>0</v>
      </c>
      <c r="C456" s="5">
        <v>0</v>
      </c>
      <c r="D456" s="5">
        <v>1</v>
      </c>
      <c r="E456" s="5">
        <v>232</v>
      </c>
      <c r="F456" s="5">
        <f>ROUND(Source!BC440,O456)</f>
        <v>0</v>
      </c>
      <c r="G456" s="5" t="s">
        <v>381</v>
      </c>
      <c r="H456" s="5" t="s">
        <v>382</v>
      </c>
      <c r="I456" s="5"/>
      <c r="J456" s="5"/>
      <c r="K456" s="5">
        <v>232</v>
      </c>
      <c r="L456" s="5">
        <v>15</v>
      </c>
      <c r="M456" s="5">
        <v>3</v>
      </c>
      <c r="N456" s="5" t="s">
        <v>3</v>
      </c>
      <c r="O456" s="5">
        <v>2</v>
      </c>
      <c r="P456" s="5">
        <f>ROUND(Source!EU440,O456)</f>
        <v>0</v>
      </c>
      <c r="Q456" s="5"/>
      <c r="R456" s="5"/>
      <c r="S456" s="5"/>
      <c r="T456" s="5"/>
      <c r="U456" s="5"/>
      <c r="V456" s="5"/>
      <c r="W456" s="5"/>
    </row>
    <row r="457" spans="1:23" x14ac:dyDescent="0.2">
      <c r="A457" s="5">
        <v>50</v>
      </c>
      <c r="B457" s="5">
        <v>0</v>
      </c>
      <c r="C457" s="5">
        <v>0</v>
      </c>
      <c r="D457" s="5">
        <v>1</v>
      </c>
      <c r="E457" s="5">
        <v>214</v>
      </c>
      <c r="F457" s="5">
        <f>ROUND(Source!AS440,O457)</f>
        <v>23600.69</v>
      </c>
      <c r="G457" s="5" t="s">
        <v>383</v>
      </c>
      <c r="H457" s="5" t="s">
        <v>384</v>
      </c>
      <c r="I457" s="5"/>
      <c r="J457" s="5"/>
      <c r="K457" s="5">
        <v>214</v>
      </c>
      <c r="L457" s="5">
        <v>16</v>
      </c>
      <c r="M457" s="5">
        <v>3</v>
      </c>
      <c r="N457" s="5" t="s">
        <v>3</v>
      </c>
      <c r="O457" s="5">
        <v>2</v>
      </c>
      <c r="P457" s="5">
        <f>ROUND(Source!EK440,O457)</f>
        <v>237460.55</v>
      </c>
      <c r="Q457" s="5"/>
      <c r="R457" s="5"/>
      <c r="S457" s="5"/>
      <c r="T457" s="5"/>
      <c r="U457" s="5"/>
      <c r="V457" s="5"/>
      <c r="W457" s="5"/>
    </row>
    <row r="458" spans="1:23" x14ac:dyDescent="0.2">
      <c r="A458" s="5">
        <v>50</v>
      </c>
      <c r="B458" s="5">
        <v>0</v>
      </c>
      <c r="C458" s="5">
        <v>0</v>
      </c>
      <c r="D458" s="5">
        <v>1</v>
      </c>
      <c r="E458" s="5">
        <v>215</v>
      </c>
      <c r="F458" s="5">
        <f>ROUND(Source!AT440,O458)</f>
        <v>2878.32</v>
      </c>
      <c r="G458" s="5" t="s">
        <v>385</v>
      </c>
      <c r="H458" s="5" t="s">
        <v>386</v>
      </c>
      <c r="I458" s="5"/>
      <c r="J458" s="5"/>
      <c r="K458" s="5">
        <v>215</v>
      </c>
      <c r="L458" s="5">
        <v>17</v>
      </c>
      <c r="M458" s="5">
        <v>3</v>
      </c>
      <c r="N458" s="5" t="s">
        <v>3</v>
      </c>
      <c r="O458" s="5">
        <v>2</v>
      </c>
      <c r="P458" s="5">
        <f>ROUND(Source!EL440,O458)</f>
        <v>30923.599999999999</v>
      </c>
      <c r="Q458" s="5"/>
      <c r="R458" s="5"/>
      <c r="S458" s="5"/>
      <c r="T458" s="5"/>
      <c r="U458" s="5"/>
      <c r="V458" s="5"/>
      <c r="W458" s="5"/>
    </row>
    <row r="459" spans="1:23" x14ac:dyDescent="0.2">
      <c r="A459" s="5">
        <v>50</v>
      </c>
      <c r="B459" s="5">
        <v>0</v>
      </c>
      <c r="C459" s="5">
        <v>0</v>
      </c>
      <c r="D459" s="5">
        <v>1</v>
      </c>
      <c r="E459" s="5">
        <v>217</v>
      </c>
      <c r="F459" s="5">
        <f>ROUND(Source!AU440,O459)</f>
        <v>0</v>
      </c>
      <c r="G459" s="5" t="s">
        <v>387</v>
      </c>
      <c r="H459" s="5" t="s">
        <v>388</v>
      </c>
      <c r="I459" s="5"/>
      <c r="J459" s="5"/>
      <c r="K459" s="5">
        <v>217</v>
      </c>
      <c r="L459" s="5">
        <v>18</v>
      </c>
      <c r="M459" s="5">
        <v>3</v>
      </c>
      <c r="N459" s="5" t="s">
        <v>3</v>
      </c>
      <c r="O459" s="5">
        <v>2</v>
      </c>
      <c r="P459" s="5">
        <f>ROUND(Source!EM440,O459)</f>
        <v>0</v>
      </c>
      <c r="Q459" s="5"/>
      <c r="R459" s="5"/>
      <c r="S459" s="5"/>
      <c r="T459" s="5"/>
      <c r="U459" s="5"/>
      <c r="V459" s="5"/>
      <c r="W459" s="5"/>
    </row>
    <row r="460" spans="1:23" x14ac:dyDescent="0.2">
      <c r="A460" s="5">
        <v>50</v>
      </c>
      <c r="B460" s="5">
        <v>0</v>
      </c>
      <c r="C460" s="5">
        <v>0</v>
      </c>
      <c r="D460" s="5">
        <v>1</v>
      </c>
      <c r="E460" s="5">
        <v>230</v>
      </c>
      <c r="F460" s="5">
        <f>ROUND(Source!BA440,O460)</f>
        <v>0</v>
      </c>
      <c r="G460" s="5" t="s">
        <v>389</v>
      </c>
      <c r="H460" s="5" t="s">
        <v>390</v>
      </c>
      <c r="I460" s="5"/>
      <c r="J460" s="5"/>
      <c r="K460" s="5">
        <v>230</v>
      </c>
      <c r="L460" s="5">
        <v>19</v>
      </c>
      <c r="M460" s="5">
        <v>3</v>
      </c>
      <c r="N460" s="5" t="s">
        <v>3</v>
      </c>
      <c r="O460" s="5">
        <v>2</v>
      </c>
      <c r="P460" s="5">
        <f>ROUND(Source!ES440,O460)</f>
        <v>0</v>
      </c>
      <c r="Q460" s="5"/>
      <c r="R460" s="5"/>
      <c r="S460" s="5"/>
      <c r="T460" s="5"/>
      <c r="U460" s="5"/>
      <c r="V460" s="5"/>
      <c r="W460" s="5"/>
    </row>
    <row r="461" spans="1:23" x14ac:dyDescent="0.2">
      <c r="A461" s="5">
        <v>50</v>
      </c>
      <c r="B461" s="5">
        <v>0</v>
      </c>
      <c r="C461" s="5">
        <v>0</v>
      </c>
      <c r="D461" s="5">
        <v>1</v>
      </c>
      <c r="E461" s="5">
        <v>206</v>
      </c>
      <c r="F461" s="5">
        <f>ROUND(Source!T440,O461)</f>
        <v>0</v>
      </c>
      <c r="G461" s="5" t="s">
        <v>391</v>
      </c>
      <c r="H461" s="5" t="s">
        <v>392</v>
      </c>
      <c r="I461" s="5"/>
      <c r="J461" s="5"/>
      <c r="K461" s="5">
        <v>206</v>
      </c>
      <c r="L461" s="5">
        <v>20</v>
      </c>
      <c r="M461" s="5">
        <v>3</v>
      </c>
      <c r="N461" s="5" t="s">
        <v>3</v>
      </c>
      <c r="O461" s="5">
        <v>2</v>
      </c>
      <c r="P461" s="5">
        <f>ROUND(Source!DL440,O461)</f>
        <v>0</v>
      </c>
      <c r="Q461" s="5"/>
      <c r="R461" s="5"/>
      <c r="S461" s="5"/>
      <c r="T461" s="5"/>
      <c r="U461" s="5"/>
      <c r="V461" s="5"/>
      <c r="W461" s="5"/>
    </row>
    <row r="462" spans="1:23" x14ac:dyDescent="0.2">
      <c r="A462" s="5">
        <v>50</v>
      </c>
      <c r="B462" s="5">
        <v>0</v>
      </c>
      <c r="C462" s="5">
        <v>0</v>
      </c>
      <c r="D462" s="5">
        <v>1</v>
      </c>
      <c r="E462" s="5">
        <v>207</v>
      </c>
      <c r="F462" s="5">
        <f>Source!U440</f>
        <v>290.91632819999995</v>
      </c>
      <c r="G462" s="5" t="s">
        <v>393</v>
      </c>
      <c r="H462" s="5" t="s">
        <v>394</v>
      </c>
      <c r="I462" s="5"/>
      <c r="J462" s="5"/>
      <c r="K462" s="5">
        <v>207</v>
      </c>
      <c r="L462" s="5">
        <v>21</v>
      </c>
      <c r="M462" s="5">
        <v>3</v>
      </c>
      <c r="N462" s="5" t="s">
        <v>3</v>
      </c>
      <c r="O462" s="5">
        <v>-1</v>
      </c>
      <c r="P462" s="5">
        <f>Source!DM440</f>
        <v>303.83084644839988</v>
      </c>
      <c r="Q462" s="5"/>
      <c r="R462" s="5"/>
      <c r="S462" s="5"/>
      <c r="T462" s="5"/>
      <c r="U462" s="5"/>
      <c r="V462" s="5"/>
      <c r="W462" s="5"/>
    </row>
    <row r="463" spans="1:23" x14ac:dyDescent="0.2">
      <c r="A463" s="5">
        <v>50</v>
      </c>
      <c r="B463" s="5">
        <v>0</v>
      </c>
      <c r="C463" s="5">
        <v>0</v>
      </c>
      <c r="D463" s="5">
        <v>1</v>
      </c>
      <c r="E463" s="5">
        <v>208</v>
      </c>
      <c r="F463" s="5">
        <f>Source!V440</f>
        <v>0</v>
      </c>
      <c r="G463" s="5" t="s">
        <v>395</v>
      </c>
      <c r="H463" s="5" t="s">
        <v>396</v>
      </c>
      <c r="I463" s="5"/>
      <c r="J463" s="5"/>
      <c r="K463" s="5">
        <v>208</v>
      </c>
      <c r="L463" s="5">
        <v>22</v>
      </c>
      <c r="M463" s="5">
        <v>3</v>
      </c>
      <c r="N463" s="5" t="s">
        <v>3</v>
      </c>
      <c r="O463" s="5">
        <v>-1</v>
      </c>
      <c r="P463" s="5">
        <f>Source!DN440</f>
        <v>0</v>
      </c>
      <c r="Q463" s="5"/>
      <c r="R463" s="5"/>
      <c r="S463" s="5"/>
      <c r="T463" s="5"/>
      <c r="U463" s="5"/>
      <c r="V463" s="5"/>
      <c r="W463" s="5"/>
    </row>
    <row r="464" spans="1:23" x14ac:dyDescent="0.2">
      <c r="A464" s="5">
        <v>50</v>
      </c>
      <c r="B464" s="5">
        <v>0</v>
      </c>
      <c r="C464" s="5">
        <v>0</v>
      </c>
      <c r="D464" s="5">
        <v>1</v>
      </c>
      <c r="E464" s="5">
        <v>209</v>
      </c>
      <c r="F464" s="5">
        <f>ROUND(Source!W440,O464)</f>
        <v>0</v>
      </c>
      <c r="G464" s="5" t="s">
        <v>397</v>
      </c>
      <c r="H464" s="5" t="s">
        <v>398</v>
      </c>
      <c r="I464" s="5"/>
      <c r="J464" s="5"/>
      <c r="K464" s="5">
        <v>209</v>
      </c>
      <c r="L464" s="5">
        <v>23</v>
      </c>
      <c r="M464" s="5">
        <v>3</v>
      </c>
      <c r="N464" s="5" t="s">
        <v>3</v>
      </c>
      <c r="O464" s="5">
        <v>2</v>
      </c>
      <c r="P464" s="5">
        <f>ROUND(Source!DO440,O464)</f>
        <v>0</v>
      </c>
      <c r="Q464" s="5"/>
      <c r="R464" s="5"/>
      <c r="S464" s="5"/>
      <c r="T464" s="5"/>
      <c r="U464" s="5"/>
      <c r="V464" s="5"/>
      <c r="W464" s="5"/>
    </row>
    <row r="465" spans="1:206" x14ac:dyDescent="0.2">
      <c r="A465" s="5">
        <v>50</v>
      </c>
      <c r="B465" s="5">
        <v>0</v>
      </c>
      <c r="C465" s="5">
        <v>0</v>
      </c>
      <c r="D465" s="5">
        <v>1</v>
      </c>
      <c r="E465" s="5">
        <v>210</v>
      </c>
      <c r="F465" s="5">
        <f>ROUND(Source!X440,O465)</f>
        <v>0</v>
      </c>
      <c r="G465" s="5" t="s">
        <v>399</v>
      </c>
      <c r="H465" s="5" t="s">
        <v>400</v>
      </c>
      <c r="I465" s="5"/>
      <c r="J465" s="5"/>
      <c r="K465" s="5">
        <v>210</v>
      </c>
      <c r="L465" s="5">
        <v>24</v>
      </c>
      <c r="M465" s="5">
        <v>3</v>
      </c>
      <c r="N465" s="5" t="s">
        <v>3</v>
      </c>
      <c r="O465" s="5">
        <v>2</v>
      </c>
      <c r="P465" s="5">
        <f>ROUND(Source!DP440,O465)</f>
        <v>53692.11</v>
      </c>
      <c r="Q465" s="5"/>
      <c r="R465" s="5"/>
      <c r="S465" s="5"/>
      <c r="T465" s="5"/>
      <c r="U465" s="5"/>
      <c r="V465" s="5"/>
      <c r="W465" s="5"/>
    </row>
    <row r="466" spans="1:206" x14ac:dyDescent="0.2">
      <c r="A466" s="5">
        <v>50</v>
      </c>
      <c r="B466" s="5">
        <v>0</v>
      </c>
      <c r="C466" s="5">
        <v>0</v>
      </c>
      <c r="D466" s="5">
        <v>1</v>
      </c>
      <c r="E466" s="5">
        <v>211</v>
      </c>
      <c r="F466" s="5">
        <f>ROUND(Source!Y440,O466)</f>
        <v>0</v>
      </c>
      <c r="G466" s="5" t="s">
        <v>401</v>
      </c>
      <c r="H466" s="5" t="s">
        <v>402</v>
      </c>
      <c r="I466" s="5"/>
      <c r="J466" s="5"/>
      <c r="K466" s="5">
        <v>211</v>
      </c>
      <c r="L466" s="5">
        <v>25</v>
      </c>
      <c r="M466" s="5">
        <v>3</v>
      </c>
      <c r="N466" s="5" t="s">
        <v>3</v>
      </c>
      <c r="O466" s="5">
        <v>2</v>
      </c>
      <c r="P466" s="5">
        <f>ROUND(Source!DQ440,O466)</f>
        <v>28795.34</v>
      </c>
      <c r="Q466" s="5"/>
      <c r="R466" s="5"/>
      <c r="S466" s="5"/>
      <c r="T466" s="5"/>
      <c r="U466" s="5"/>
      <c r="V466" s="5"/>
      <c r="W466" s="5"/>
    </row>
    <row r="467" spans="1:206" x14ac:dyDescent="0.2">
      <c r="A467" s="5">
        <v>50</v>
      </c>
      <c r="B467" s="5">
        <v>0</v>
      </c>
      <c r="C467" s="5">
        <v>0</v>
      </c>
      <c r="D467" s="5">
        <v>1</v>
      </c>
      <c r="E467" s="5">
        <v>224</v>
      </c>
      <c r="F467" s="5">
        <f>ROUND(Source!AR440,O467)</f>
        <v>26479.01</v>
      </c>
      <c r="G467" s="5" t="s">
        <v>403</v>
      </c>
      <c r="H467" s="5" t="s">
        <v>404</v>
      </c>
      <c r="I467" s="5"/>
      <c r="J467" s="5"/>
      <c r="K467" s="5">
        <v>224</v>
      </c>
      <c r="L467" s="5">
        <v>26</v>
      </c>
      <c r="M467" s="5">
        <v>3</v>
      </c>
      <c r="N467" s="5" t="s">
        <v>3</v>
      </c>
      <c r="O467" s="5">
        <v>2</v>
      </c>
      <c r="P467" s="5">
        <f>ROUND(Source!EJ440,O467)</f>
        <v>268384.15000000002</v>
      </c>
      <c r="Q467" s="5"/>
      <c r="R467" s="5"/>
      <c r="S467" s="5"/>
      <c r="T467" s="5"/>
      <c r="U467" s="5"/>
      <c r="V467" s="5"/>
      <c r="W467" s="5"/>
    </row>
    <row r="469" spans="1:206" x14ac:dyDescent="0.2">
      <c r="A469" s="3">
        <v>51</v>
      </c>
      <c r="B469" s="3">
        <f>B20</f>
        <v>1</v>
      </c>
      <c r="C469" s="3">
        <f>A20</f>
        <v>3</v>
      </c>
      <c r="D469" s="3">
        <f>ROW(A20)</f>
        <v>20</v>
      </c>
      <c r="E469" s="3"/>
      <c r="F469" s="3" t="str">
        <f>IF(F20&lt;&gt;"",F20,"")</f>
        <v>Новая локальная смета</v>
      </c>
      <c r="G469" s="3" t="str">
        <f>IF(G20&lt;&gt;"",G20,"")</f>
        <v>Новая локальная смета</v>
      </c>
      <c r="H469" s="3">
        <v>0</v>
      </c>
      <c r="I469" s="3"/>
      <c r="J469" s="3"/>
      <c r="K469" s="3"/>
      <c r="L469" s="3"/>
      <c r="M469" s="3"/>
      <c r="N469" s="3"/>
      <c r="O469" s="3">
        <f t="shared" ref="O469:T469" si="511">ROUND(O440+AB469,2)</f>
        <v>26297.39</v>
      </c>
      <c r="P469" s="3">
        <f t="shared" si="511"/>
        <v>22252.2</v>
      </c>
      <c r="Q469" s="3">
        <f t="shared" si="511"/>
        <v>668.95</v>
      </c>
      <c r="R469" s="3">
        <f t="shared" si="511"/>
        <v>108.75</v>
      </c>
      <c r="S469" s="3">
        <f t="shared" si="511"/>
        <v>3376.24</v>
      </c>
      <c r="T469" s="3">
        <f t="shared" si="511"/>
        <v>0</v>
      </c>
      <c r="U469" s="3">
        <f>U440+AH469</f>
        <v>290.91632819999995</v>
      </c>
      <c r="V469" s="3">
        <f>V440+AI469</f>
        <v>0</v>
      </c>
      <c r="W469" s="3">
        <f>ROUND(W440+AJ469,2)</f>
        <v>0</v>
      </c>
      <c r="X469" s="3">
        <f>ROUND(X440+AK469,2)</f>
        <v>0</v>
      </c>
      <c r="Y469" s="3">
        <f>ROUND(Y440+AL469,2)</f>
        <v>0</v>
      </c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>
        <f t="shared" ref="AO469:BC469" si="512">ROUND(AO440+BX469,2)</f>
        <v>0</v>
      </c>
      <c r="AP469" s="3">
        <f t="shared" si="512"/>
        <v>0</v>
      </c>
      <c r="AQ469" s="3">
        <f t="shared" si="512"/>
        <v>0</v>
      </c>
      <c r="AR469" s="3">
        <f t="shared" si="512"/>
        <v>26479.01</v>
      </c>
      <c r="AS469" s="3">
        <f t="shared" si="512"/>
        <v>23600.69</v>
      </c>
      <c r="AT469" s="3">
        <f t="shared" si="512"/>
        <v>2878.32</v>
      </c>
      <c r="AU469" s="3">
        <f t="shared" si="512"/>
        <v>0</v>
      </c>
      <c r="AV469" s="3">
        <f t="shared" si="512"/>
        <v>22252.2</v>
      </c>
      <c r="AW469" s="3">
        <f t="shared" si="512"/>
        <v>22252.2</v>
      </c>
      <c r="AX469" s="3">
        <f t="shared" si="512"/>
        <v>0</v>
      </c>
      <c r="AY469" s="3">
        <f t="shared" si="512"/>
        <v>22252.2</v>
      </c>
      <c r="AZ469" s="3">
        <f t="shared" si="512"/>
        <v>0</v>
      </c>
      <c r="BA469" s="3">
        <f t="shared" si="512"/>
        <v>0</v>
      </c>
      <c r="BB469" s="3">
        <f t="shared" si="512"/>
        <v>0</v>
      </c>
      <c r="BC469" s="3">
        <f t="shared" si="512"/>
        <v>0</v>
      </c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4">
        <f t="shared" ref="DG469:DL469" si="513">ROUND(DG440+DT469,2)</f>
        <v>185702.91</v>
      </c>
      <c r="DH469" s="4">
        <f t="shared" si="513"/>
        <v>114964.76</v>
      </c>
      <c r="DI469" s="4">
        <f t="shared" si="513"/>
        <v>5294.13</v>
      </c>
      <c r="DJ469" s="4">
        <f t="shared" si="513"/>
        <v>115.35</v>
      </c>
      <c r="DK469" s="4">
        <f t="shared" si="513"/>
        <v>65444.02</v>
      </c>
      <c r="DL469" s="4">
        <f t="shared" si="513"/>
        <v>0</v>
      </c>
      <c r="DM469" s="4">
        <f>DM440+DZ469</f>
        <v>303.83084644839988</v>
      </c>
      <c r="DN469" s="4">
        <f>DN440+EA469</f>
        <v>0</v>
      </c>
      <c r="DO469" s="4">
        <f>ROUND(DO440+EB469,2)</f>
        <v>0</v>
      </c>
      <c r="DP469" s="4">
        <f>ROUND(DP440+EC469,2)</f>
        <v>53692.11</v>
      </c>
      <c r="DQ469" s="4">
        <f>ROUND(DQ440+ED469,2)</f>
        <v>28795.34</v>
      </c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>
        <f t="shared" ref="EG469:EU469" si="514">ROUND(EG440+FP469,2)</f>
        <v>0</v>
      </c>
      <c r="EH469" s="4">
        <f t="shared" si="514"/>
        <v>0</v>
      </c>
      <c r="EI469" s="4">
        <f t="shared" si="514"/>
        <v>0</v>
      </c>
      <c r="EJ469" s="4">
        <f t="shared" si="514"/>
        <v>268384.15000000002</v>
      </c>
      <c r="EK469" s="4">
        <f t="shared" si="514"/>
        <v>237460.55</v>
      </c>
      <c r="EL469" s="4">
        <f t="shared" si="514"/>
        <v>30923.599999999999</v>
      </c>
      <c r="EM469" s="4">
        <f t="shared" si="514"/>
        <v>0</v>
      </c>
      <c r="EN469" s="4">
        <f t="shared" si="514"/>
        <v>114964.76</v>
      </c>
      <c r="EO469" s="4">
        <f t="shared" si="514"/>
        <v>114964.76</v>
      </c>
      <c r="EP469" s="4">
        <f t="shared" si="514"/>
        <v>0</v>
      </c>
      <c r="EQ469" s="4">
        <f t="shared" si="514"/>
        <v>114964.76</v>
      </c>
      <c r="ER469" s="4">
        <f t="shared" si="514"/>
        <v>0</v>
      </c>
      <c r="ES469" s="4">
        <f t="shared" si="514"/>
        <v>0</v>
      </c>
      <c r="ET469" s="4">
        <f t="shared" si="514"/>
        <v>0</v>
      </c>
      <c r="EU469" s="4">
        <f t="shared" si="514"/>
        <v>0</v>
      </c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/>
      <c r="GQ469" s="4"/>
      <c r="GR469" s="4"/>
      <c r="GS469" s="4"/>
      <c r="GT469" s="4"/>
      <c r="GU469" s="4"/>
      <c r="GV469" s="4"/>
      <c r="GW469" s="4"/>
      <c r="GX469" s="4">
        <v>0</v>
      </c>
    </row>
    <row r="471" spans="1:206" x14ac:dyDescent="0.2">
      <c r="A471" s="5">
        <v>50</v>
      </c>
      <c r="B471" s="5">
        <v>0</v>
      </c>
      <c r="C471" s="5">
        <v>0</v>
      </c>
      <c r="D471" s="5">
        <v>1</v>
      </c>
      <c r="E471" s="5">
        <v>201</v>
      </c>
      <c r="F471" s="5">
        <f>ROUND(Source!O469,O471)</f>
        <v>26297.39</v>
      </c>
      <c r="G471" s="5" t="s">
        <v>353</v>
      </c>
      <c r="H471" s="5" t="s">
        <v>354</v>
      </c>
      <c r="I471" s="5"/>
      <c r="J471" s="5"/>
      <c r="K471" s="5">
        <v>201</v>
      </c>
      <c r="L471" s="5">
        <v>1</v>
      </c>
      <c r="M471" s="5">
        <v>3</v>
      </c>
      <c r="N471" s="5" t="s">
        <v>3</v>
      </c>
      <c r="O471" s="5">
        <v>2</v>
      </c>
      <c r="P471" s="5">
        <f>ROUND(Source!DG469,O471)</f>
        <v>185702.91</v>
      </c>
      <c r="Q471" s="5"/>
      <c r="R471" s="5"/>
      <c r="S471" s="5"/>
      <c r="T471" s="5"/>
      <c r="U471" s="5"/>
      <c r="V471" s="5"/>
      <c r="W471" s="5"/>
    </row>
    <row r="472" spans="1:206" x14ac:dyDescent="0.2">
      <c r="A472" s="5">
        <v>50</v>
      </c>
      <c r="B472" s="5">
        <v>0</v>
      </c>
      <c r="C472" s="5">
        <v>0</v>
      </c>
      <c r="D472" s="5">
        <v>1</v>
      </c>
      <c r="E472" s="5">
        <v>202</v>
      </c>
      <c r="F472" s="5">
        <f>ROUND(Source!P469,O472)</f>
        <v>22252.2</v>
      </c>
      <c r="G472" s="5" t="s">
        <v>355</v>
      </c>
      <c r="H472" s="5" t="s">
        <v>356</v>
      </c>
      <c r="I472" s="5"/>
      <c r="J472" s="5"/>
      <c r="K472" s="5">
        <v>202</v>
      </c>
      <c r="L472" s="5">
        <v>2</v>
      </c>
      <c r="M472" s="5">
        <v>3</v>
      </c>
      <c r="N472" s="5" t="s">
        <v>3</v>
      </c>
      <c r="O472" s="5">
        <v>2</v>
      </c>
      <c r="P472" s="5">
        <f>ROUND(Source!DH469,O472)</f>
        <v>114964.76</v>
      </c>
      <c r="Q472" s="5"/>
      <c r="R472" s="5"/>
      <c r="S472" s="5"/>
      <c r="T472" s="5"/>
      <c r="U472" s="5"/>
      <c r="V472" s="5"/>
      <c r="W472" s="5"/>
    </row>
    <row r="473" spans="1:206" x14ac:dyDescent="0.2">
      <c r="A473" s="5">
        <v>50</v>
      </c>
      <c r="B473" s="5">
        <v>0</v>
      </c>
      <c r="C473" s="5">
        <v>0</v>
      </c>
      <c r="D473" s="5">
        <v>1</v>
      </c>
      <c r="E473" s="5">
        <v>222</v>
      </c>
      <c r="F473" s="5">
        <f>ROUND(Source!AO469,O473)</f>
        <v>0</v>
      </c>
      <c r="G473" s="5" t="s">
        <v>357</v>
      </c>
      <c r="H473" s="5" t="s">
        <v>358</v>
      </c>
      <c r="I473" s="5"/>
      <c r="J473" s="5"/>
      <c r="K473" s="5">
        <v>222</v>
      </c>
      <c r="L473" s="5">
        <v>3</v>
      </c>
      <c r="M473" s="5">
        <v>3</v>
      </c>
      <c r="N473" s="5" t="s">
        <v>3</v>
      </c>
      <c r="O473" s="5">
        <v>2</v>
      </c>
      <c r="P473" s="5">
        <f>ROUND(Source!EG469,O473)</f>
        <v>0</v>
      </c>
      <c r="Q473" s="5"/>
      <c r="R473" s="5"/>
      <c r="S473" s="5"/>
      <c r="T473" s="5"/>
      <c r="U473" s="5"/>
      <c r="V473" s="5"/>
      <c r="W473" s="5"/>
    </row>
    <row r="474" spans="1:206" x14ac:dyDescent="0.2">
      <c r="A474" s="5">
        <v>50</v>
      </c>
      <c r="B474" s="5">
        <v>0</v>
      </c>
      <c r="C474" s="5">
        <v>0</v>
      </c>
      <c r="D474" s="5">
        <v>1</v>
      </c>
      <c r="E474" s="5">
        <v>225</v>
      </c>
      <c r="F474" s="5">
        <f>ROUND(Source!AV469,O474)</f>
        <v>22252.2</v>
      </c>
      <c r="G474" s="5" t="s">
        <v>359</v>
      </c>
      <c r="H474" s="5" t="s">
        <v>360</v>
      </c>
      <c r="I474" s="5"/>
      <c r="J474" s="5"/>
      <c r="K474" s="5">
        <v>225</v>
      </c>
      <c r="L474" s="5">
        <v>4</v>
      </c>
      <c r="M474" s="5">
        <v>3</v>
      </c>
      <c r="N474" s="5" t="s">
        <v>3</v>
      </c>
      <c r="O474" s="5">
        <v>2</v>
      </c>
      <c r="P474" s="5">
        <f>ROUND(Source!EN469,O474)</f>
        <v>114964.76</v>
      </c>
      <c r="Q474" s="5"/>
      <c r="R474" s="5"/>
      <c r="S474" s="5"/>
      <c r="T474" s="5"/>
      <c r="U474" s="5"/>
      <c r="V474" s="5"/>
      <c r="W474" s="5"/>
    </row>
    <row r="475" spans="1:206" x14ac:dyDescent="0.2">
      <c r="A475" s="5">
        <v>50</v>
      </c>
      <c r="B475" s="5">
        <v>0</v>
      </c>
      <c r="C475" s="5">
        <v>0</v>
      </c>
      <c r="D475" s="5">
        <v>1</v>
      </c>
      <c r="E475" s="5">
        <v>226</v>
      </c>
      <c r="F475" s="5">
        <f>ROUND(Source!AW469,O475)</f>
        <v>22252.2</v>
      </c>
      <c r="G475" s="5" t="s">
        <v>361</v>
      </c>
      <c r="H475" s="5" t="s">
        <v>362</v>
      </c>
      <c r="I475" s="5"/>
      <c r="J475" s="5"/>
      <c r="K475" s="5">
        <v>226</v>
      </c>
      <c r="L475" s="5">
        <v>5</v>
      </c>
      <c r="M475" s="5">
        <v>3</v>
      </c>
      <c r="N475" s="5" t="s">
        <v>3</v>
      </c>
      <c r="O475" s="5">
        <v>2</v>
      </c>
      <c r="P475" s="5">
        <f>ROUND(Source!EO469,O475)</f>
        <v>114964.76</v>
      </c>
      <c r="Q475" s="5"/>
      <c r="R475" s="5"/>
      <c r="S475" s="5"/>
      <c r="T475" s="5"/>
      <c r="U475" s="5"/>
      <c r="V475" s="5"/>
      <c r="W475" s="5"/>
    </row>
    <row r="476" spans="1:206" x14ac:dyDescent="0.2">
      <c r="A476" s="5">
        <v>50</v>
      </c>
      <c r="B476" s="5">
        <v>0</v>
      </c>
      <c r="C476" s="5">
        <v>0</v>
      </c>
      <c r="D476" s="5">
        <v>1</v>
      </c>
      <c r="E476" s="5">
        <v>227</v>
      </c>
      <c r="F476" s="5">
        <f>ROUND(Source!AX469,O476)</f>
        <v>0</v>
      </c>
      <c r="G476" s="5" t="s">
        <v>363</v>
      </c>
      <c r="H476" s="5" t="s">
        <v>364</v>
      </c>
      <c r="I476" s="5"/>
      <c r="J476" s="5"/>
      <c r="K476" s="5">
        <v>227</v>
      </c>
      <c r="L476" s="5">
        <v>6</v>
      </c>
      <c r="M476" s="5">
        <v>3</v>
      </c>
      <c r="N476" s="5" t="s">
        <v>3</v>
      </c>
      <c r="O476" s="5">
        <v>2</v>
      </c>
      <c r="P476" s="5">
        <f>ROUND(Source!EP469,O476)</f>
        <v>0</v>
      </c>
      <c r="Q476" s="5"/>
      <c r="R476" s="5"/>
      <c r="S476" s="5"/>
      <c r="T476" s="5"/>
      <c r="U476" s="5"/>
      <c r="V476" s="5"/>
      <c r="W476" s="5"/>
    </row>
    <row r="477" spans="1:206" x14ac:dyDescent="0.2">
      <c r="A477" s="5">
        <v>50</v>
      </c>
      <c r="B477" s="5">
        <v>0</v>
      </c>
      <c r="C477" s="5">
        <v>0</v>
      </c>
      <c r="D477" s="5">
        <v>1</v>
      </c>
      <c r="E477" s="5">
        <v>228</v>
      </c>
      <c r="F477" s="5">
        <f>ROUND(Source!AY469,O477)</f>
        <v>22252.2</v>
      </c>
      <c r="G477" s="5" t="s">
        <v>365</v>
      </c>
      <c r="H477" s="5" t="s">
        <v>366</v>
      </c>
      <c r="I477" s="5"/>
      <c r="J477" s="5"/>
      <c r="K477" s="5">
        <v>228</v>
      </c>
      <c r="L477" s="5">
        <v>7</v>
      </c>
      <c r="M477" s="5">
        <v>3</v>
      </c>
      <c r="N477" s="5" t="s">
        <v>3</v>
      </c>
      <c r="O477" s="5">
        <v>2</v>
      </c>
      <c r="P477" s="5">
        <f>ROUND(Source!EQ469,O477)</f>
        <v>114964.76</v>
      </c>
      <c r="Q477" s="5"/>
      <c r="R477" s="5"/>
      <c r="S477" s="5"/>
      <c r="T477" s="5"/>
      <c r="U477" s="5"/>
      <c r="V477" s="5"/>
      <c r="W477" s="5"/>
    </row>
    <row r="478" spans="1:206" x14ac:dyDescent="0.2">
      <c r="A478" s="5">
        <v>50</v>
      </c>
      <c r="B478" s="5">
        <v>0</v>
      </c>
      <c r="C478" s="5">
        <v>0</v>
      </c>
      <c r="D478" s="5">
        <v>1</v>
      </c>
      <c r="E478" s="5">
        <v>216</v>
      </c>
      <c r="F478" s="5">
        <f>ROUND(Source!AP469,O478)</f>
        <v>0</v>
      </c>
      <c r="G478" s="5" t="s">
        <v>367</v>
      </c>
      <c r="H478" s="5" t="s">
        <v>368</v>
      </c>
      <c r="I478" s="5"/>
      <c r="J478" s="5"/>
      <c r="K478" s="5">
        <v>216</v>
      </c>
      <c r="L478" s="5">
        <v>8</v>
      </c>
      <c r="M478" s="5">
        <v>3</v>
      </c>
      <c r="N478" s="5" t="s">
        <v>3</v>
      </c>
      <c r="O478" s="5">
        <v>2</v>
      </c>
      <c r="P478" s="5">
        <f>ROUND(Source!EH469,O478)</f>
        <v>0</v>
      </c>
      <c r="Q478" s="5"/>
      <c r="R478" s="5"/>
      <c r="S478" s="5"/>
      <c r="T478" s="5"/>
      <c r="U478" s="5"/>
      <c r="V478" s="5"/>
      <c r="W478" s="5"/>
    </row>
    <row r="479" spans="1:206" x14ac:dyDescent="0.2">
      <c r="A479" s="5">
        <v>50</v>
      </c>
      <c r="B479" s="5">
        <v>0</v>
      </c>
      <c r="C479" s="5">
        <v>0</v>
      </c>
      <c r="D479" s="5">
        <v>1</v>
      </c>
      <c r="E479" s="5">
        <v>223</v>
      </c>
      <c r="F479" s="5">
        <f>ROUND(Source!AQ469,O479)</f>
        <v>0</v>
      </c>
      <c r="G479" s="5" t="s">
        <v>369</v>
      </c>
      <c r="H479" s="5" t="s">
        <v>370</v>
      </c>
      <c r="I479" s="5"/>
      <c r="J479" s="5"/>
      <c r="K479" s="5">
        <v>223</v>
      </c>
      <c r="L479" s="5">
        <v>9</v>
      </c>
      <c r="M479" s="5">
        <v>3</v>
      </c>
      <c r="N479" s="5" t="s">
        <v>3</v>
      </c>
      <c r="O479" s="5">
        <v>2</v>
      </c>
      <c r="P479" s="5">
        <f>ROUND(Source!EI469,O479)</f>
        <v>0</v>
      </c>
      <c r="Q479" s="5"/>
      <c r="R479" s="5"/>
      <c r="S479" s="5"/>
      <c r="T479" s="5"/>
      <c r="U479" s="5"/>
      <c r="V479" s="5"/>
      <c r="W479" s="5"/>
    </row>
    <row r="480" spans="1:206" x14ac:dyDescent="0.2">
      <c r="A480" s="5">
        <v>50</v>
      </c>
      <c r="B480" s="5">
        <v>0</v>
      </c>
      <c r="C480" s="5">
        <v>0</v>
      </c>
      <c r="D480" s="5">
        <v>1</v>
      </c>
      <c r="E480" s="5">
        <v>229</v>
      </c>
      <c r="F480" s="5">
        <f>ROUND(Source!AZ469,O480)</f>
        <v>0</v>
      </c>
      <c r="G480" s="5" t="s">
        <v>371</v>
      </c>
      <c r="H480" s="5" t="s">
        <v>372</v>
      </c>
      <c r="I480" s="5"/>
      <c r="J480" s="5"/>
      <c r="K480" s="5">
        <v>229</v>
      </c>
      <c r="L480" s="5">
        <v>10</v>
      </c>
      <c r="M480" s="5">
        <v>3</v>
      </c>
      <c r="N480" s="5" t="s">
        <v>3</v>
      </c>
      <c r="O480" s="5">
        <v>2</v>
      </c>
      <c r="P480" s="5">
        <f>ROUND(Source!ER469,O480)</f>
        <v>0</v>
      </c>
      <c r="Q480" s="5"/>
      <c r="R480" s="5"/>
      <c r="S480" s="5"/>
      <c r="T480" s="5"/>
      <c r="U480" s="5"/>
      <c r="V480" s="5"/>
      <c r="W480" s="5"/>
    </row>
    <row r="481" spans="1:23" x14ac:dyDescent="0.2">
      <c r="A481" s="5">
        <v>50</v>
      </c>
      <c r="B481" s="5">
        <v>0</v>
      </c>
      <c r="C481" s="5">
        <v>0</v>
      </c>
      <c r="D481" s="5">
        <v>1</v>
      </c>
      <c r="E481" s="5">
        <v>203</v>
      </c>
      <c r="F481" s="5">
        <f>ROUND(Source!Q469,O481)</f>
        <v>668.95</v>
      </c>
      <c r="G481" s="5" t="s">
        <v>373</v>
      </c>
      <c r="H481" s="5" t="s">
        <v>374</v>
      </c>
      <c r="I481" s="5"/>
      <c r="J481" s="5"/>
      <c r="K481" s="5">
        <v>203</v>
      </c>
      <c r="L481" s="5">
        <v>11</v>
      </c>
      <c r="M481" s="5">
        <v>3</v>
      </c>
      <c r="N481" s="5" t="s">
        <v>3</v>
      </c>
      <c r="O481" s="5">
        <v>2</v>
      </c>
      <c r="P481" s="5">
        <f>ROUND(Source!DI469,O481)</f>
        <v>5294.13</v>
      </c>
      <c r="Q481" s="5"/>
      <c r="R481" s="5"/>
      <c r="S481" s="5"/>
      <c r="T481" s="5"/>
      <c r="U481" s="5"/>
      <c r="V481" s="5"/>
      <c r="W481" s="5"/>
    </row>
    <row r="482" spans="1:23" x14ac:dyDescent="0.2">
      <c r="A482" s="5">
        <v>50</v>
      </c>
      <c r="B482" s="5">
        <v>0</v>
      </c>
      <c r="C482" s="5">
        <v>0</v>
      </c>
      <c r="D482" s="5">
        <v>1</v>
      </c>
      <c r="E482" s="5">
        <v>231</v>
      </c>
      <c r="F482" s="5">
        <f>ROUND(Source!BB469,O482)</f>
        <v>0</v>
      </c>
      <c r="G482" s="5" t="s">
        <v>375</v>
      </c>
      <c r="H482" s="5" t="s">
        <v>376</v>
      </c>
      <c r="I482" s="5"/>
      <c r="J482" s="5"/>
      <c r="K482" s="5">
        <v>231</v>
      </c>
      <c r="L482" s="5">
        <v>12</v>
      </c>
      <c r="M482" s="5">
        <v>3</v>
      </c>
      <c r="N482" s="5" t="s">
        <v>3</v>
      </c>
      <c r="O482" s="5">
        <v>2</v>
      </c>
      <c r="P482" s="5">
        <f>ROUND(Source!ET469,O482)</f>
        <v>0</v>
      </c>
      <c r="Q482" s="5"/>
      <c r="R482" s="5"/>
      <c r="S482" s="5"/>
      <c r="T482" s="5"/>
      <c r="U482" s="5"/>
      <c r="V482" s="5"/>
      <c r="W482" s="5"/>
    </row>
    <row r="483" spans="1:23" x14ac:dyDescent="0.2">
      <c r="A483" s="5">
        <v>50</v>
      </c>
      <c r="B483" s="5">
        <v>0</v>
      </c>
      <c r="C483" s="5">
        <v>0</v>
      </c>
      <c r="D483" s="5">
        <v>1</v>
      </c>
      <c r="E483" s="5">
        <v>204</v>
      </c>
      <c r="F483" s="5">
        <f>ROUND(Source!R469,O483)</f>
        <v>108.75</v>
      </c>
      <c r="G483" s="5" t="s">
        <v>377</v>
      </c>
      <c r="H483" s="5" t="s">
        <v>378</v>
      </c>
      <c r="I483" s="5"/>
      <c r="J483" s="5"/>
      <c r="K483" s="5">
        <v>204</v>
      </c>
      <c r="L483" s="5">
        <v>13</v>
      </c>
      <c r="M483" s="5">
        <v>3</v>
      </c>
      <c r="N483" s="5" t="s">
        <v>3</v>
      </c>
      <c r="O483" s="5">
        <v>2</v>
      </c>
      <c r="P483" s="5">
        <f>ROUND(Source!DJ469,O483)</f>
        <v>115.35</v>
      </c>
      <c r="Q483" s="5"/>
      <c r="R483" s="5"/>
      <c r="S483" s="5"/>
      <c r="T483" s="5"/>
      <c r="U483" s="5"/>
      <c r="V483" s="5"/>
      <c r="W483" s="5"/>
    </row>
    <row r="484" spans="1:23" x14ac:dyDescent="0.2">
      <c r="A484" s="5">
        <v>50</v>
      </c>
      <c r="B484" s="5">
        <v>0</v>
      </c>
      <c r="C484" s="5">
        <v>0</v>
      </c>
      <c r="D484" s="5">
        <v>1</v>
      </c>
      <c r="E484" s="5">
        <v>205</v>
      </c>
      <c r="F484" s="5">
        <f>ROUND(Source!S469,O484)</f>
        <v>3376.24</v>
      </c>
      <c r="G484" s="5" t="s">
        <v>379</v>
      </c>
      <c r="H484" s="5" t="s">
        <v>380</v>
      </c>
      <c r="I484" s="5"/>
      <c r="J484" s="5"/>
      <c r="K484" s="5">
        <v>205</v>
      </c>
      <c r="L484" s="5">
        <v>14</v>
      </c>
      <c r="M484" s="5">
        <v>3</v>
      </c>
      <c r="N484" s="5" t="s">
        <v>3</v>
      </c>
      <c r="O484" s="5">
        <v>2</v>
      </c>
      <c r="P484" s="5">
        <f>ROUND(Source!DK469,O484)</f>
        <v>65444.02</v>
      </c>
      <c r="Q484" s="5"/>
      <c r="R484" s="5"/>
      <c r="S484" s="5"/>
      <c r="T484" s="5"/>
      <c r="U484" s="5"/>
      <c r="V484" s="5"/>
      <c r="W484" s="5"/>
    </row>
    <row r="485" spans="1:23" x14ac:dyDescent="0.2">
      <c r="A485" s="5">
        <v>50</v>
      </c>
      <c r="B485" s="5">
        <v>0</v>
      </c>
      <c r="C485" s="5">
        <v>0</v>
      </c>
      <c r="D485" s="5">
        <v>1</v>
      </c>
      <c r="E485" s="5">
        <v>232</v>
      </c>
      <c r="F485" s="5">
        <f>ROUND(Source!BC469,O485)</f>
        <v>0</v>
      </c>
      <c r="G485" s="5" t="s">
        <v>381</v>
      </c>
      <c r="H485" s="5" t="s">
        <v>382</v>
      </c>
      <c r="I485" s="5"/>
      <c r="J485" s="5"/>
      <c r="K485" s="5">
        <v>232</v>
      </c>
      <c r="L485" s="5">
        <v>15</v>
      </c>
      <c r="M485" s="5">
        <v>3</v>
      </c>
      <c r="N485" s="5" t="s">
        <v>3</v>
      </c>
      <c r="O485" s="5">
        <v>2</v>
      </c>
      <c r="P485" s="5">
        <f>ROUND(Source!EU469,O485)</f>
        <v>0</v>
      </c>
      <c r="Q485" s="5"/>
      <c r="R485" s="5"/>
      <c r="S485" s="5"/>
      <c r="T485" s="5"/>
      <c r="U485" s="5"/>
      <c r="V485" s="5"/>
      <c r="W485" s="5"/>
    </row>
    <row r="486" spans="1:23" x14ac:dyDescent="0.2">
      <c r="A486" s="5">
        <v>50</v>
      </c>
      <c r="B486" s="5">
        <v>0</v>
      </c>
      <c r="C486" s="5">
        <v>0</v>
      </c>
      <c r="D486" s="5">
        <v>1</v>
      </c>
      <c r="E486" s="5">
        <v>214</v>
      </c>
      <c r="F486" s="5">
        <f>ROUND(Source!AS469,O486)</f>
        <v>23600.69</v>
      </c>
      <c r="G486" s="5" t="s">
        <v>383</v>
      </c>
      <c r="H486" s="5" t="s">
        <v>384</v>
      </c>
      <c r="I486" s="5"/>
      <c r="J486" s="5"/>
      <c r="K486" s="5">
        <v>214</v>
      </c>
      <c r="L486" s="5">
        <v>16</v>
      </c>
      <c r="M486" s="5">
        <v>3</v>
      </c>
      <c r="N486" s="5" t="s">
        <v>3</v>
      </c>
      <c r="O486" s="5">
        <v>2</v>
      </c>
      <c r="P486" s="5">
        <f>ROUND(Source!EK469,O486)</f>
        <v>237460.55</v>
      </c>
      <c r="Q486" s="5"/>
      <c r="R486" s="5"/>
      <c r="S486" s="5"/>
      <c r="T486" s="5"/>
      <c r="U486" s="5"/>
      <c r="V486" s="5"/>
      <c r="W486" s="5"/>
    </row>
    <row r="487" spans="1:23" x14ac:dyDescent="0.2">
      <c r="A487" s="5">
        <v>50</v>
      </c>
      <c r="B487" s="5">
        <v>0</v>
      </c>
      <c r="C487" s="5">
        <v>0</v>
      </c>
      <c r="D487" s="5">
        <v>1</v>
      </c>
      <c r="E487" s="5">
        <v>215</v>
      </c>
      <c r="F487" s="5">
        <f>ROUND(Source!AT469,O487)</f>
        <v>2878.32</v>
      </c>
      <c r="G487" s="5" t="s">
        <v>385</v>
      </c>
      <c r="H487" s="5" t="s">
        <v>386</v>
      </c>
      <c r="I487" s="5"/>
      <c r="J487" s="5"/>
      <c r="K487" s="5">
        <v>215</v>
      </c>
      <c r="L487" s="5">
        <v>17</v>
      </c>
      <c r="M487" s="5">
        <v>3</v>
      </c>
      <c r="N487" s="5" t="s">
        <v>3</v>
      </c>
      <c r="O487" s="5">
        <v>2</v>
      </c>
      <c r="P487" s="5">
        <f>ROUND(Source!EL469,O487)</f>
        <v>30923.599999999999</v>
      </c>
      <c r="Q487" s="5"/>
      <c r="R487" s="5"/>
      <c r="S487" s="5"/>
      <c r="T487" s="5"/>
      <c r="U487" s="5"/>
      <c r="V487" s="5"/>
      <c r="W487" s="5"/>
    </row>
    <row r="488" spans="1:23" x14ac:dyDescent="0.2">
      <c r="A488" s="5">
        <v>50</v>
      </c>
      <c r="B488" s="5">
        <v>0</v>
      </c>
      <c r="C488" s="5">
        <v>0</v>
      </c>
      <c r="D488" s="5">
        <v>1</v>
      </c>
      <c r="E488" s="5">
        <v>217</v>
      </c>
      <c r="F488" s="5">
        <f>ROUND(Source!AU469,O488)</f>
        <v>0</v>
      </c>
      <c r="G488" s="5" t="s">
        <v>387</v>
      </c>
      <c r="H488" s="5" t="s">
        <v>388</v>
      </c>
      <c r="I488" s="5"/>
      <c r="J488" s="5"/>
      <c r="K488" s="5">
        <v>217</v>
      </c>
      <c r="L488" s="5">
        <v>18</v>
      </c>
      <c r="M488" s="5">
        <v>3</v>
      </c>
      <c r="N488" s="5" t="s">
        <v>3</v>
      </c>
      <c r="O488" s="5">
        <v>2</v>
      </c>
      <c r="P488" s="5">
        <f>ROUND(Source!EM469,O488)</f>
        <v>0</v>
      </c>
      <c r="Q488" s="5"/>
      <c r="R488" s="5"/>
      <c r="S488" s="5"/>
      <c r="T488" s="5"/>
      <c r="U488" s="5"/>
      <c r="V488" s="5"/>
      <c r="W488" s="5"/>
    </row>
    <row r="489" spans="1:23" x14ac:dyDescent="0.2">
      <c r="A489" s="5">
        <v>50</v>
      </c>
      <c r="B489" s="5">
        <v>0</v>
      </c>
      <c r="C489" s="5">
        <v>0</v>
      </c>
      <c r="D489" s="5">
        <v>1</v>
      </c>
      <c r="E489" s="5">
        <v>230</v>
      </c>
      <c r="F489" s="5">
        <f>ROUND(Source!BA469,O489)</f>
        <v>0</v>
      </c>
      <c r="G489" s="5" t="s">
        <v>389</v>
      </c>
      <c r="H489" s="5" t="s">
        <v>390</v>
      </c>
      <c r="I489" s="5"/>
      <c r="J489" s="5"/>
      <c r="K489" s="5">
        <v>230</v>
      </c>
      <c r="L489" s="5">
        <v>19</v>
      </c>
      <c r="M489" s="5">
        <v>3</v>
      </c>
      <c r="N489" s="5" t="s">
        <v>3</v>
      </c>
      <c r="O489" s="5">
        <v>2</v>
      </c>
      <c r="P489" s="5">
        <f>ROUND(Source!ES469,O489)</f>
        <v>0</v>
      </c>
      <c r="Q489" s="5"/>
      <c r="R489" s="5"/>
      <c r="S489" s="5"/>
      <c r="T489" s="5"/>
      <c r="U489" s="5"/>
      <c r="V489" s="5"/>
      <c r="W489" s="5"/>
    </row>
    <row r="490" spans="1:23" x14ac:dyDescent="0.2">
      <c r="A490" s="5">
        <v>50</v>
      </c>
      <c r="B490" s="5">
        <v>0</v>
      </c>
      <c r="C490" s="5">
        <v>0</v>
      </c>
      <c r="D490" s="5">
        <v>1</v>
      </c>
      <c r="E490" s="5">
        <v>206</v>
      </c>
      <c r="F490" s="5">
        <f>ROUND(Source!T469,O490)</f>
        <v>0</v>
      </c>
      <c r="G490" s="5" t="s">
        <v>391</v>
      </c>
      <c r="H490" s="5" t="s">
        <v>392</v>
      </c>
      <c r="I490" s="5"/>
      <c r="J490" s="5"/>
      <c r="K490" s="5">
        <v>206</v>
      </c>
      <c r="L490" s="5">
        <v>20</v>
      </c>
      <c r="M490" s="5">
        <v>3</v>
      </c>
      <c r="N490" s="5" t="s">
        <v>3</v>
      </c>
      <c r="O490" s="5">
        <v>2</v>
      </c>
      <c r="P490" s="5">
        <f>ROUND(Source!DL469,O490)</f>
        <v>0</v>
      </c>
      <c r="Q490" s="5"/>
      <c r="R490" s="5"/>
      <c r="S490" s="5"/>
      <c r="T490" s="5"/>
      <c r="U490" s="5"/>
      <c r="V490" s="5"/>
      <c r="W490" s="5"/>
    </row>
    <row r="491" spans="1:23" x14ac:dyDescent="0.2">
      <c r="A491" s="5">
        <v>50</v>
      </c>
      <c r="B491" s="5">
        <v>0</v>
      </c>
      <c r="C491" s="5">
        <v>0</v>
      </c>
      <c r="D491" s="5">
        <v>1</v>
      </c>
      <c r="E491" s="5">
        <v>207</v>
      </c>
      <c r="F491" s="5">
        <f>Source!U469</f>
        <v>290.91632819999995</v>
      </c>
      <c r="G491" s="5" t="s">
        <v>393</v>
      </c>
      <c r="H491" s="5" t="s">
        <v>394</v>
      </c>
      <c r="I491" s="5"/>
      <c r="J491" s="5"/>
      <c r="K491" s="5">
        <v>207</v>
      </c>
      <c r="L491" s="5">
        <v>21</v>
      </c>
      <c r="M491" s="5">
        <v>3</v>
      </c>
      <c r="N491" s="5" t="s">
        <v>3</v>
      </c>
      <c r="O491" s="5">
        <v>-1</v>
      </c>
      <c r="P491" s="5">
        <f>Source!DM469</f>
        <v>303.83084644839988</v>
      </c>
      <c r="Q491" s="5"/>
      <c r="R491" s="5"/>
      <c r="S491" s="5"/>
      <c r="T491" s="5"/>
      <c r="U491" s="5"/>
      <c r="V491" s="5"/>
      <c r="W491" s="5"/>
    </row>
    <row r="492" spans="1:23" x14ac:dyDescent="0.2">
      <c r="A492" s="5">
        <v>50</v>
      </c>
      <c r="B492" s="5">
        <v>0</v>
      </c>
      <c r="C492" s="5">
        <v>0</v>
      </c>
      <c r="D492" s="5">
        <v>1</v>
      </c>
      <c r="E492" s="5">
        <v>208</v>
      </c>
      <c r="F492" s="5">
        <f>Source!V469</f>
        <v>0</v>
      </c>
      <c r="G492" s="5" t="s">
        <v>395</v>
      </c>
      <c r="H492" s="5" t="s">
        <v>396</v>
      </c>
      <c r="I492" s="5"/>
      <c r="J492" s="5"/>
      <c r="K492" s="5">
        <v>208</v>
      </c>
      <c r="L492" s="5">
        <v>22</v>
      </c>
      <c r="M492" s="5">
        <v>3</v>
      </c>
      <c r="N492" s="5" t="s">
        <v>3</v>
      </c>
      <c r="O492" s="5">
        <v>-1</v>
      </c>
      <c r="P492" s="5">
        <f>Source!DN469</f>
        <v>0</v>
      </c>
      <c r="Q492" s="5"/>
      <c r="R492" s="5"/>
      <c r="S492" s="5"/>
      <c r="T492" s="5"/>
      <c r="U492" s="5"/>
      <c r="V492" s="5"/>
      <c r="W492" s="5"/>
    </row>
    <row r="493" spans="1:23" x14ac:dyDescent="0.2">
      <c r="A493" s="5">
        <v>50</v>
      </c>
      <c r="B493" s="5">
        <v>0</v>
      </c>
      <c r="C493" s="5">
        <v>0</v>
      </c>
      <c r="D493" s="5">
        <v>1</v>
      </c>
      <c r="E493" s="5">
        <v>209</v>
      </c>
      <c r="F493" s="5">
        <f>ROUND(Source!W469,O493)</f>
        <v>0</v>
      </c>
      <c r="G493" s="5" t="s">
        <v>397</v>
      </c>
      <c r="H493" s="5" t="s">
        <v>398</v>
      </c>
      <c r="I493" s="5"/>
      <c r="J493" s="5"/>
      <c r="K493" s="5">
        <v>209</v>
      </c>
      <c r="L493" s="5">
        <v>23</v>
      </c>
      <c r="M493" s="5">
        <v>3</v>
      </c>
      <c r="N493" s="5" t="s">
        <v>3</v>
      </c>
      <c r="O493" s="5">
        <v>2</v>
      </c>
      <c r="P493" s="5">
        <f>ROUND(Source!DO469,O493)</f>
        <v>0</v>
      </c>
      <c r="Q493" s="5"/>
      <c r="R493" s="5"/>
      <c r="S493" s="5"/>
      <c r="T493" s="5"/>
      <c r="U493" s="5"/>
      <c r="V493" s="5"/>
      <c r="W493" s="5"/>
    </row>
    <row r="494" spans="1:23" x14ac:dyDescent="0.2">
      <c r="A494" s="5">
        <v>50</v>
      </c>
      <c r="B494" s="5">
        <v>0</v>
      </c>
      <c r="C494" s="5">
        <v>0</v>
      </c>
      <c r="D494" s="5">
        <v>1</v>
      </c>
      <c r="E494" s="5">
        <v>210</v>
      </c>
      <c r="F494" s="5">
        <f>ROUND(Source!X469,O494)</f>
        <v>0</v>
      </c>
      <c r="G494" s="5" t="s">
        <v>399</v>
      </c>
      <c r="H494" s="5" t="s">
        <v>400</v>
      </c>
      <c r="I494" s="5"/>
      <c r="J494" s="5"/>
      <c r="K494" s="5">
        <v>210</v>
      </c>
      <c r="L494" s="5">
        <v>24</v>
      </c>
      <c r="M494" s="5">
        <v>3</v>
      </c>
      <c r="N494" s="5" t="s">
        <v>3</v>
      </c>
      <c r="O494" s="5">
        <v>2</v>
      </c>
      <c r="P494" s="5">
        <f>ROUND(Source!DP469,O494)</f>
        <v>53692.11</v>
      </c>
      <c r="Q494" s="5"/>
      <c r="R494" s="5"/>
      <c r="S494" s="5"/>
      <c r="T494" s="5"/>
      <c r="U494" s="5"/>
      <c r="V494" s="5"/>
      <c r="W494" s="5"/>
    </row>
    <row r="495" spans="1:23" x14ac:dyDescent="0.2">
      <c r="A495" s="5">
        <v>50</v>
      </c>
      <c r="B495" s="5">
        <v>0</v>
      </c>
      <c r="C495" s="5">
        <v>0</v>
      </c>
      <c r="D495" s="5">
        <v>1</v>
      </c>
      <c r="E495" s="5">
        <v>211</v>
      </c>
      <c r="F495" s="5">
        <f>ROUND(Source!Y469,O495)</f>
        <v>0</v>
      </c>
      <c r="G495" s="5" t="s">
        <v>401</v>
      </c>
      <c r="H495" s="5" t="s">
        <v>402</v>
      </c>
      <c r="I495" s="5"/>
      <c r="J495" s="5"/>
      <c r="K495" s="5">
        <v>211</v>
      </c>
      <c r="L495" s="5">
        <v>25</v>
      </c>
      <c r="M495" s="5">
        <v>3</v>
      </c>
      <c r="N495" s="5" t="s">
        <v>3</v>
      </c>
      <c r="O495" s="5">
        <v>2</v>
      </c>
      <c r="P495" s="5">
        <f>ROUND(Source!DQ469,O495)</f>
        <v>28795.34</v>
      </c>
      <c r="Q495" s="5"/>
      <c r="R495" s="5"/>
      <c r="S495" s="5"/>
      <c r="T495" s="5"/>
      <c r="U495" s="5"/>
      <c r="V495" s="5"/>
      <c r="W495" s="5"/>
    </row>
    <row r="496" spans="1:23" x14ac:dyDescent="0.2">
      <c r="A496" s="5">
        <v>50</v>
      </c>
      <c r="B496" s="5">
        <v>0</v>
      </c>
      <c r="C496" s="5">
        <v>0</v>
      </c>
      <c r="D496" s="5">
        <v>1</v>
      </c>
      <c r="E496" s="5">
        <v>224</v>
      </c>
      <c r="F496" s="5">
        <f>ROUND(Source!AR469,O496)</f>
        <v>26479.01</v>
      </c>
      <c r="G496" s="5" t="s">
        <v>403</v>
      </c>
      <c r="H496" s="5" t="s">
        <v>404</v>
      </c>
      <c r="I496" s="5"/>
      <c r="J496" s="5"/>
      <c r="K496" s="5">
        <v>224</v>
      </c>
      <c r="L496" s="5">
        <v>26</v>
      </c>
      <c r="M496" s="5">
        <v>3</v>
      </c>
      <c r="N496" s="5" t="s">
        <v>3</v>
      </c>
      <c r="O496" s="5">
        <v>2</v>
      </c>
      <c r="P496" s="5">
        <f>ROUND(Source!EJ469,O496)</f>
        <v>268384.15000000002</v>
      </c>
      <c r="Q496" s="5"/>
      <c r="R496" s="5"/>
      <c r="S496" s="5"/>
      <c r="T496" s="5"/>
      <c r="U496" s="5"/>
      <c r="V496" s="5"/>
      <c r="W496" s="5"/>
    </row>
    <row r="498" spans="1:206" x14ac:dyDescent="0.2">
      <c r="A498" s="3">
        <v>51</v>
      </c>
      <c r="B498" s="3">
        <f>B12</f>
        <v>530</v>
      </c>
      <c r="C498" s="3">
        <f>A12</f>
        <v>1</v>
      </c>
      <c r="D498" s="3">
        <f>ROW(A12)</f>
        <v>12</v>
      </c>
      <c r="E498" s="3"/>
      <c r="F498" s="3" t="str">
        <f>IF(F12&lt;&gt;"",F12,"")</f>
        <v>Новый объект:ул.Рублевское ш.,,д.18,кор.1кв.322</v>
      </c>
      <c r="G498" s="3" t="str">
        <f>IF(G12&lt;&gt;"",G12,"")</f>
        <v>ул.Рублевское ш.,,д.18,кор.1кв.322 Ремонт квартиры инвалида-колясочника</v>
      </c>
      <c r="H498" s="3">
        <v>0</v>
      </c>
      <c r="I498" s="3"/>
      <c r="J498" s="3"/>
      <c r="K498" s="3"/>
      <c r="L498" s="3"/>
      <c r="M498" s="3"/>
      <c r="N498" s="3"/>
      <c r="O498" s="3">
        <f t="shared" ref="O498:T498" si="515">ROUND(O469,2)</f>
        <v>26297.39</v>
      </c>
      <c r="P498" s="3">
        <f t="shared" si="515"/>
        <v>22252.2</v>
      </c>
      <c r="Q498" s="3">
        <f t="shared" si="515"/>
        <v>668.95</v>
      </c>
      <c r="R498" s="3">
        <f t="shared" si="515"/>
        <v>108.75</v>
      </c>
      <c r="S498" s="3">
        <f t="shared" si="515"/>
        <v>3376.24</v>
      </c>
      <c r="T498" s="3">
        <f t="shared" si="515"/>
        <v>0</v>
      </c>
      <c r="U498" s="3">
        <f>U469</f>
        <v>290.91632819999995</v>
      </c>
      <c r="V498" s="3">
        <f>V469</f>
        <v>0</v>
      </c>
      <c r="W498" s="3">
        <f>ROUND(W469,2)</f>
        <v>0</v>
      </c>
      <c r="X498" s="3">
        <f>ROUND(X469,2)</f>
        <v>0</v>
      </c>
      <c r="Y498" s="3">
        <f>ROUND(Y469,2)</f>
        <v>0</v>
      </c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>
        <f t="shared" ref="AO498:BC498" si="516">ROUND(AO469,2)</f>
        <v>0</v>
      </c>
      <c r="AP498" s="3">
        <f t="shared" si="516"/>
        <v>0</v>
      </c>
      <c r="AQ498" s="3">
        <f t="shared" si="516"/>
        <v>0</v>
      </c>
      <c r="AR498" s="3">
        <f t="shared" si="516"/>
        <v>26479.01</v>
      </c>
      <c r="AS498" s="3">
        <f t="shared" si="516"/>
        <v>23600.69</v>
      </c>
      <c r="AT498" s="3">
        <f t="shared" si="516"/>
        <v>2878.32</v>
      </c>
      <c r="AU498" s="3">
        <f t="shared" si="516"/>
        <v>0</v>
      </c>
      <c r="AV498" s="3">
        <f t="shared" si="516"/>
        <v>22252.2</v>
      </c>
      <c r="AW498" s="3">
        <f t="shared" si="516"/>
        <v>22252.2</v>
      </c>
      <c r="AX498" s="3">
        <f t="shared" si="516"/>
        <v>0</v>
      </c>
      <c r="AY498" s="3">
        <f t="shared" si="516"/>
        <v>22252.2</v>
      </c>
      <c r="AZ498" s="3">
        <f t="shared" si="516"/>
        <v>0</v>
      </c>
      <c r="BA498" s="3">
        <f t="shared" si="516"/>
        <v>0</v>
      </c>
      <c r="BB498" s="3">
        <f t="shared" si="516"/>
        <v>0</v>
      </c>
      <c r="BC498" s="3">
        <f t="shared" si="516"/>
        <v>0</v>
      </c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4">
        <f t="shared" ref="DG498:DL498" si="517">ROUND(DG469,2)</f>
        <v>185702.91</v>
      </c>
      <c r="DH498" s="4">
        <f t="shared" si="517"/>
        <v>114964.76</v>
      </c>
      <c r="DI498" s="4">
        <f t="shared" si="517"/>
        <v>5294.13</v>
      </c>
      <c r="DJ498" s="4">
        <f t="shared" si="517"/>
        <v>115.35</v>
      </c>
      <c r="DK498" s="4">
        <f t="shared" si="517"/>
        <v>65444.02</v>
      </c>
      <c r="DL498" s="4">
        <f t="shared" si="517"/>
        <v>0</v>
      </c>
      <c r="DM498" s="4">
        <f>DM469</f>
        <v>303.83084644839988</v>
      </c>
      <c r="DN498" s="4">
        <f>DN469</f>
        <v>0</v>
      </c>
      <c r="DO498" s="4">
        <f>ROUND(DO469,2)</f>
        <v>0</v>
      </c>
      <c r="DP498" s="4">
        <f>ROUND(DP469,2)</f>
        <v>53692.11</v>
      </c>
      <c r="DQ498" s="4">
        <f>ROUND(DQ469,2)</f>
        <v>28795.34</v>
      </c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>
        <f t="shared" ref="EG498:EU498" si="518">ROUND(EG469,2)</f>
        <v>0</v>
      </c>
      <c r="EH498" s="4">
        <f t="shared" si="518"/>
        <v>0</v>
      </c>
      <c r="EI498" s="4">
        <f t="shared" si="518"/>
        <v>0</v>
      </c>
      <c r="EJ498" s="4">
        <f t="shared" si="518"/>
        <v>268384.15000000002</v>
      </c>
      <c r="EK498" s="4">
        <f t="shared" si="518"/>
        <v>237460.55</v>
      </c>
      <c r="EL498" s="4">
        <f t="shared" si="518"/>
        <v>30923.599999999999</v>
      </c>
      <c r="EM498" s="4">
        <f t="shared" si="518"/>
        <v>0</v>
      </c>
      <c r="EN498" s="4">
        <f t="shared" si="518"/>
        <v>114964.76</v>
      </c>
      <c r="EO498" s="4">
        <f t="shared" si="518"/>
        <v>114964.76</v>
      </c>
      <c r="EP498" s="4">
        <f t="shared" si="518"/>
        <v>0</v>
      </c>
      <c r="EQ498" s="4">
        <f t="shared" si="518"/>
        <v>114964.76</v>
      </c>
      <c r="ER498" s="4">
        <f t="shared" si="518"/>
        <v>0</v>
      </c>
      <c r="ES498" s="4">
        <f t="shared" si="518"/>
        <v>0</v>
      </c>
      <c r="ET498" s="4">
        <f t="shared" si="518"/>
        <v>0</v>
      </c>
      <c r="EU498" s="4">
        <f t="shared" si="518"/>
        <v>0</v>
      </c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  <c r="GL498" s="4"/>
      <c r="GM498" s="4"/>
      <c r="GN498" s="4"/>
      <c r="GO498" s="4"/>
      <c r="GP498" s="4"/>
      <c r="GQ498" s="4"/>
      <c r="GR498" s="4"/>
      <c r="GS498" s="4"/>
      <c r="GT498" s="4"/>
      <c r="GU498" s="4"/>
      <c r="GV498" s="4"/>
      <c r="GW498" s="4"/>
      <c r="GX498" s="4">
        <v>0</v>
      </c>
    </row>
    <row r="500" spans="1:206" x14ac:dyDescent="0.2">
      <c r="A500" s="5">
        <v>50</v>
      </c>
      <c r="B500" s="5">
        <v>0</v>
      </c>
      <c r="C500" s="5">
        <v>0</v>
      </c>
      <c r="D500" s="5">
        <v>1</v>
      </c>
      <c r="E500" s="5">
        <v>201</v>
      </c>
      <c r="F500" s="5">
        <f>ROUND(Source!O498,O500)</f>
        <v>26297.39</v>
      </c>
      <c r="G500" s="5" t="s">
        <v>353</v>
      </c>
      <c r="H500" s="5" t="s">
        <v>354</v>
      </c>
      <c r="I500" s="5"/>
      <c r="J500" s="5"/>
      <c r="K500" s="5">
        <v>201</v>
      </c>
      <c r="L500" s="5">
        <v>1</v>
      </c>
      <c r="M500" s="5">
        <v>3</v>
      </c>
      <c r="N500" s="5" t="s">
        <v>3</v>
      </c>
      <c r="O500" s="5">
        <v>2</v>
      </c>
      <c r="P500" s="5">
        <f>ROUND(Source!DG498,O500)</f>
        <v>185702.91</v>
      </c>
      <c r="Q500" s="5"/>
      <c r="R500" s="5"/>
      <c r="S500" s="5"/>
      <c r="T500" s="5"/>
      <c r="U500" s="5"/>
      <c r="V500" s="5"/>
      <c r="W500" s="5"/>
    </row>
    <row r="501" spans="1:206" x14ac:dyDescent="0.2">
      <c r="A501" s="5">
        <v>50</v>
      </c>
      <c r="B501" s="5">
        <v>0</v>
      </c>
      <c r="C501" s="5">
        <v>0</v>
      </c>
      <c r="D501" s="5">
        <v>1</v>
      </c>
      <c r="E501" s="5">
        <v>202</v>
      </c>
      <c r="F501" s="5">
        <f>ROUND(Source!P498,O501)</f>
        <v>22252.2</v>
      </c>
      <c r="G501" s="5" t="s">
        <v>355</v>
      </c>
      <c r="H501" s="5" t="s">
        <v>356</v>
      </c>
      <c r="I501" s="5"/>
      <c r="J501" s="5"/>
      <c r="K501" s="5">
        <v>202</v>
      </c>
      <c r="L501" s="5">
        <v>2</v>
      </c>
      <c r="M501" s="5">
        <v>3</v>
      </c>
      <c r="N501" s="5" t="s">
        <v>3</v>
      </c>
      <c r="O501" s="5">
        <v>2</v>
      </c>
      <c r="P501" s="5">
        <f>ROUND(Source!DH498,O501)</f>
        <v>114964.76</v>
      </c>
      <c r="Q501" s="5"/>
      <c r="R501" s="5"/>
      <c r="S501" s="5"/>
      <c r="T501" s="5"/>
      <c r="U501" s="5"/>
      <c r="V501" s="5"/>
      <c r="W501" s="5"/>
    </row>
    <row r="502" spans="1:206" x14ac:dyDescent="0.2">
      <c r="A502" s="5">
        <v>50</v>
      </c>
      <c r="B502" s="5">
        <v>0</v>
      </c>
      <c r="C502" s="5">
        <v>0</v>
      </c>
      <c r="D502" s="5">
        <v>1</v>
      </c>
      <c r="E502" s="5">
        <v>222</v>
      </c>
      <c r="F502" s="5">
        <f>ROUND(Source!AO498,O502)</f>
        <v>0</v>
      </c>
      <c r="G502" s="5" t="s">
        <v>357</v>
      </c>
      <c r="H502" s="5" t="s">
        <v>358</v>
      </c>
      <c r="I502" s="5"/>
      <c r="J502" s="5"/>
      <c r="K502" s="5">
        <v>222</v>
      </c>
      <c r="L502" s="5">
        <v>3</v>
      </c>
      <c r="M502" s="5">
        <v>3</v>
      </c>
      <c r="N502" s="5" t="s">
        <v>3</v>
      </c>
      <c r="O502" s="5">
        <v>2</v>
      </c>
      <c r="P502" s="5">
        <f>ROUND(Source!EG498,O502)</f>
        <v>0</v>
      </c>
      <c r="Q502" s="5"/>
      <c r="R502" s="5"/>
      <c r="S502" s="5"/>
      <c r="T502" s="5"/>
      <c r="U502" s="5"/>
      <c r="V502" s="5"/>
      <c r="W502" s="5"/>
    </row>
    <row r="503" spans="1:206" x14ac:dyDescent="0.2">
      <c r="A503" s="5">
        <v>50</v>
      </c>
      <c r="B503" s="5">
        <v>0</v>
      </c>
      <c r="C503" s="5">
        <v>0</v>
      </c>
      <c r="D503" s="5">
        <v>1</v>
      </c>
      <c r="E503" s="5">
        <v>225</v>
      </c>
      <c r="F503" s="5">
        <f>ROUND(Source!AV498,O503)</f>
        <v>22252.2</v>
      </c>
      <c r="G503" s="5" t="s">
        <v>359</v>
      </c>
      <c r="H503" s="5" t="s">
        <v>360</v>
      </c>
      <c r="I503" s="5"/>
      <c r="J503" s="5"/>
      <c r="K503" s="5">
        <v>225</v>
      </c>
      <c r="L503" s="5">
        <v>4</v>
      </c>
      <c r="M503" s="5">
        <v>3</v>
      </c>
      <c r="N503" s="5" t="s">
        <v>3</v>
      </c>
      <c r="O503" s="5">
        <v>2</v>
      </c>
      <c r="P503" s="5">
        <f>ROUND(Source!EN498,O503)</f>
        <v>114964.76</v>
      </c>
      <c r="Q503" s="5"/>
      <c r="R503" s="5"/>
      <c r="S503" s="5"/>
      <c r="T503" s="5"/>
      <c r="U503" s="5"/>
      <c r="V503" s="5"/>
      <c r="W503" s="5"/>
    </row>
    <row r="504" spans="1:206" x14ac:dyDescent="0.2">
      <c r="A504" s="5">
        <v>50</v>
      </c>
      <c r="B504" s="5">
        <v>0</v>
      </c>
      <c r="C504" s="5">
        <v>0</v>
      </c>
      <c r="D504" s="5">
        <v>1</v>
      </c>
      <c r="E504" s="5">
        <v>226</v>
      </c>
      <c r="F504" s="5">
        <f>ROUND(Source!AW498,O504)</f>
        <v>22252.2</v>
      </c>
      <c r="G504" s="5" t="s">
        <v>361</v>
      </c>
      <c r="H504" s="5" t="s">
        <v>362</v>
      </c>
      <c r="I504" s="5"/>
      <c r="J504" s="5"/>
      <c r="K504" s="5">
        <v>226</v>
      </c>
      <c r="L504" s="5">
        <v>5</v>
      </c>
      <c r="M504" s="5">
        <v>3</v>
      </c>
      <c r="N504" s="5" t="s">
        <v>3</v>
      </c>
      <c r="O504" s="5">
        <v>2</v>
      </c>
      <c r="P504" s="5">
        <f>ROUND(Source!EO498,O504)</f>
        <v>114964.76</v>
      </c>
      <c r="Q504" s="5"/>
      <c r="R504" s="5"/>
      <c r="S504" s="5"/>
      <c r="T504" s="5"/>
      <c r="U504" s="5"/>
      <c r="V504" s="5"/>
      <c r="W504" s="5"/>
    </row>
    <row r="505" spans="1:206" x14ac:dyDescent="0.2">
      <c r="A505" s="5">
        <v>50</v>
      </c>
      <c r="B505" s="5">
        <v>0</v>
      </c>
      <c r="C505" s="5">
        <v>0</v>
      </c>
      <c r="D505" s="5">
        <v>1</v>
      </c>
      <c r="E505" s="5">
        <v>227</v>
      </c>
      <c r="F505" s="5">
        <f>ROUND(Source!AX498,O505)</f>
        <v>0</v>
      </c>
      <c r="G505" s="5" t="s">
        <v>363</v>
      </c>
      <c r="H505" s="5" t="s">
        <v>364</v>
      </c>
      <c r="I505" s="5"/>
      <c r="J505" s="5"/>
      <c r="K505" s="5">
        <v>227</v>
      </c>
      <c r="L505" s="5">
        <v>6</v>
      </c>
      <c r="M505" s="5">
        <v>3</v>
      </c>
      <c r="N505" s="5" t="s">
        <v>3</v>
      </c>
      <c r="O505" s="5">
        <v>2</v>
      </c>
      <c r="P505" s="5">
        <f>ROUND(Source!EP498,O505)</f>
        <v>0</v>
      </c>
      <c r="Q505" s="5"/>
      <c r="R505" s="5"/>
      <c r="S505" s="5"/>
      <c r="T505" s="5"/>
      <c r="U505" s="5"/>
      <c r="V505" s="5"/>
      <c r="W505" s="5"/>
    </row>
    <row r="506" spans="1:206" x14ac:dyDescent="0.2">
      <c r="A506" s="5">
        <v>50</v>
      </c>
      <c r="B506" s="5">
        <v>0</v>
      </c>
      <c r="C506" s="5">
        <v>0</v>
      </c>
      <c r="D506" s="5">
        <v>1</v>
      </c>
      <c r="E506" s="5">
        <v>228</v>
      </c>
      <c r="F506" s="5">
        <f>ROUND(Source!AY498,O506)</f>
        <v>22252.2</v>
      </c>
      <c r="G506" s="5" t="s">
        <v>365</v>
      </c>
      <c r="H506" s="5" t="s">
        <v>366</v>
      </c>
      <c r="I506" s="5"/>
      <c r="J506" s="5"/>
      <c r="K506" s="5">
        <v>228</v>
      </c>
      <c r="L506" s="5">
        <v>7</v>
      </c>
      <c r="M506" s="5">
        <v>3</v>
      </c>
      <c r="N506" s="5" t="s">
        <v>3</v>
      </c>
      <c r="O506" s="5">
        <v>2</v>
      </c>
      <c r="P506" s="5">
        <f>ROUND(Source!EQ498,O506)</f>
        <v>114964.76</v>
      </c>
      <c r="Q506" s="5"/>
      <c r="R506" s="5"/>
      <c r="S506" s="5"/>
      <c r="T506" s="5"/>
      <c r="U506" s="5"/>
      <c r="V506" s="5"/>
      <c r="W506" s="5"/>
    </row>
    <row r="507" spans="1:206" x14ac:dyDescent="0.2">
      <c r="A507" s="5">
        <v>50</v>
      </c>
      <c r="B507" s="5">
        <v>0</v>
      </c>
      <c r="C507" s="5">
        <v>0</v>
      </c>
      <c r="D507" s="5">
        <v>1</v>
      </c>
      <c r="E507" s="5">
        <v>216</v>
      </c>
      <c r="F507" s="5">
        <f>ROUND(Source!AP498,O507)</f>
        <v>0</v>
      </c>
      <c r="G507" s="5" t="s">
        <v>367</v>
      </c>
      <c r="H507" s="5" t="s">
        <v>368</v>
      </c>
      <c r="I507" s="5"/>
      <c r="J507" s="5"/>
      <c r="K507" s="5">
        <v>216</v>
      </c>
      <c r="L507" s="5">
        <v>8</v>
      </c>
      <c r="M507" s="5">
        <v>3</v>
      </c>
      <c r="N507" s="5" t="s">
        <v>3</v>
      </c>
      <c r="O507" s="5">
        <v>2</v>
      </c>
      <c r="P507" s="5">
        <f>ROUND(Source!EH498,O507)</f>
        <v>0</v>
      </c>
      <c r="Q507" s="5"/>
      <c r="R507" s="5"/>
      <c r="S507" s="5"/>
      <c r="T507" s="5"/>
      <c r="U507" s="5"/>
      <c r="V507" s="5"/>
      <c r="W507" s="5"/>
    </row>
    <row r="508" spans="1:206" x14ac:dyDescent="0.2">
      <c r="A508" s="5">
        <v>50</v>
      </c>
      <c r="B508" s="5">
        <v>0</v>
      </c>
      <c r="C508" s="5">
        <v>0</v>
      </c>
      <c r="D508" s="5">
        <v>1</v>
      </c>
      <c r="E508" s="5">
        <v>223</v>
      </c>
      <c r="F508" s="5">
        <f>ROUND(Source!AQ498,O508)</f>
        <v>0</v>
      </c>
      <c r="G508" s="5" t="s">
        <v>369</v>
      </c>
      <c r="H508" s="5" t="s">
        <v>370</v>
      </c>
      <c r="I508" s="5"/>
      <c r="J508" s="5"/>
      <c r="K508" s="5">
        <v>223</v>
      </c>
      <c r="L508" s="5">
        <v>9</v>
      </c>
      <c r="M508" s="5">
        <v>3</v>
      </c>
      <c r="N508" s="5" t="s">
        <v>3</v>
      </c>
      <c r="O508" s="5">
        <v>2</v>
      </c>
      <c r="P508" s="5">
        <f>ROUND(Source!EI498,O508)</f>
        <v>0</v>
      </c>
      <c r="Q508" s="5"/>
      <c r="R508" s="5"/>
      <c r="S508" s="5"/>
      <c r="T508" s="5"/>
      <c r="U508" s="5"/>
      <c r="V508" s="5"/>
      <c r="W508" s="5"/>
    </row>
    <row r="509" spans="1:206" x14ac:dyDescent="0.2">
      <c r="A509" s="5">
        <v>50</v>
      </c>
      <c r="B509" s="5">
        <v>0</v>
      </c>
      <c r="C509" s="5">
        <v>0</v>
      </c>
      <c r="D509" s="5">
        <v>1</v>
      </c>
      <c r="E509" s="5">
        <v>229</v>
      </c>
      <c r="F509" s="5">
        <f>ROUND(Source!AZ498,O509)</f>
        <v>0</v>
      </c>
      <c r="G509" s="5" t="s">
        <v>371</v>
      </c>
      <c r="H509" s="5" t="s">
        <v>372</v>
      </c>
      <c r="I509" s="5"/>
      <c r="J509" s="5"/>
      <c r="K509" s="5">
        <v>229</v>
      </c>
      <c r="L509" s="5">
        <v>10</v>
      </c>
      <c r="M509" s="5">
        <v>3</v>
      </c>
      <c r="N509" s="5" t="s">
        <v>3</v>
      </c>
      <c r="O509" s="5">
        <v>2</v>
      </c>
      <c r="P509" s="5">
        <f>ROUND(Source!ER498,O509)</f>
        <v>0</v>
      </c>
      <c r="Q509" s="5"/>
      <c r="R509" s="5"/>
      <c r="S509" s="5"/>
      <c r="T509" s="5"/>
      <c r="U509" s="5"/>
      <c r="V509" s="5"/>
      <c r="W509" s="5"/>
    </row>
    <row r="510" spans="1:206" x14ac:dyDescent="0.2">
      <c r="A510" s="5">
        <v>50</v>
      </c>
      <c r="B510" s="5">
        <v>0</v>
      </c>
      <c r="C510" s="5">
        <v>0</v>
      </c>
      <c r="D510" s="5">
        <v>1</v>
      </c>
      <c r="E510" s="5">
        <v>203</v>
      </c>
      <c r="F510" s="5">
        <f>ROUND(Source!Q498,O510)</f>
        <v>668.95</v>
      </c>
      <c r="G510" s="5" t="s">
        <v>373</v>
      </c>
      <c r="H510" s="5" t="s">
        <v>374</v>
      </c>
      <c r="I510" s="5"/>
      <c r="J510" s="5"/>
      <c r="K510" s="5">
        <v>203</v>
      </c>
      <c r="L510" s="5">
        <v>11</v>
      </c>
      <c r="M510" s="5">
        <v>3</v>
      </c>
      <c r="N510" s="5" t="s">
        <v>3</v>
      </c>
      <c r="O510" s="5">
        <v>2</v>
      </c>
      <c r="P510" s="5">
        <f>ROUND(Source!DI498,O510)</f>
        <v>5294.13</v>
      </c>
      <c r="Q510" s="5"/>
      <c r="R510" s="5"/>
      <c r="S510" s="5"/>
      <c r="T510" s="5"/>
      <c r="U510" s="5"/>
      <c r="V510" s="5"/>
      <c r="W510" s="5"/>
    </row>
    <row r="511" spans="1:206" x14ac:dyDescent="0.2">
      <c r="A511" s="5">
        <v>50</v>
      </c>
      <c r="B511" s="5">
        <v>0</v>
      </c>
      <c r="C511" s="5">
        <v>0</v>
      </c>
      <c r="D511" s="5">
        <v>1</v>
      </c>
      <c r="E511" s="5">
        <v>231</v>
      </c>
      <c r="F511" s="5">
        <f>ROUND(Source!BB498,O511)</f>
        <v>0</v>
      </c>
      <c r="G511" s="5" t="s">
        <v>375</v>
      </c>
      <c r="H511" s="5" t="s">
        <v>376</v>
      </c>
      <c r="I511" s="5"/>
      <c r="J511" s="5"/>
      <c r="K511" s="5">
        <v>231</v>
      </c>
      <c r="L511" s="5">
        <v>12</v>
      </c>
      <c r="M511" s="5">
        <v>3</v>
      </c>
      <c r="N511" s="5" t="s">
        <v>3</v>
      </c>
      <c r="O511" s="5">
        <v>2</v>
      </c>
      <c r="P511" s="5">
        <f>ROUND(Source!ET498,O511)</f>
        <v>0</v>
      </c>
      <c r="Q511" s="5"/>
      <c r="R511" s="5"/>
      <c r="S511" s="5"/>
      <c r="T511" s="5"/>
      <c r="U511" s="5"/>
      <c r="V511" s="5"/>
      <c r="W511" s="5"/>
    </row>
    <row r="512" spans="1:206" x14ac:dyDescent="0.2">
      <c r="A512" s="5">
        <v>50</v>
      </c>
      <c r="B512" s="5">
        <v>0</v>
      </c>
      <c r="C512" s="5">
        <v>0</v>
      </c>
      <c r="D512" s="5">
        <v>1</v>
      </c>
      <c r="E512" s="5">
        <v>204</v>
      </c>
      <c r="F512" s="5">
        <f>ROUND(Source!R498,O512)</f>
        <v>108.75</v>
      </c>
      <c r="G512" s="5" t="s">
        <v>377</v>
      </c>
      <c r="H512" s="5" t="s">
        <v>378</v>
      </c>
      <c r="I512" s="5"/>
      <c r="J512" s="5"/>
      <c r="K512" s="5">
        <v>204</v>
      </c>
      <c r="L512" s="5">
        <v>13</v>
      </c>
      <c r="M512" s="5">
        <v>3</v>
      </c>
      <c r="N512" s="5" t="s">
        <v>3</v>
      </c>
      <c r="O512" s="5">
        <v>2</v>
      </c>
      <c r="P512" s="5">
        <f>ROUND(Source!DJ498,O512)</f>
        <v>115.35</v>
      </c>
      <c r="Q512" s="5"/>
      <c r="R512" s="5"/>
      <c r="S512" s="5"/>
      <c r="T512" s="5"/>
      <c r="U512" s="5"/>
      <c r="V512" s="5"/>
      <c r="W512" s="5"/>
    </row>
    <row r="513" spans="1:23" x14ac:dyDescent="0.2">
      <c r="A513" s="5">
        <v>50</v>
      </c>
      <c r="B513" s="5">
        <v>0</v>
      </c>
      <c r="C513" s="5">
        <v>0</v>
      </c>
      <c r="D513" s="5">
        <v>1</v>
      </c>
      <c r="E513" s="5">
        <v>205</v>
      </c>
      <c r="F513" s="5">
        <f>ROUND(Source!S498,O513)</f>
        <v>3376.24</v>
      </c>
      <c r="G513" s="5" t="s">
        <v>379</v>
      </c>
      <c r="H513" s="5" t="s">
        <v>380</v>
      </c>
      <c r="I513" s="5"/>
      <c r="J513" s="5"/>
      <c r="K513" s="5">
        <v>205</v>
      </c>
      <c r="L513" s="5">
        <v>14</v>
      </c>
      <c r="M513" s="5">
        <v>3</v>
      </c>
      <c r="N513" s="5" t="s">
        <v>3</v>
      </c>
      <c r="O513" s="5">
        <v>2</v>
      </c>
      <c r="P513" s="5">
        <f>ROUND(Source!DK498,O513)</f>
        <v>65444.02</v>
      </c>
      <c r="Q513" s="5"/>
      <c r="R513" s="5"/>
      <c r="S513" s="5"/>
      <c r="T513" s="5"/>
      <c r="U513" s="5"/>
      <c r="V513" s="5"/>
      <c r="W513" s="5"/>
    </row>
    <row r="514" spans="1:23" x14ac:dyDescent="0.2">
      <c r="A514" s="5">
        <v>50</v>
      </c>
      <c r="B514" s="5">
        <v>0</v>
      </c>
      <c r="C514" s="5">
        <v>0</v>
      </c>
      <c r="D514" s="5">
        <v>1</v>
      </c>
      <c r="E514" s="5">
        <v>232</v>
      </c>
      <c r="F514" s="5">
        <f>ROUND(Source!BC498,O514)</f>
        <v>0</v>
      </c>
      <c r="G514" s="5" t="s">
        <v>381</v>
      </c>
      <c r="H514" s="5" t="s">
        <v>382</v>
      </c>
      <c r="I514" s="5"/>
      <c r="J514" s="5"/>
      <c r="K514" s="5">
        <v>232</v>
      </c>
      <c r="L514" s="5">
        <v>15</v>
      </c>
      <c r="M514" s="5">
        <v>3</v>
      </c>
      <c r="N514" s="5" t="s">
        <v>3</v>
      </c>
      <c r="O514" s="5">
        <v>2</v>
      </c>
      <c r="P514" s="5">
        <f>ROUND(Source!EU498,O514)</f>
        <v>0</v>
      </c>
      <c r="Q514" s="5"/>
      <c r="R514" s="5"/>
      <c r="S514" s="5"/>
      <c r="T514" s="5"/>
      <c r="U514" s="5"/>
      <c r="V514" s="5"/>
      <c r="W514" s="5"/>
    </row>
    <row r="515" spans="1:23" x14ac:dyDescent="0.2">
      <c r="A515" s="5">
        <v>50</v>
      </c>
      <c r="B515" s="5">
        <v>0</v>
      </c>
      <c r="C515" s="5">
        <v>0</v>
      </c>
      <c r="D515" s="5">
        <v>1</v>
      </c>
      <c r="E515" s="5">
        <v>214</v>
      </c>
      <c r="F515" s="5">
        <f>ROUND(Source!AS498,O515)</f>
        <v>23600.69</v>
      </c>
      <c r="G515" s="5" t="s">
        <v>383</v>
      </c>
      <c r="H515" s="5" t="s">
        <v>384</v>
      </c>
      <c r="I515" s="5"/>
      <c r="J515" s="5"/>
      <c r="K515" s="5">
        <v>214</v>
      </c>
      <c r="L515" s="5">
        <v>16</v>
      </c>
      <c r="M515" s="5">
        <v>3</v>
      </c>
      <c r="N515" s="5" t="s">
        <v>3</v>
      </c>
      <c r="O515" s="5">
        <v>2</v>
      </c>
      <c r="P515" s="5">
        <f>ROUND(Source!EK498,O515)</f>
        <v>237460.55</v>
      </c>
      <c r="Q515" s="5"/>
      <c r="R515" s="5"/>
      <c r="S515" s="5"/>
      <c r="T515" s="5"/>
      <c r="U515" s="5"/>
      <c r="V515" s="5"/>
      <c r="W515" s="5"/>
    </row>
    <row r="516" spans="1:23" x14ac:dyDescent="0.2">
      <c r="A516" s="5">
        <v>50</v>
      </c>
      <c r="B516" s="5">
        <v>0</v>
      </c>
      <c r="C516" s="5">
        <v>0</v>
      </c>
      <c r="D516" s="5">
        <v>1</v>
      </c>
      <c r="E516" s="5">
        <v>215</v>
      </c>
      <c r="F516" s="5">
        <f>ROUND(Source!AT498,O516)</f>
        <v>2878.32</v>
      </c>
      <c r="G516" s="5" t="s">
        <v>385</v>
      </c>
      <c r="H516" s="5" t="s">
        <v>386</v>
      </c>
      <c r="I516" s="5"/>
      <c r="J516" s="5"/>
      <c r="K516" s="5">
        <v>215</v>
      </c>
      <c r="L516" s="5">
        <v>17</v>
      </c>
      <c r="M516" s="5">
        <v>3</v>
      </c>
      <c r="N516" s="5" t="s">
        <v>3</v>
      </c>
      <c r="O516" s="5">
        <v>2</v>
      </c>
      <c r="P516" s="5">
        <f>ROUND(Source!EL498,O516)</f>
        <v>30923.599999999999</v>
      </c>
      <c r="Q516" s="5"/>
      <c r="R516" s="5"/>
      <c r="S516" s="5"/>
      <c r="T516" s="5"/>
      <c r="U516" s="5"/>
      <c r="V516" s="5"/>
      <c r="W516" s="5"/>
    </row>
    <row r="517" spans="1:23" x14ac:dyDescent="0.2">
      <c r="A517" s="5">
        <v>50</v>
      </c>
      <c r="B517" s="5">
        <v>0</v>
      </c>
      <c r="C517" s="5">
        <v>0</v>
      </c>
      <c r="D517" s="5">
        <v>1</v>
      </c>
      <c r="E517" s="5">
        <v>217</v>
      </c>
      <c r="F517" s="5">
        <f>ROUND(Source!AU498,O517)</f>
        <v>0</v>
      </c>
      <c r="G517" s="5" t="s">
        <v>387</v>
      </c>
      <c r="H517" s="5" t="s">
        <v>388</v>
      </c>
      <c r="I517" s="5"/>
      <c r="J517" s="5"/>
      <c r="K517" s="5">
        <v>217</v>
      </c>
      <c r="L517" s="5">
        <v>18</v>
      </c>
      <c r="M517" s="5">
        <v>3</v>
      </c>
      <c r="N517" s="5" t="s">
        <v>3</v>
      </c>
      <c r="O517" s="5">
        <v>2</v>
      </c>
      <c r="P517" s="5">
        <f>ROUND(Source!EM498,O517)</f>
        <v>0</v>
      </c>
      <c r="Q517" s="5"/>
      <c r="R517" s="5"/>
      <c r="S517" s="5"/>
      <c r="T517" s="5"/>
      <c r="U517" s="5"/>
      <c r="V517" s="5"/>
      <c r="W517" s="5"/>
    </row>
    <row r="518" spans="1:23" x14ac:dyDescent="0.2">
      <c r="A518" s="5">
        <v>50</v>
      </c>
      <c r="B518" s="5">
        <v>0</v>
      </c>
      <c r="C518" s="5">
        <v>0</v>
      </c>
      <c r="D518" s="5">
        <v>1</v>
      </c>
      <c r="E518" s="5">
        <v>230</v>
      </c>
      <c r="F518" s="5">
        <f>ROUND(Source!BA498,O518)</f>
        <v>0</v>
      </c>
      <c r="G518" s="5" t="s">
        <v>389</v>
      </c>
      <c r="H518" s="5" t="s">
        <v>390</v>
      </c>
      <c r="I518" s="5"/>
      <c r="J518" s="5"/>
      <c r="K518" s="5">
        <v>230</v>
      </c>
      <c r="L518" s="5">
        <v>19</v>
      </c>
      <c r="M518" s="5">
        <v>3</v>
      </c>
      <c r="N518" s="5" t="s">
        <v>3</v>
      </c>
      <c r="O518" s="5">
        <v>2</v>
      </c>
      <c r="P518" s="5">
        <f>ROUND(Source!ES498,O518)</f>
        <v>0</v>
      </c>
      <c r="Q518" s="5"/>
      <c r="R518" s="5"/>
      <c r="S518" s="5"/>
      <c r="T518" s="5"/>
      <c r="U518" s="5"/>
      <c r="V518" s="5"/>
      <c r="W518" s="5"/>
    </row>
    <row r="519" spans="1:23" x14ac:dyDescent="0.2">
      <c r="A519" s="5">
        <v>50</v>
      </c>
      <c r="B519" s="5">
        <v>0</v>
      </c>
      <c r="C519" s="5">
        <v>0</v>
      </c>
      <c r="D519" s="5">
        <v>1</v>
      </c>
      <c r="E519" s="5">
        <v>206</v>
      </c>
      <c r="F519" s="5">
        <f>ROUND(Source!T498,O519)</f>
        <v>0</v>
      </c>
      <c r="G519" s="5" t="s">
        <v>391</v>
      </c>
      <c r="H519" s="5" t="s">
        <v>392</v>
      </c>
      <c r="I519" s="5"/>
      <c r="J519" s="5"/>
      <c r="K519" s="5">
        <v>206</v>
      </c>
      <c r="L519" s="5">
        <v>20</v>
      </c>
      <c r="M519" s="5">
        <v>3</v>
      </c>
      <c r="N519" s="5" t="s">
        <v>3</v>
      </c>
      <c r="O519" s="5">
        <v>2</v>
      </c>
      <c r="P519" s="5">
        <f>ROUND(Source!DL498,O519)</f>
        <v>0</v>
      </c>
      <c r="Q519" s="5"/>
      <c r="R519" s="5"/>
      <c r="S519" s="5"/>
      <c r="T519" s="5"/>
      <c r="U519" s="5"/>
      <c r="V519" s="5"/>
      <c r="W519" s="5"/>
    </row>
    <row r="520" spans="1:23" x14ac:dyDescent="0.2">
      <c r="A520" s="5">
        <v>50</v>
      </c>
      <c r="B520" s="5">
        <v>0</v>
      </c>
      <c r="C520" s="5">
        <v>0</v>
      </c>
      <c r="D520" s="5">
        <v>1</v>
      </c>
      <c r="E520" s="5">
        <v>207</v>
      </c>
      <c r="F520" s="5">
        <f>Source!U498</f>
        <v>290.91632819999995</v>
      </c>
      <c r="G520" s="5" t="s">
        <v>393</v>
      </c>
      <c r="H520" s="5" t="s">
        <v>394</v>
      </c>
      <c r="I520" s="5"/>
      <c r="J520" s="5"/>
      <c r="K520" s="5">
        <v>207</v>
      </c>
      <c r="L520" s="5">
        <v>21</v>
      </c>
      <c r="M520" s="5">
        <v>3</v>
      </c>
      <c r="N520" s="5" t="s">
        <v>3</v>
      </c>
      <c r="O520" s="5">
        <v>-1</v>
      </c>
      <c r="P520" s="5">
        <f>Source!DM498</f>
        <v>303.83084644839988</v>
      </c>
      <c r="Q520" s="5"/>
      <c r="R520" s="5"/>
      <c r="S520" s="5"/>
      <c r="T520" s="5"/>
      <c r="U520" s="5"/>
      <c r="V520" s="5"/>
      <c r="W520" s="5"/>
    </row>
    <row r="521" spans="1:23" x14ac:dyDescent="0.2">
      <c r="A521" s="5">
        <v>50</v>
      </c>
      <c r="B521" s="5">
        <v>0</v>
      </c>
      <c r="C521" s="5">
        <v>0</v>
      </c>
      <c r="D521" s="5">
        <v>1</v>
      </c>
      <c r="E521" s="5">
        <v>208</v>
      </c>
      <c r="F521" s="5">
        <f>Source!V498</f>
        <v>0</v>
      </c>
      <c r="G521" s="5" t="s">
        <v>395</v>
      </c>
      <c r="H521" s="5" t="s">
        <v>396</v>
      </c>
      <c r="I521" s="5"/>
      <c r="J521" s="5"/>
      <c r="K521" s="5">
        <v>208</v>
      </c>
      <c r="L521" s="5">
        <v>22</v>
      </c>
      <c r="M521" s="5">
        <v>3</v>
      </c>
      <c r="N521" s="5" t="s">
        <v>3</v>
      </c>
      <c r="O521" s="5">
        <v>-1</v>
      </c>
      <c r="P521" s="5">
        <f>Source!DN498</f>
        <v>0</v>
      </c>
      <c r="Q521" s="5"/>
      <c r="R521" s="5"/>
      <c r="S521" s="5"/>
      <c r="T521" s="5"/>
      <c r="U521" s="5"/>
      <c r="V521" s="5"/>
      <c r="W521" s="5"/>
    </row>
    <row r="522" spans="1:23" x14ac:dyDescent="0.2">
      <c r="A522" s="5">
        <v>50</v>
      </c>
      <c r="B522" s="5">
        <v>0</v>
      </c>
      <c r="C522" s="5">
        <v>0</v>
      </c>
      <c r="D522" s="5">
        <v>1</v>
      </c>
      <c r="E522" s="5">
        <v>209</v>
      </c>
      <c r="F522" s="5">
        <f>ROUND(Source!W498,O522)</f>
        <v>0</v>
      </c>
      <c r="G522" s="5" t="s">
        <v>397</v>
      </c>
      <c r="H522" s="5" t="s">
        <v>398</v>
      </c>
      <c r="I522" s="5"/>
      <c r="J522" s="5"/>
      <c r="K522" s="5">
        <v>209</v>
      </c>
      <c r="L522" s="5">
        <v>23</v>
      </c>
      <c r="M522" s="5">
        <v>3</v>
      </c>
      <c r="N522" s="5" t="s">
        <v>3</v>
      </c>
      <c r="O522" s="5">
        <v>2</v>
      </c>
      <c r="P522" s="5">
        <f>ROUND(Source!DO498,O522)</f>
        <v>0</v>
      </c>
      <c r="Q522" s="5"/>
      <c r="R522" s="5"/>
      <c r="S522" s="5"/>
      <c r="T522" s="5"/>
      <c r="U522" s="5"/>
      <c r="V522" s="5"/>
      <c r="W522" s="5"/>
    </row>
    <row r="523" spans="1:23" x14ac:dyDescent="0.2">
      <c r="A523" s="5">
        <v>50</v>
      </c>
      <c r="B523" s="5">
        <v>0</v>
      </c>
      <c r="C523" s="5">
        <v>0</v>
      </c>
      <c r="D523" s="5">
        <v>1</v>
      </c>
      <c r="E523" s="5">
        <v>210</v>
      </c>
      <c r="F523" s="5">
        <f>ROUND(Source!X498,O523)</f>
        <v>0</v>
      </c>
      <c r="G523" s="5" t="s">
        <v>399</v>
      </c>
      <c r="H523" s="5" t="s">
        <v>400</v>
      </c>
      <c r="I523" s="5"/>
      <c r="J523" s="5"/>
      <c r="K523" s="5">
        <v>210</v>
      </c>
      <c r="L523" s="5">
        <v>24</v>
      </c>
      <c r="M523" s="5">
        <v>3</v>
      </c>
      <c r="N523" s="5" t="s">
        <v>3</v>
      </c>
      <c r="O523" s="5">
        <v>2</v>
      </c>
      <c r="P523" s="5">
        <f>ROUND(Source!DP498,O523)</f>
        <v>53692.11</v>
      </c>
      <c r="Q523" s="5"/>
      <c r="R523" s="5"/>
      <c r="S523" s="5"/>
      <c r="T523" s="5"/>
      <c r="U523" s="5"/>
      <c r="V523" s="5"/>
      <c r="W523" s="5"/>
    </row>
    <row r="524" spans="1:23" x14ac:dyDescent="0.2">
      <c r="A524" s="5">
        <v>50</v>
      </c>
      <c r="B524" s="5">
        <v>0</v>
      </c>
      <c r="C524" s="5">
        <v>0</v>
      </c>
      <c r="D524" s="5">
        <v>1</v>
      </c>
      <c r="E524" s="5">
        <v>211</v>
      </c>
      <c r="F524" s="5">
        <f>ROUND(Source!Y498,O524)</f>
        <v>0</v>
      </c>
      <c r="G524" s="5" t="s">
        <v>401</v>
      </c>
      <c r="H524" s="5" t="s">
        <v>402</v>
      </c>
      <c r="I524" s="5"/>
      <c r="J524" s="5"/>
      <c r="K524" s="5">
        <v>211</v>
      </c>
      <c r="L524" s="5">
        <v>25</v>
      </c>
      <c r="M524" s="5">
        <v>3</v>
      </c>
      <c r="N524" s="5" t="s">
        <v>3</v>
      </c>
      <c r="O524" s="5">
        <v>2</v>
      </c>
      <c r="P524" s="5">
        <f>ROUND(Source!DQ498,O524)</f>
        <v>28795.34</v>
      </c>
      <c r="Q524" s="5"/>
      <c r="R524" s="5"/>
      <c r="S524" s="5"/>
      <c r="T524" s="5"/>
      <c r="U524" s="5"/>
      <c r="V524" s="5"/>
      <c r="W524" s="5"/>
    </row>
    <row r="525" spans="1:23" x14ac:dyDescent="0.2">
      <c r="A525" s="5">
        <v>50</v>
      </c>
      <c r="B525" s="5">
        <v>0</v>
      </c>
      <c r="C525" s="5">
        <v>0</v>
      </c>
      <c r="D525" s="5">
        <v>1</v>
      </c>
      <c r="E525" s="5">
        <v>224</v>
      </c>
      <c r="F525" s="5">
        <f>ROUND(Source!AR498,O525)</f>
        <v>26479.01</v>
      </c>
      <c r="G525" s="5" t="s">
        <v>403</v>
      </c>
      <c r="H525" s="5" t="s">
        <v>404</v>
      </c>
      <c r="I525" s="5"/>
      <c r="J525" s="5"/>
      <c r="K525" s="5">
        <v>224</v>
      </c>
      <c r="L525" s="5">
        <v>26</v>
      </c>
      <c r="M525" s="5">
        <v>3</v>
      </c>
      <c r="N525" s="5" t="s">
        <v>3</v>
      </c>
      <c r="O525" s="5">
        <v>2</v>
      </c>
      <c r="P525" s="5">
        <f>ROUND(Source!EJ498,O525)</f>
        <v>268384.15000000002</v>
      </c>
      <c r="Q525" s="5"/>
      <c r="R525" s="5"/>
      <c r="S525" s="5"/>
      <c r="T525" s="5"/>
      <c r="U525" s="5"/>
      <c r="V525" s="5"/>
      <c r="W525" s="5"/>
    </row>
    <row r="528" spans="1:23" x14ac:dyDescent="0.2">
      <c r="A528">
        <v>-1</v>
      </c>
    </row>
    <row r="530" spans="1:27" x14ac:dyDescent="0.2">
      <c r="A530" s="4">
        <v>75</v>
      </c>
      <c r="B530" s="4" t="s">
        <v>678</v>
      </c>
      <c r="C530" s="4">
        <v>2001</v>
      </c>
      <c r="D530" s="4">
        <v>0</v>
      </c>
      <c r="E530" s="4">
        <v>1</v>
      </c>
      <c r="F530" s="4"/>
      <c r="G530" s="4">
        <v>0</v>
      </c>
      <c r="H530" s="4">
        <v>2</v>
      </c>
      <c r="I530" s="4">
        <v>1</v>
      </c>
      <c r="J530" s="4">
        <v>1</v>
      </c>
      <c r="K530" s="4">
        <v>100</v>
      </c>
      <c r="L530" s="4">
        <v>67</v>
      </c>
      <c r="M530" s="4">
        <v>0</v>
      </c>
      <c r="N530" s="4">
        <v>21012691</v>
      </c>
      <c r="O530" s="4">
        <v>1</v>
      </c>
    </row>
    <row r="531" spans="1:27" x14ac:dyDescent="0.2">
      <c r="A531" s="6">
        <v>2</v>
      </c>
      <c r="B531" s="6" t="s">
        <v>679</v>
      </c>
      <c r="C531" s="6" t="s">
        <v>3</v>
      </c>
      <c r="D531" s="6">
        <v>0</v>
      </c>
      <c r="E531" s="6">
        <v>0</v>
      </c>
    </row>
    <row r="532" spans="1:27" x14ac:dyDescent="0.2">
      <c r="A532" s="4">
        <v>75</v>
      </c>
      <c r="B532" s="4" t="s">
        <v>680</v>
      </c>
      <c r="C532" s="4">
        <v>2018</v>
      </c>
      <c r="D532" s="4">
        <v>0</v>
      </c>
      <c r="E532" s="4">
        <v>1</v>
      </c>
      <c r="F532" s="4"/>
      <c r="G532" s="4">
        <v>0</v>
      </c>
      <c r="H532" s="4">
        <v>2</v>
      </c>
      <c r="I532" s="4">
        <v>1</v>
      </c>
      <c r="J532" s="4">
        <v>1</v>
      </c>
      <c r="K532" s="4">
        <v>99</v>
      </c>
      <c r="L532" s="4">
        <v>69</v>
      </c>
      <c r="M532" s="4">
        <v>1</v>
      </c>
      <c r="N532" s="4">
        <v>21012693</v>
      </c>
      <c r="O532" s="4">
        <v>2</v>
      </c>
    </row>
    <row r="533" spans="1:27" x14ac:dyDescent="0.2">
      <c r="A533" s="6">
        <v>1</v>
      </c>
      <c r="B533" s="6" t="s">
        <v>681</v>
      </c>
      <c r="C533" s="6" t="s">
        <v>682</v>
      </c>
      <c r="D533" s="6">
        <v>2018</v>
      </c>
      <c r="E533" s="6">
        <v>1</v>
      </c>
      <c r="F533" s="6">
        <v>1</v>
      </c>
      <c r="G533" s="6">
        <v>1</v>
      </c>
      <c r="H533" s="6">
        <v>0</v>
      </c>
      <c r="I533" s="6">
        <v>2</v>
      </c>
      <c r="J533" s="6">
        <v>1</v>
      </c>
      <c r="K533" s="6">
        <v>1</v>
      </c>
      <c r="L533" s="6">
        <v>1</v>
      </c>
      <c r="M533" s="6">
        <v>1</v>
      </c>
      <c r="N533" s="6">
        <v>1</v>
      </c>
      <c r="O533" s="6">
        <v>1</v>
      </c>
      <c r="P533" s="6">
        <v>1</v>
      </c>
      <c r="Q533" s="6">
        <v>1</v>
      </c>
      <c r="R533" s="6" t="s">
        <v>3</v>
      </c>
      <c r="S533" s="6" t="s">
        <v>3</v>
      </c>
      <c r="T533" s="6" t="s">
        <v>3</v>
      </c>
      <c r="U533" s="6" t="s">
        <v>3</v>
      </c>
      <c r="V533" s="6" t="s">
        <v>3</v>
      </c>
      <c r="W533" s="6" t="s">
        <v>3</v>
      </c>
      <c r="X533" s="6" t="s">
        <v>3</v>
      </c>
      <c r="Y533" s="6" t="s">
        <v>3</v>
      </c>
      <c r="Z533" s="6" t="s">
        <v>3</v>
      </c>
      <c r="AA533" s="6" t="s">
        <v>683</v>
      </c>
    </row>
    <row r="537" spans="1:27" x14ac:dyDescent="0.2">
      <c r="A537">
        <v>65</v>
      </c>
      <c r="C537">
        <v>1</v>
      </c>
      <c r="D537">
        <v>0</v>
      </c>
      <c r="E53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684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12957</v>
      </c>
      <c r="M1">
        <v>10</v>
      </c>
    </row>
    <row r="12" spans="1:133" x14ac:dyDescent="0.2">
      <c r="A12" s="1">
        <v>1</v>
      </c>
      <c r="B12" s="1">
        <v>50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167</v>
      </c>
      <c r="S12" s="1">
        <v>168</v>
      </c>
      <c r="T12" s="1"/>
      <c r="U12" s="1" t="s">
        <v>6</v>
      </c>
      <c r="V12" s="1">
        <v>0</v>
      </c>
      <c r="W12" s="1" t="s">
        <v>6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7</v>
      </c>
      <c r="AC12" s="1" t="s">
        <v>8</v>
      </c>
      <c r="AD12" s="1" t="s">
        <v>3</v>
      </c>
      <c r="AE12" s="1" t="s">
        <v>3</v>
      </c>
      <c r="AF12" s="1" t="s">
        <v>3</v>
      </c>
      <c r="AG12" s="1" t="s">
        <v>9</v>
      </c>
      <c r="AH12" s="1" t="s">
        <v>3</v>
      </c>
      <c r="AI12" s="1" t="s">
        <v>9</v>
      </c>
      <c r="AJ12" s="1" t="s">
        <v>10</v>
      </c>
      <c r="AK12" s="1"/>
      <c r="AL12" s="1" t="s">
        <v>7</v>
      </c>
      <c r="AM12" s="1" t="s">
        <v>8</v>
      </c>
      <c r="AN12" s="1" t="s">
        <v>11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10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12</v>
      </c>
      <c r="BI12" s="1" t="s">
        <v>13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14</v>
      </c>
      <c r="BZ12" s="1" t="s">
        <v>15</v>
      </c>
      <c r="CA12" s="1" t="s">
        <v>16</v>
      </c>
      <c r="CB12" s="1" t="s">
        <v>16</v>
      </c>
      <c r="CC12" s="1" t="s">
        <v>16</v>
      </c>
      <c r="CD12" s="1" t="s">
        <v>16</v>
      </c>
      <c r="CE12" s="1" t="s">
        <v>17</v>
      </c>
      <c r="CF12" s="1">
        <v>0</v>
      </c>
      <c r="CG12" s="1">
        <v>0</v>
      </c>
      <c r="CH12" s="1">
        <v>458760</v>
      </c>
      <c r="CI12" s="1" t="s">
        <v>3</v>
      </c>
      <c r="CJ12" s="1" t="s">
        <v>3</v>
      </c>
      <c r="CK12" s="1">
        <v>38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21012691</v>
      </c>
      <c r="E14" s="1">
        <v>21012693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18</v>
      </c>
      <c r="D16" s="7" t="s">
        <v>18</v>
      </c>
      <c r="E16" s="8">
        <f>(Source!F486)/1000</f>
        <v>23.60069</v>
      </c>
      <c r="F16" s="8">
        <f>(Source!F487)/1000</f>
        <v>2.87832</v>
      </c>
      <c r="G16" s="8">
        <f>(Source!F478)/1000</f>
        <v>0</v>
      </c>
      <c r="H16" s="8">
        <f>(Source!F488)/1000+(Source!F489)/1000</f>
        <v>0</v>
      </c>
      <c r="I16" s="8">
        <f>E16+F16+G16+H16</f>
        <v>26.479009999999999</v>
      </c>
      <c r="J16" s="8">
        <f>(Source!F484)/1000</f>
        <v>3.3762399999999997</v>
      </c>
      <c r="T16" s="9">
        <f>(Source!P486)/1000</f>
        <v>237.46054999999998</v>
      </c>
      <c r="U16" s="9">
        <f>(Source!P487)/1000</f>
        <v>30.923599999999997</v>
      </c>
      <c r="V16" s="9">
        <f>(Source!P478)/1000</f>
        <v>0</v>
      </c>
      <c r="W16" s="9">
        <f>(Source!P488)/1000+(Source!P489)/1000</f>
        <v>0</v>
      </c>
      <c r="X16" s="9">
        <f>T16+U16+V16+W16</f>
        <v>268.38414999999998</v>
      </c>
      <c r="Y16" s="9">
        <f>(Source!P484)/1000</f>
        <v>65.444019999999995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26297.39</v>
      </c>
      <c r="AU16" s="8">
        <v>22252.2</v>
      </c>
      <c r="AV16" s="8">
        <v>0</v>
      </c>
      <c r="AW16" s="8">
        <v>0</v>
      </c>
      <c r="AX16" s="8">
        <v>0</v>
      </c>
      <c r="AY16" s="8">
        <v>668.95</v>
      </c>
      <c r="AZ16" s="8">
        <v>108.75</v>
      </c>
      <c r="BA16" s="8">
        <v>3376.24</v>
      </c>
      <c r="BB16" s="8">
        <v>23600.69</v>
      </c>
      <c r="BC16" s="8">
        <v>2878.32</v>
      </c>
      <c r="BD16" s="8">
        <v>0</v>
      </c>
      <c r="BE16" s="8">
        <v>0</v>
      </c>
      <c r="BF16" s="8">
        <v>290.91632819999995</v>
      </c>
      <c r="BG16" s="8">
        <v>0</v>
      </c>
      <c r="BH16" s="8">
        <v>0</v>
      </c>
      <c r="BI16" s="8">
        <v>0</v>
      </c>
      <c r="BJ16" s="8">
        <v>0</v>
      </c>
      <c r="BK16" s="8">
        <v>26479.01</v>
      </c>
      <c r="BR16" s="9">
        <v>185702.91</v>
      </c>
      <c r="BS16" s="9">
        <v>114964.76</v>
      </c>
      <c r="BT16" s="9">
        <v>0</v>
      </c>
      <c r="BU16" s="9">
        <v>0</v>
      </c>
      <c r="BV16" s="9">
        <v>0</v>
      </c>
      <c r="BW16" s="9">
        <v>5294.13</v>
      </c>
      <c r="BX16" s="9">
        <v>115.35</v>
      </c>
      <c r="BY16" s="9">
        <v>65444.02</v>
      </c>
      <c r="BZ16" s="9">
        <v>237460.55</v>
      </c>
      <c r="CA16" s="9">
        <v>30923.599999999999</v>
      </c>
      <c r="CB16" s="9">
        <v>0</v>
      </c>
      <c r="CC16" s="9">
        <v>0</v>
      </c>
      <c r="CD16" s="9">
        <v>303.8308464484</v>
      </c>
      <c r="CE16" s="9">
        <v>0</v>
      </c>
      <c r="CF16" s="9">
        <v>0</v>
      </c>
      <c r="CG16" s="9">
        <v>53692.11</v>
      </c>
      <c r="CH16" s="9">
        <v>28795.34</v>
      </c>
      <c r="CI16" s="9">
        <v>268384.15000000002</v>
      </c>
    </row>
    <row r="18" spans="1:40" x14ac:dyDescent="0.2">
      <c r="A18">
        <v>51</v>
      </c>
      <c r="E18" s="10">
        <f>SUMIF(A16:A17,3,E16:E17)</f>
        <v>23.60069</v>
      </c>
      <c r="F18" s="10">
        <f>SUMIF(A16:A17,3,F16:F17)</f>
        <v>2.87832</v>
      </c>
      <c r="G18" s="10">
        <f>SUMIF(A16:A17,3,G16:G17)</f>
        <v>0</v>
      </c>
      <c r="H18" s="10">
        <f>SUMIF(A16:A17,3,H16:H17)</f>
        <v>0</v>
      </c>
      <c r="I18" s="10">
        <f>SUMIF(A16:A17,3,I16:I17)</f>
        <v>26.479009999999999</v>
      </c>
      <c r="J18" s="10">
        <f>SUMIF(A16:A17,3,J16:J17)</f>
        <v>3.3762399999999997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237.46054999999998</v>
      </c>
      <c r="U18" s="3">
        <f>SUMIF(A16:A17,3,U16:U17)</f>
        <v>30.923599999999997</v>
      </c>
      <c r="V18" s="3">
        <f>SUMIF(A16:A17,3,V16:V17)</f>
        <v>0</v>
      </c>
      <c r="W18" s="3">
        <f>SUMIF(A16:A17,3,W16:W17)</f>
        <v>0</v>
      </c>
      <c r="X18" s="3">
        <f>SUMIF(A16:A17,3,X16:X17)</f>
        <v>268.38414999999998</v>
      </c>
      <c r="Y18" s="3">
        <f>SUMIF(A16:A17,3,Y16:Y17)</f>
        <v>65.444019999999995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26297.39</v>
      </c>
      <c r="G20" s="5" t="s">
        <v>353</v>
      </c>
      <c r="H20" s="5" t="s">
        <v>354</v>
      </c>
      <c r="I20" s="5"/>
      <c r="J20" s="5"/>
      <c r="K20" s="5">
        <v>201</v>
      </c>
      <c r="L20" s="5">
        <v>1</v>
      </c>
      <c r="M20" s="5">
        <v>3</v>
      </c>
      <c r="N20" s="5" t="s">
        <v>3</v>
      </c>
      <c r="O20" s="5">
        <v>2</v>
      </c>
      <c r="P20" s="5">
        <v>185702.91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22252.2</v>
      </c>
      <c r="G21" s="5" t="s">
        <v>355</v>
      </c>
      <c r="H21" s="5" t="s">
        <v>356</v>
      </c>
      <c r="I21" s="5"/>
      <c r="J21" s="5"/>
      <c r="K21" s="5">
        <v>202</v>
      </c>
      <c r="L21" s="5">
        <v>2</v>
      </c>
      <c r="M21" s="5">
        <v>3</v>
      </c>
      <c r="N21" s="5" t="s">
        <v>3</v>
      </c>
      <c r="O21" s="5">
        <v>2</v>
      </c>
      <c r="P21" s="5">
        <v>114964.76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357</v>
      </c>
      <c r="H22" s="5" t="s">
        <v>358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2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22252.2</v>
      </c>
      <c r="G23" s="5" t="s">
        <v>359</v>
      </c>
      <c r="H23" s="5" t="s">
        <v>360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2</v>
      </c>
      <c r="P23" s="5">
        <v>114964.76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22252.2</v>
      </c>
      <c r="G24" s="5" t="s">
        <v>361</v>
      </c>
      <c r="H24" s="5" t="s">
        <v>362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2</v>
      </c>
      <c r="P24" s="5">
        <v>114964.76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363</v>
      </c>
      <c r="H25" s="5" t="s">
        <v>364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2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22252.2</v>
      </c>
      <c r="G26" s="5" t="s">
        <v>365</v>
      </c>
      <c r="H26" s="5" t="s">
        <v>366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2</v>
      </c>
      <c r="P26" s="5">
        <v>114964.76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367</v>
      </c>
      <c r="H27" s="5" t="s">
        <v>368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2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369</v>
      </c>
      <c r="H28" s="5" t="s">
        <v>370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2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371</v>
      </c>
      <c r="H29" s="5" t="s">
        <v>372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2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668.95</v>
      </c>
      <c r="G30" s="5" t="s">
        <v>373</v>
      </c>
      <c r="H30" s="5" t="s">
        <v>374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2</v>
      </c>
      <c r="P30" s="5">
        <v>5294.13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375</v>
      </c>
      <c r="H31" s="5" t="s">
        <v>376</v>
      </c>
      <c r="I31" s="5"/>
      <c r="J31" s="5"/>
      <c r="K31" s="5">
        <v>231</v>
      </c>
      <c r="L31" s="5">
        <v>12</v>
      </c>
      <c r="M31" s="5">
        <v>3</v>
      </c>
      <c r="N31" s="5" t="s">
        <v>3</v>
      </c>
      <c r="O31" s="5">
        <v>2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108.75</v>
      </c>
      <c r="G32" s="5" t="s">
        <v>377</v>
      </c>
      <c r="H32" s="5" t="s">
        <v>378</v>
      </c>
      <c r="I32" s="5"/>
      <c r="J32" s="5"/>
      <c r="K32" s="5">
        <v>204</v>
      </c>
      <c r="L32" s="5">
        <v>13</v>
      </c>
      <c r="M32" s="5">
        <v>3</v>
      </c>
      <c r="N32" s="5" t="s">
        <v>3</v>
      </c>
      <c r="O32" s="5">
        <v>2</v>
      </c>
      <c r="P32" s="5">
        <v>115.35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3376.24</v>
      </c>
      <c r="G33" s="5" t="s">
        <v>379</v>
      </c>
      <c r="H33" s="5" t="s">
        <v>380</v>
      </c>
      <c r="I33" s="5"/>
      <c r="J33" s="5"/>
      <c r="K33" s="5">
        <v>205</v>
      </c>
      <c r="L33" s="5">
        <v>14</v>
      </c>
      <c r="M33" s="5">
        <v>3</v>
      </c>
      <c r="N33" s="5" t="s">
        <v>3</v>
      </c>
      <c r="O33" s="5">
        <v>2</v>
      </c>
      <c r="P33" s="5">
        <v>65444.02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381</v>
      </c>
      <c r="H34" s="5" t="s">
        <v>382</v>
      </c>
      <c r="I34" s="5"/>
      <c r="J34" s="5"/>
      <c r="K34" s="5">
        <v>232</v>
      </c>
      <c r="L34" s="5">
        <v>15</v>
      </c>
      <c r="M34" s="5">
        <v>3</v>
      </c>
      <c r="N34" s="5" t="s">
        <v>3</v>
      </c>
      <c r="O34" s="5">
        <v>2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23600.69</v>
      </c>
      <c r="G35" s="5" t="s">
        <v>383</v>
      </c>
      <c r="H35" s="5" t="s">
        <v>384</v>
      </c>
      <c r="I35" s="5"/>
      <c r="J35" s="5"/>
      <c r="K35" s="5">
        <v>214</v>
      </c>
      <c r="L35" s="5">
        <v>16</v>
      </c>
      <c r="M35" s="5">
        <v>3</v>
      </c>
      <c r="N35" s="5" t="s">
        <v>3</v>
      </c>
      <c r="O35" s="5">
        <v>2</v>
      </c>
      <c r="P35" s="5">
        <v>237460.55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2878.32</v>
      </c>
      <c r="G36" s="5" t="s">
        <v>385</v>
      </c>
      <c r="H36" s="5" t="s">
        <v>386</v>
      </c>
      <c r="I36" s="5"/>
      <c r="J36" s="5"/>
      <c r="K36" s="5">
        <v>215</v>
      </c>
      <c r="L36" s="5">
        <v>17</v>
      </c>
      <c r="M36" s="5">
        <v>3</v>
      </c>
      <c r="N36" s="5" t="s">
        <v>3</v>
      </c>
      <c r="O36" s="5">
        <v>2</v>
      </c>
      <c r="P36" s="5">
        <v>30923.599999999999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387</v>
      </c>
      <c r="H37" s="5" t="s">
        <v>388</v>
      </c>
      <c r="I37" s="5"/>
      <c r="J37" s="5"/>
      <c r="K37" s="5">
        <v>217</v>
      </c>
      <c r="L37" s="5">
        <v>18</v>
      </c>
      <c r="M37" s="5">
        <v>3</v>
      </c>
      <c r="N37" s="5" t="s">
        <v>3</v>
      </c>
      <c r="O37" s="5">
        <v>2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389</v>
      </c>
      <c r="H38" s="5" t="s">
        <v>390</v>
      </c>
      <c r="I38" s="5"/>
      <c r="J38" s="5"/>
      <c r="K38" s="5">
        <v>230</v>
      </c>
      <c r="L38" s="5">
        <v>19</v>
      </c>
      <c r="M38" s="5">
        <v>3</v>
      </c>
      <c r="N38" s="5" t="s">
        <v>3</v>
      </c>
      <c r="O38" s="5">
        <v>2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391</v>
      </c>
      <c r="H39" s="5" t="s">
        <v>392</v>
      </c>
      <c r="I39" s="5"/>
      <c r="J39" s="5"/>
      <c r="K39" s="5">
        <v>206</v>
      </c>
      <c r="L39" s="5">
        <v>20</v>
      </c>
      <c r="M39" s="5">
        <v>3</v>
      </c>
      <c r="N39" s="5" t="s">
        <v>3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290.91632819999995</v>
      </c>
      <c r="G40" s="5" t="s">
        <v>393</v>
      </c>
      <c r="H40" s="5" t="s">
        <v>394</v>
      </c>
      <c r="I40" s="5"/>
      <c r="J40" s="5"/>
      <c r="K40" s="5">
        <v>207</v>
      </c>
      <c r="L40" s="5">
        <v>21</v>
      </c>
      <c r="M40" s="5">
        <v>3</v>
      </c>
      <c r="N40" s="5" t="s">
        <v>3</v>
      </c>
      <c r="O40" s="5">
        <v>-1</v>
      </c>
      <c r="P40" s="5">
        <v>303.8308464484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0</v>
      </c>
      <c r="G41" s="5" t="s">
        <v>395</v>
      </c>
      <c r="H41" s="5" t="s">
        <v>396</v>
      </c>
      <c r="I41" s="5"/>
      <c r="J41" s="5"/>
      <c r="K41" s="5">
        <v>208</v>
      </c>
      <c r="L41" s="5">
        <v>22</v>
      </c>
      <c r="M41" s="5">
        <v>3</v>
      </c>
      <c r="N41" s="5" t="s">
        <v>3</v>
      </c>
      <c r="O41" s="5">
        <v>-1</v>
      </c>
      <c r="P41" s="5">
        <v>0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397</v>
      </c>
      <c r="H42" s="5" t="s">
        <v>398</v>
      </c>
      <c r="I42" s="5"/>
      <c r="J42" s="5"/>
      <c r="K42" s="5">
        <v>209</v>
      </c>
      <c r="L42" s="5">
        <v>23</v>
      </c>
      <c r="M42" s="5">
        <v>3</v>
      </c>
      <c r="N42" s="5" t="s">
        <v>3</v>
      </c>
      <c r="O42" s="5">
        <v>2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210</v>
      </c>
      <c r="F43" s="5">
        <v>0</v>
      </c>
      <c r="G43" s="5" t="s">
        <v>399</v>
      </c>
      <c r="H43" s="5" t="s">
        <v>400</v>
      </c>
      <c r="I43" s="5"/>
      <c r="J43" s="5"/>
      <c r="K43" s="5">
        <v>210</v>
      </c>
      <c r="L43" s="5">
        <v>24</v>
      </c>
      <c r="M43" s="5">
        <v>3</v>
      </c>
      <c r="N43" s="5" t="s">
        <v>3</v>
      </c>
      <c r="O43" s="5">
        <v>2</v>
      </c>
      <c r="P43" s="5">
        <v>53692.11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211</v>
      </c>
      <c r="F44" s="5">
        <v>0</v>
      </c>
      <c r="G44" s="5" t="s">
        <v>401</v>
      </c>
      <c r="H44" s="5" t="s">
        <v>402</v>
      </c>
      <c r="I44" s="5"/>
      <c r="J44" s="5"/>
      <c r="K44" s="5">
        <v>211</v>
      </c>
      <c r="L44" s="5">
        <v>25</v>
      </c>
      <c r="M44" s="5">
        <v>3</v>
      </c>
      <c r="N44" s="5" t="s">
        <v>3</v>
      </c>
      <c r="O44" s="5">
        <v>2</v>
      </c>
      <c r="P44" s="5">
        <v>28795.34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224</v>
      </c>
      <c r="F45" s="5">
        <v>26479.01</v>
      </c>
      <c r="G45" s="5" t="s">
        <v>403</v>
      </c>
      <c r="H45" s="5" t="s">
        <v>404</v>
      </c>
      <c r="I45" s="5"/>
      <c r="J45" s="5"/>
      <c r="K45" s="5">
        <v>224</v>
      </c>
      <c r="L45" s="5">
        <v>26</v>
      </c>
      <c r="M45" s="5">
        <v>3</v>
      </c>
      <c r="N45" s="5" t="s">
        <v>3</v>
      </c>
      <c r="O45" s="5">
        <v>2</v>
      </c>
      <c r="P45" s="5">
        <v>268384.15000000002</v>
      </c>
    </row>
    <row r="47" spans="1:16" x14ac:dyDescent="0.2">
      <c r="A47">
        <v>-1</v>
      </c>
    </row>
    <row r="50" spans="1:27" x14ac:dyDescent="0.2">
      <c r="A50" s="4">
        <v>75</v>
      </c>
      <c r="B50" s="4" t="s">
        <v>678</v>
      </c>
      <c r="C50" s="4">
        <v>2001</v>
      </c>
      <c r="D50" s="4">
        <v>0</v>
      </c>
      <c r="E50" s="4">
        <v>1</v>
      </c>
      <c r="F50" s="4"/>
      <c r="G50" s="4">
        <v>0</v>
      </c>
      <c r="H50" s="4">
        <v>2</v>
      </c>
      <c r="I50" s="4">
        <v>1</v>
      </c>
      <c r="J50" s="4">
        <v>1</v>
      </c>
      <c r="K50" s="4">
        <v>100</v>
      </c>
      <c r="L50" s="4">
        <v>67</v>
      </c>
      <c r="M50" s="4">
        <v>0</v>
      </c>
      <c r="N50" s="4">
        <v>21012691</v>
      </c>
      <c r="O50" s="4">
        <v>1</v>
      </c>
    </row>
    <row r="51" spans="1:27" x14ac:dyDescent="0.2">
      <c r="A51" s="6">
        <v>2</v>
      </c>
      <c r="B51" s="6" t="s">
        <v>679</v>
      </c>
      <c r="C51" s="6" t="s">
        <v>3</v>
      </c>
      <c r="D51" s="6">
        <v>0</v>
      </c>
      <c r="E51" s="6">
        <v>0</v>
      </c>
    </row>
    <row r="52" spans="1:27" x14ac:dyDescent="0.2">
      <c r="A52" s="4">
        <v>75</v>
      </c>
      <c r="B52" s="4" t="s">
        <v>680</v>
      </c>
      <c r="C52" s="4">
        <v>2018</v>
      </c>
      <c r="D52" s="4">
        <v>0</v>
      </c>
      <c r="E52" s="4">
        <v>1</v>
      </c>
      <c r="F52" s="4"/>
      <c r="G52" s="4">
        <v>0</v>
      </c>
      <c r="H52" s="4">
        <v>2</v>
      </c>
      <c r="I52" s="4">
        <v>1</v>
      </c>
      <c r="J52" s="4">
        <v>1</v>
      </c>
      <c r="K52" s="4">
        <v>99</v>
      </c>
      <c r="L52" s="4">
        <v>69</v>
      </c>
      <c r="M52" s="4">
        <v>1</v>
      </c>
      <c r="N52" s="4">
        <v>21012693</v>
      </c>
      <c r="O52" s="4">
        <v>2</v>
      </c>
    </row>
    <row r="53" spans="1:27" x14ac:dyDescent="0.2">
      <c r="A53" s="6">
        <v>1</v>
      </c>
      <c r="B53" s="6" t="s">
        <v>681</v>
      </c>
      <c r="C53" s="6" t="s">
        <v>682</v>
      </c>
      <c r="D53" s="6">
        <v>2018</v>
      </c>
      <c r="E53" s="6">
        <v>1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1</v>
      </c>
      <c r="L53" s="6">
        <v>1</v>
      </c>
      <c r="M53" s="6">
        <v>1</v>
      </c>
      <c r="N53" s="6">
        <v>1</v>
      </c>
      <c r="O53" s="6">
        <v>1</v>
      </c>
      <c r="P53" s="6">
        <v>1</v>
      </c>
      <c r="Q53" s="6">
        <v>1</v>
      </c>
      <c r="R53" s="6" t="s">
        <v>3</v>
      </c>
      <c r="S53" s="6" t="s">
        <v>3</v>
      </c>
      <c r="T53" s="6" t="s">
        <v>3</v>
      </c>
      <c r="U53" s="6" t="s">
        <v>3</v>
      </c>
      <c r="V53" s="6" t="s">
        <v>3</v>
      </c>
      <c r="W53" s="6" t="s">
        <v>3</v>
      </c>
      <c r="X53" s="6" t="s">
        <v>3</v>
      </c>
      <c r="Y53" s="6" t="s">
        <v>3</v>
      </c>
      <c r="Z53" s="6" t="s">
        <v>3</v>
      </c>
      <c r="AA53" s="6" t="s">
        <v>683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52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6" x14ac:dyDescent="0.2">
      <c r="A1">
        <f>ROW(Source!A32)</f>
        <v>32</v>
      </c>
      <c r="B1">
        <v>21012691</v>
      </c>
      <c r="C1">
        <v>21014096</v>
      </c>
      <c r="D1">
        <v>7157835</v>
      </c>
      <c r="E1">
        <v>7157832</v>
      </c>
      <c r="F1">
        <v>1</v>
      </c>
      <c r="G1">
        <v>7157832</v>
      </c>
      <c r="H1">
        <v>1</v>
      </c>
      <c r="I1" t="s">
        <v>685</v>
      </c>
      <c r="J1" t="s">
        <v>3</v>
      </c>
      <c r="K1" t="s">
        <v>686</v>
      </c>
      <c r="L1">
        <v>1191</v>
      </c>
      <c r="N1">
        <v>1013</v>
      </c>
      <c r="O1" t="s">
        <v>687</v>
      </c>
      <c r="P1" t="s">
        <v>687</v>
      </c>
      <c r="Q1">
        <v>1</v>
      </c>
      <c r="W1">
        <v>0</v>
      </c>
      <c r="X1">
        <v>946207192</v>
      </c>
      <c r="Y1">
        <v>4.8414999999999999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4.21</v>
      </c>
      <c r="AU1" t="s">
        <v>28</v>
      </c>
      <c r="AV1">
        <v>1</v>
      </c>
      <c r="AW1">
        <v>2</v>
      </c>
      <c r="AX1">
        <v>21014099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Y1*Source!I32</f>
        <v>1.45245</v>
      </c>
      <c r="CY1">
        <f>AD1</f>
        <v>0</v>
      </c>
      <c r="CZ1">
        <f>AH1</f>
        <v>0</v>
      </c>
      <c r="DA1">
        <f>AL1</f>
        <v>1</v>
      </c>
      <c r="DB1">
        <v>0</v>
      </c>
    </row>
    <row r="2" spans="1:106" x14ac:dyDescent="0.2">
      <c r="A2">
        <f>ROW(Source!A32)</f>
        <v>32</v>
      </c>
      <c r="B2">
        <v>21012691</v>
      </c>
      <c r="C2">
        <v>21014096</v>
      </c>
      <c r="D2">
        <v>7182702</v>
      </c>
      <c r="E2">
        <v>7157832</v>
      </c>
      <c r="F2">
        <v>1</v>
      </c>
      <c r="G2">
        <v>7157832</v>
      </c>
      <c r="H2">
        <v>3</v>
      </c>
      <c r="I2" t="s">
        <v>688</v>
      </c>
      <c r="J2" t="s">
        <v>3</v>
      </c>
      <c r="K2" t="s">
        <v>689</v>
      </c>
      <c r="L2">
        <v>1348</v>
      </c>
      <c r="N2">
        <v>1009</v>
      </c>
      <c r="O2" t="s">
        <v>173</v>
      </c>
      <c r="P2" t="s">
        <v>173</v>
      </c>
      <c r="Q2">
        <v>1000</v>
      </c>
      <c r="W2">
        <v>0</v>
      </c>
      <c r="X2">
        <v>-1541367988</v>
      </c>
      <c r="Y2">
        <v>0.4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0.4</v>
      </c>
      <c r="AU2" t="s">
        <v>3</v>
      </c>
      <c r="AV2">
        <v>0</v>
      </c>
      <c r="AW2">
        <v>2</v>
      </c>
      <c r="AX2">
        <v>21014100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Y2*Source!I32</f>
        <v>0.12</v>
      </c>
      <c r="CY2">
        <f>AA2</f>
        <v>0</v>
      </c>
      <c r="CZ2">
        <f>AE2</f>
        <v>0</v>
      </c>
      <c r="DA2">
        <f>AI2</f>
        <v>1</v>
      </c>
      <c r="DB2">
        <v>0</v>
      </c>
    </row>
    <row r="3" spans="1:106" x14ac:dyDescent="0.2">
      <c r="A3">
        <f>ROW(Source!A33)</f>
        <v>33</v>
      </c>
      <c r="B3">
        <v>21012693</v>
      </c>
      <c r="C3">
        <v>21014096</v>
      </c>
      <c r="D3">
        <v>7157835</v>
      </c>
      <c r="E3">
        <v>7157832</v>
      </c>
      <c r="F3">
        <v>1</v>
      </c>
      <c r="G3">
        <v>7157832</v>
      </c>
      <c r="H3">
        <v>1</v>
      </c>
      <c r="I3" t="s">
        <v>685</v>
      </c>
      <c r="J3" t="s">
        <v>3</v>
      </c>
      <c r="K3" t="s">
        <v>686</v>
      </c>
      <c r="L3">
        <v>1191</v>
      </c>
      <c r="N3">
        <v>1013</v>
      </c>
      <c r="O3" t="s">
        <v>687</v>
      </c>
      <c r="P3" t="s">
        <v>687</v>
      </c>
      <c r="Q3">
        <v>1</v>
      </c>
      <c r="W3">
        <v>0</v>
      </c>
      <c r="X3">
        <v>946207192</v>
      </c>
      <c r="Y3">
        <v>4.8414999999999999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4.21</v>
      </c>
      <c r="AU3" t="s">
        <v>28</v>
      </c>
      <c r="AV3">
        <v>1</v>
      </c>
      <c r="AW3">
        <v>2</v>
      </c>
      <c r="AX3">
        <v>21014099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Y3*Source!I33</f>
        <v>1.45245</v>
      </c>
      <c r="CY3">
        <f>AD3</f>
        <v>0</v>
      </c>
      <c r="CZ3">
        <f>AH3</f>
        <v>0</v>
      </c>
      <c r="DA3">
        <f>AL3</f>
        <v>1</v>
      </c>
      <c r="DB3">
        <v>0</v>
      </c>
    </row>
    <row r="4" spans="1:106" x14ac:dyDescent="0.2">
      <c r="A4">
        <f>ROW(Source!A33)</f>
        <v>33</v>
      </c>
      <c r="B4">
        <v>21012693</v>
      </c>
      <c r="C4">
        <v>21014096</v>
      </c>
      <c r="D4">
        <v>7182702</v>
      </c>
      <c r="E4">
        <v>7157832</v>
      </c>
      <c r="F4">
        <v>1</v>
      </c>
      <c r="G4">
        <v>7157832</v>
      </c>
      <c r="H4">
        <v>3</v>
      </c>
      <c r="I4" t="s">
        <v>688</v>
      </c>
      <c r="J4" t="s">
        <v>3</v>
      </c>
      <c r="K4" t="s">
        <v>689</v>
      </c>
      <c r="L4">
        <v>1348</v>
      </c>
      <c r="N4">
        <v>1009</v>
      </c>
      <c r="O4" t="s">
        <v>173</v>
      </c>
      <c r="P4" t="s">
        <v>173</v>
      </c>
      <c r="Q4">
        <v>1000</v>
      </c>
      <c r="W4">
        <v>0</v>
      </c>
      <c r="X4">
        <v>-1541367988</v>
      </c>
      <c r="Y4">
        <v>0.4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0.4</v>
      </c>
      <c r="AU4" t="s">
        <v>3</v>
      </c>
      <c r="AV4">
        <v>0</v>
      </c>
      <c r="AW4">
        <v>2</v>
      </c>
      <c r="AX4">
        <v>21014100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Y4*Source!I33</f>
        <v>0.12</v>
      </c>
      <c r="CY4">
        <f>AA4</f>
        <v>0</v>
      </c>
      <c r="CZ4">
        <f>AE4</f>
        <v>0</v>
      </c>
      <c r="DA4">
        <f>AI4</f>
        <v>1</v>
      </c>
      <c r="DB4">
        <v>0</v>
      </c>
    </row>
    <row r="5" spans="1:106" x14ac:dyDescent="0.2">
      <c r="A5">
        <f>ROW(Source!A34)</f>
        <v>34</v>
      </c>
      <c r="B5">
        <v>21012691</v>
      </c>
      <c r="C5">
        <v>21014101</v>
      </c>
      <c r="D5">
        <v>7157835</v>
      </c>
      <c r="E5">
        <v>7157832</v>
      </c>
      <c r="F5">
        <v>1</v>
      </c>
      <c r="G5">
        <v>7157832</v>
      </c>
      <c r="H5">
        <v>1</v>
      </c>
      <c r="I5" t="s">
        <v>685</v>
      </c>
      <c r="J5" t="s">
        <v>3</v>
      </c>
      <c r="K5" t="s">
        <v>686</v>
      </c>
      <c r="L5">
        <v>1191</v>
      </c>
      <c r="N5">
        <v>1013</v>
      </c>
      <c r="O5" t="s">
        <v>687</v>
      </c>
      <c r="P5" t="s">
        <v>687</v>
      </c>
      <c r="Q5">
        <v>1</v>
      </c>
      <c r="W5">
        <v>0</v>
      </c>
      <c r="X5">
        <v>946207192</v>
      </c>
      <c r="Y5">
        <v>41.722000000000001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36.28</v>
      </c>
      <c r="AU5" t="s">
        <v>28</v>
      </c>
      <c r="AV5">
        <v>1</v>
      </c>
      <c r="AW5">
        <v>2</v>
      </c>
      <c r="AX5">
        <v>21014104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Y5*Source!I34</f>
        <v>1.8357679999999998</v>
      </c>
      <c r="CY5">
        <f>AD5</f>
        <v>0</v>
      </c>
      <c r="CZ5">
        <f>AH5</f>
        <v>0</v>
      </c>
      <c r="DA5">
        <f>AL5</f>
        <v>1</v>
      </c>
      <c r="DB5">
        <v>0</v>
      </c>
    </row>
    <row r="6" spans="1:106" x14ac:dyDescent="0.2">
      <c r="A6">
        <f>ROW(Source!A34)</f>
        <v>34</v>
      </c>
      <c r="B6">
        <v>21012691</v>
      </c>
      <c r="C6">
        <v>21014101</v>
      </c>
      <c r="D6">
        <v>7182702</v>
      </c>
      <c r="E6">
        <v>7157832</v>
      </c>
      <c r="F6">
        <v>1</v>
      </c>
      <c r="G6">
        <v>7157832</v>
      </c>
      <c r="H6">
        <v>3</v>
      </c>
      <c r="I6" t="s">
        <v>688</v>
      </c>
      <c r="J6" t="s">
        <v>3</v>
      </c>
      <c r="K6" t="s">
        <v>689</v>
      </c>
      <c r="L6">
        <v>1348</v>
      </c>
      <c r="N6">
        <v>1009</v>
      </c>
      <c r="O6" t="s">
        <v>173</v>
      </c>
      <c r="P6" t="s">
        <v>173</v>
      </c>
      <c r="Q6">
        <v>1000</v>
      </c>
      <c r="W6">
        <v>0</v>
      </c>
      <c r="X6">
        <v>-1541367988</v>
      </c>
      <c r="Y6">
        <v>1.18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1.18</v>
      </c>
      <c r="AU6" t="s">
        <v>3</v>
      </c>
      <c r="AV6">
        <v>0</v>
      </c>
      <c r="AW6">
        <v>2</v>
      </c>
      <c r="AX6">
        <v>21014105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Y6*Source!I34</f>
        <v>5.1919999999999994E-2</v>
      </c>
      <c r="CY6">
        <f>AA6</f>
        <v>0</v>
      </c>
      <c r="CZ6">
        <f>AE6</f>
        <v>0</v>
      </c>
      <c r="DA6">
        <f>AI6</f>
        <v>1</v>
      </c>
      <c r="DB6">
        <v>0</v>
      </c>
    </row>
    <row r="7" spans="1:106" x14ac:dyDescent="0.2">
      <c r="A7">
        <f>ROW(Source!A35)</f>
        <v>35</v>
      </c>
      <c r="B7">
        <v>21012693</v>
      </c>
      <c r="C7">
        <v>21014101</v>
      </c>
      <c r="D7">
        <v>7157835</v>
      </c>
      <c r="E7">
        <v>7157832</v>
      </c>
      <c r="F7">
        <v>1</v>
      </c>
      <c r="G7">
        <v>7157832</v>
      </c>
      <c r="H7">
        <v>1</v>
      </c>
      <c r="I7" t="s">
        <v>685</v>
      </c>
      <c r="J7" t="s">
        <v>3</v>
      </c>
      <c r="K7" t="s">
        <v>686</v>
      </c>
      <c r="L7">
        <v>1191</v>
      </c>
      <c r="N7">
        <v>1013</v>
      </c>
      <c r="O7" t="s">
        <v>687</v>
      </c>
      <c r="P7" t="s">
        <v>687</v>
      </c>
      <c r="Q7">
        <v>1</v>
      </c>
      <c r="W7">
        <v>0</v>
      </c>
      <c r="X7">
        <v>946207192</v>
      </c>
      <c r="Y7">
        <v>41.722000000000001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36.28</v>
      </c>
      <c r="AU7" t="s">
        <v>28</v>
      </c>
      <c r="AV7">
        <v>1</v>
      </c>
      <c r="AW7">
        <v>2</v>
      </c>
      <c r="AX7">
        <v>21014104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Y7*Source!I35</f>
        <v>1.8357679999999998</v>
      </c>
      <c r="CY7">
        <f>AD7</f>
        <v>0</v>
      </c>
      <c r="CZ7">
        <f>AH7</f>
        <v>0</v>
      </c>
      <c r="DA7">
        <f>AL7</f>
        <v>1</v>
      </c>
      <c r="DB7">
        <v>0</v>
      </c>
    </row>
    <row r="8" spans="1:106" x14ac:dyDescent="0.2">
      <c r="A8">
        <f>ROW(Source!A35)</f>
        <v>35</v>
      </c>
      <c r="B8">
        <v>21012693</v>
      </c>
      <c r="C8">
        <v>21014101</v>
      </c>
      <c r="D8">
        <v>7182702</v>
      </c>
      <c r="E8">
        <v>7157832</v>
      </c>
      <c r="F8">
        <v>1</v>
      </c>
      <c r="G8">
        <v>7157832</v>
      </c>
      <c r="H8">
        <v>3</v>
      </c>
      <c r="I8" t="s">
        <v>688</v>
      </c>
      <c r="J8" t="s">
        <v>3</v>
      </c>
      <c r="K8" t="s">
        <v>689</v>
      </c>
      <c r="L8">
        <v>1348</v>
      </c>
      <c r="N8">
        <v>1009</v>
      </c>
      <c r="O8" t="s">
        <v>173</v>
      </c>
      <c r="P8" t="s">
        <v>173</v>
      </c>
      <c r="Q8">
        <v>1000</v>
      </c>
      <c r="W8">
        <v>0</v>
      </c>
      <c r="X8">
        <v>-1541367988</v>
      </c>
      <c r="Y8">
        <v>1.18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1.18</v>
      </c>
      <c r="AU8" t="s">
        <v>3</v>
      </c>
      <c r="AV8">
        <v>0</v>
      </c>
      <c r="AW8">
        <v>2</v>
      </c>
      <c r="AX8">
        <v>21014105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Y8*Source!I35</f>
        <v>5.1919999999999994E-2</v>
      </c>
      <c r="CY8">
        <f>AA8</f>
        <v>0</v>
      </c>
      <c r="CZ8">
        <f>AE8</f>
        <v>0</v>
      </c>
      <c r="DA8">
        <f>AI8</f>
        <v>1</v>
      </c>
      <c r="DB8">
        <v>0</v>
      </c>
    </row>
    <row r="9" spans="1:106" x14ac:dyDescent="0.2">
      <c r="A9">
        <f>ROW(Source!A36)</f>
        <v>36</v>
      </c>
      <c r="B9">
        <v>21012691</v>
      </c>
      <c r="C9">
        <v>21014106</v>
      </c>
      <c r="D9">
        <v>7157835</v>
      </c>
      <c r="E9">
        <v>7157832</v>
      </c>
      <c r="F9">
        <v>1</v>
      </c>
      <c r="G9">
        <v>7157832</v>
      </c>
      <c r="H9">
        <v>1</v>
      </c>
      <c r="I9" t="s">
        <v>685</v>
      </c>
      <c r="J9" t="s">
        <v>3</v>
      </c>
      <c r="K9" t="s">
        <v>686</v>
      </c>
      <c r="L9">
        <v>1191</v>
      </c>
      <c r="N9">
        <v>1013</v>
      </c>
      <c r="O9" t="s">
        <v>687</v>
      </c>
      <c r="P9" t="s">
        <v>687</v>
      </c>
      <c r="Q9">
        <v>1</v>
      </c>
      <c r="W9">
        <v>0</v>
      </c>
      <c r="X9">
        <v>946207192</v>
      </c>
      <c r="Y9">
        <v>225.43449999999999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196.03</v>
      </c>
      <c r="AU9" t="s">
        <v>28</v>
      </c>
      <c r="AV9">
        <v>1</v>
      </c>
      <c r="AW9">
        <v>2</v>
      </c>
      <c r="AX9">
        <v>21014109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Y9*Source!I36</f>
        <v>6.7630349999999995</v>
      </c>
      <c r="CY9">
        <f>AD9</f>
        <v>0</v>
      </c>
      <c r="CZ9">
        <f>AH9</f>
        <v>0</v>
      </c>
      <c r="DA9">
        <f>AL9</f>
        <v>1</v>
      </c>
      <c r="DB9">
        <v>0</v>
      </c>
    </row>
    <row r="10" spans="1:106" x14ac:dyDescent="0.2">
      <c r="A10">
        <f>ROW(Source!A36)</f>
        <v>36</v>
      </c>
      <c r="B10">
        <v>21012691</v>
      </c>
      <c r="C10">
        <v>21014106</v>
      </c>
      <c r="D10">
        <v>7182702</v>
      </c>
      <c r="E10">
        <v>7157832</v>
      </c>
      <c r="F10">
        <v>1</v>
      </c>
      <c r="G10">
        <v>7157832</v>
      </c>
      <c r="H10">
        <v>3</v>
      </c>
      <c r="I10" t="s">
        <v>688</v>
      </c>
      <c r="J10" t="s">
        <v>3</v>
      </c>
      <c r="K10" t="s">
        <v>689</v>
      </c>
      <c r="L10">
        <v>1348</v>
      </c>
      <c r="N10">
        <v>1009</v>
      </c>
      <c r="O10" t="s">
        <v>173</v>
      </c>
      <c r="P10" t="s">
        <v>173</v>
      </c>
      <c r="Q10">
        <v>1000</v>
      </c>
      <c r="W10">
        <v>0</v>
      </c>
      <c r="X10">
        <v>-1541367988</v>
      </c>
      <c r="Y10">
        <v>10.5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10.5</v>
      </c>
      <c r="AU10" t="s">
        <v>3</v>
      </c>
      <c r="AV10">
        <v>0</v>
      </c>
      <c r="AW10">
        <v>2</v>
      </c>
      <c r="AX10">
        <v>21014110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Y10*Source!I36</f>
        <v>0.315</v>
      </c>
      <c r="CY10">
        <f>AA10</f>
        <v>0</v>
      </c>
      <c r="CZ10">
        <f>AE10</f>
        <v>0</v>
      </c>
      <c r="DA10">
        <f>AI10</f>
        <v>1</v>
      </c>
      <c r="DB10">
        <v>0</v>
      </c>
    </row>
    <row r="11" spans="1:106" x14ac:dyDescent="0.2">
      <c r="A11">
        <f>ROW(Source!A37)</f>
        <v>37</v>
      </c>
      <c r="B11">
        <v>21012693</v>
      </c>
      <c r="C11">
        <v>21014106</v>
      </c>
      <c r="D11">
        <v>7157835</v>
      </c>
      <c r="E11">
        <v>7157832</v>
      </c>
      <c r="F11">
        <v>1</v>
      </c>
      <c r="G11">
        <v>7157832</v>
      </c>
      <c r="H11">
        <v>1</v>
      </c>
      <c r="I11" t="s">
        <v>685</v>
      </c>
      <c r="J11" t="s">
        <v>3</v>
      </c>
      <c r="K11" t="s">
        <v>686</v>
      </c>
      <c r="L11">
        <v>1191</v>
      </c>
      <c r="N11">
        <v>1013</v>
      </c>
      <c r="O11" t="s">
        <v>687</v>
      </c>
      <c r="P11" t="s">
        <v>687</v>
      </c>
      <c r="Q11">
        <v>1</v>
      </c>
      <c r="W11">
        <v>0</v>
      </c>
      <c r="X11">
        <v>946207192</v>
      </c>
      <c r="Y11">
        <v>225.43449999999999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196.03</v>
      </c>
      <c r="AU11" t="s">
        <v>28</v>
      </c>
      <c r="AV11">
        <v>1</v>
      </c>
      <c r="AW11">
        <v>2</v>
      </c>
      <c r="AX11">
        <v>21014109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Y11*Source!I37</f>
        <v>6.7630349999999995</v>
      </c>
      <c r="CY11">
        <f>AD11</f>
        <v>0</v>
      </c>
      <c r="CZ11">
        <f>AH11</f>
        <v>0</v>
      </c>
      <c r="DA11">
        <f>AL11</f>
        <v>1</v>
      </c>
      <c r="DB11">
        <v>0</v>
      </c>
    </row>
    <row r="12" spans="1:106" x14ac:dyDescent="0.2">
      <c r="A12">
        <f>ROW(Source!A37)</f>
        <v>37</v>
      </c>
      <c r="B12">
        <v>21012693</v>
      </c>
      <c r="C12">
        <v>21014106</v>
      </c>
      <c r="D12">
        <v>7182702</v>
      </c>
      <c r="E12">
        <v>7157832</v>
      </c>
      <c r="F12">
        <v>1</v>
      </c>
      <c r="G12">
        <v>7157832</v>
      </c>
      <c r="H12">
        <v>3</v>
      </c>
      <c r="I12" t="s">
        <v>688</v>
      </c>
      <c r="J12" t="s">
        <v>3</v>
      </c>
      <c r="K12" t="s">
        <v>689</v>
      </c>
      <c r="L12">
        <v>1348</v>
      </c>
      <c r="N12">
        <v>1009</v>
      </c>
      <c r="O12" t="s">
        <v>173</v>
      </c>
      <c r="P12" t="s">
        <v>173</v>
      </c>
      <c r="Q12">
        <v>1000</v>
      </c>
      <c r="W12">
        <v>0</v>
      </c>
      <c r="X12">
        <v>-1541367988</v>
      </c>
      <c r="Y12">
        <v>10.5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10.5</v>
      </c>
      <c r="AU12" t="s">
        <v>3</v>
      </c>
      <c r="AV12">
        <v>0</v>
      </c>
      <c r="AW12">
        <v>2</v>
      </c>
      <c r="AX12">
        <v>21014110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Y12*Source!I37</f>
        <v>0.315</v>
      </c>
      <c r="CY12">
        <f>AA12</f>
        <v>0</v>
      </c>
      <c r="CZ12">
        <f>AE12</f>
        <v>0</v>
      </c>
      <c r="DA12">
        <f>AI12</f>
        <v>1</v>
      </c>
      <c r="DB12">
        <v>0</v>
      </c>
    </row>
    <row r="13" spans="1:106" x14ac:dyDescent="0.2">
      <c r="A13">
        <f>ROW(Source!A38)</f>
        <v>38</v>
      </c>
      <c r="B13">
        <v>21012691</v>
      </c>
      <c r="C13">
        <v>21014111</v>
      </c>
      <c r="D13">
        <v>7157835</v>
      </c>
      <c r="E13">
        <v>7157832</v>
      </c>
      <c r="F13">
        <v>1</v>
      </c>
      <c r="G13">
        <v>7157832</v>
      </c>
      <c r="H13">
        <v>1</v>
      </c>
      <c r="I13" t="s">
        <v>685</v>
      </c>
      <c r="J13" t="s">
        <v>3</v>
      </c>
      <c r="K13" t="s">
        <v>686</v>
      </c>
      <c r="L13">
        <v>1191</v>
      </c>
      <c r="N13">
        <v>1013</v>
      </c>
      <c r="O13" t="s">
        <v>687</v>
      </c>
      <c r="P13" t="s">
        <v>687</v>
      </c>
      <c r="Q13">
        <v>1</v>
      </c>
      <c r="W13">
        <v>0</v>
      </c>
      <c r="X13">
        <v>946207192</v>
      </c>
      <c r="Y13">
        <v>194.78699999999998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169.38</v>
      </c>
      <c r="AU13" t="s">
        <v>28</v>
      </c>
      <c r="AV13">
        <v>1</v>
      </c>
      <c r="AW13">
        <v>2</v>
      </c>
      <c r="AX13">
        <v>21014114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Y13*Source!I38</f>
        <v>8.7654149999999991</v>
      </c>
      <c r="CY13">
        <f>AD13</f>
        <v>0</v>
      </c>
      <c r="CZ13">
        <f>AH13</f>
        <v>0</v>
      </c>
      <c r="DA13">
        <f>AL13</f>
        <v>1</v>
      </c>
      <c r="DB13">
        <v>0</v>
      </c>
    </row>
    <row r="14" spans="1:106" x14ac:dyDescent="0.2">
      <c r="A14">
        <f>ROW(Source!A38)</f>
        <v>38</v>
      </c>
      <c r="B14">
        <v>21012691</v>
      </c>
      <c r="C14">
        <v>21014111</v>
      </c>
      <c r="D14">
        <v>7182702</v>
      </c>
      <c r="E14">
        <v>7157832</v>
      </c>
      <c r="F14">
        <v>1</v>
      </c>
      <c r="G14">
        <v>7157832</v>
      </c>
      <c r="H14">
        <v>3</v>
      </c>
      <c r="I14" t="s">
        <v>688</v>
      </c>
      <c r="J14" t="s">
        <v>3</v>
      </c>
      <c r="K14" t="s">
        <v>689</v>
      </c>
      <c r="L14">
        <v>1348</v>
      </c>
      <c r="N14">
        <v>1009</v>
      </c>
      <c r="O14" t="s">
        <v>173</v>
      </c>
      <c r="P14" t="s">
        <v>173</v>
      </c>
      <c r="Q14">
        <v>1000</v>
      </c>
      <c r="W14">
        <v>0</v>
      </c>
      <c r="X14">
        <v>-1541367988</v>
      </c>
      <c r="Y14">
        <v>10.76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10.76</v>
      </c>
      <c r="AU14" t="s">
        <v>3</v>
      </c>
      <c r="AV14">
        <v>0</v>
      </c>
      <c r="AW14">
        <v>2</v>
      </c>
      <c r="AX14">
        <v>21014115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Y14*Source!I38</f>
        <v>0.48419999999999996</v>
      </c>
      <c r="CY14">
        <f>AA14</f>
        <v>0</v>
      </c>
      <c r="CZ14">
        <f>AE14</f>
        <v>0</v>
      </c>
      <c r="DA14">
        <f>AI14</f>
        <v>1</v>
      </c>
      <c r="DB14">
        <v>0</v>
      </c>
    </row>
    <row r="15" spans="1:106" x14ac:dyDescent="0.2">
      <c r="A15">
        <f>ROW(Source!A39)</f>
        <v>39</v>
      </c>
      <c r="B15">
        <v>21012693</v>
      </c>
      <c r="C15">
        <v>21014111</v>
      </c>
      <c r="D15">
        <v>7157835</v>
      </c>
      <c r="E15">
        <v>7157832</v>
      </c>
      <c r="F15">
        <v>1</v>
      </c>
      <c r="G15">
        <v>7157832</v>
      </c>
      <c r="H15">
        <v>1</v>
      </c>
      <c r="I15" t="s">
        <v>685</v>
      </c>
      <c r="J15" t="s">
        <v>3</v>
      </c>
      <c r="K15" t="s">
        <v>686</v>
      </c>
      <c r="L15">
        <v>1191</v>
      </c>
      <c r="N15">
        <v>1013</v>
      </c>
      <c r="O15" t="s">
        <v>687</v>
      </c>
      <c r="P15" t="s">
        <v>687</v>
      </c>
      <c r="Q15">
        <v>1</v>
      </c>
      <c r="W15">
        <v>0</v>
      </c>
      <c r="X15">
        <v>946207192</v>
      </c>
      <c r="Y15">
        <v>194.78699999999998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169.38</v>
      </c>
      <c r="AU15" t="s">
        <v>28</v>
      </c>
      <c r="AV15">
        <v>1</v>
      </c>
      <c r="AW15">
        <v>2</v>
      </c>
      <c r="AX15">
        <v>21014114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Y15*Source!I39</f>
        <v>8.7654149999999991</v>
      </c>
      <c r="CY15">
        <f>AD15</f>
        <v>0</v>
      </c>
      <c r="CZ15">
        <f>AH15</f>
        <v>0</v>
      </c>
      <c r="DA15">
        <f>AL15</f>
        <v>1</v>
      </c>
      <c r="DB15">
        <v>0</v>
      </c>
    </row>
    <row r="16" spans="1:106" x14ac:dyDescent="0.2">
      <c r="A16">
        <f>ROW(Source!A39)</f>
        <v>39</v>
      </c>
      <c r="B16">
        <v>21012693</v>
      </c>
      <c r="C16">
        <v>21014111</v>
      </c>
      <c r="D16">
        <v>7182702</v>
      </c>
      <c r="E16">
        <v>7157832</v>
      </c>
      <c r="F16">
        <v>1</v>
      </c>
      <c r="G16">
        <v>7157832</v>
      </c>
      <c r="H16">
        <v>3</v>
      </c>
      <c r="I16" t="s">
        <v>688</v>
      </c>
      <c r="J16" t="s">
        <v>3</v>
      </c>
      <c r="K16" t="s">
        <v>689</v>
      </c>
      <c r="L16">
        <v>1348</v>
      </c>
      <c r="N16">
        <v>1009</v>
      </c>
      <c r="O16" t="s">
        <v>173</v>
      </c>
      <c r="P16" t="s">
        <v>173</v>
      </c>
      <c r="Q16">
        <v>1000</v>
      </c>
      <c r="W16">
        <v>0</v>
      </c>
      <c r="X16">
        <v>-1541367988</v>
      </c>
      <c r="Y16">
        <v>10.76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10.76</v>
      </c>
      <c r="AU16" t="s">
        <v>3</v>
      </c>
      <c r="AV16">
        <v>0</v>
      </c>
      <c r="AW16">
        <v>2</v>
      </c>
      <c r="AX16">
        <v>21014115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Y16*Source!I39</f>
        <v>0.48419999999999996</v>
      </c>
      <c r="CY16">
        <f>AA16</f>
        <v>0</v>
      </c>
      <c r="CZ16">
        <f>AE16</f>
        <v>0</v>
      </c>
      <c r="DA16">
        <f>AI16</f>
        <v>1</v>
      </c>
      <c r="DB16">
        <v>0</v>
      </c>
    </row>
    <row r="17" spans="1:106" x14ac:dyDescent="0.2">
      <c r="A17">
        <f>ROW(Source!A40)</f>
        <v>40</v>
      </c>
      <c r="B17">
        <v>21012691</v>
      </c>
      <c r="C17">
        <v>21013075</v>
      </c>
      <c r="D17">
        <v>7157835</v>
      </c>
      <c r="E17">
        <v>7157832</v>
      </c>
      <c r="F17">
        <v>1</v>
      </c>
      <c r="G17">
        <v>7157832</v>
      </c>
      <c r="H17">
        <v>1</v>
      </c>
      <c r="I17" t="s">
        <v>685</v>
      </c>
      <c r="J17" t="s">
        <v>3</v>
      </c>
      <c r="K17" t="s">
        <v>686</v>
      </c>
      <c r="L17">
        <v>1191</v>
      </c>
      <c r="N17">
        <v>1013</v>
      </c>
      <c r="O17" t="s">
        <v>687</v>
      </c>
      <c r="P17" t="s">
        <v>687</v>
      </c>
      <c r="Q17">
        <v>1</v>
      </c>
      <c r="W17">
        <v>0</v>
      </c>
      <c r="X17">
        <v>946207192</v>
      </c>
      <c r="Y17">
        <v>0.72449999999999992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0.63</v>
      </c>
      <c r="AU17" t="s">
        <v>28</v>
      </c>
      <c r="AV17">
        <v>1</v>
      </c>
      <c r="AW17">
        <v>2</v>
      </c>
      <c r="AX17">
        <v>21013078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Y17*Source!I40</f>
        <v>3.6224999999999996</v>
      </c>
      <c r="CY17">
        <f>AD17</f>
        <v>0</v>
      </c>
      <c r="CZ17">
        <f>AH17</f>
        <v>0</v>
      </c>
      <c r="DA17">
        <f>AL17</f>
        <v>1</v>
      </c>
      <c r="DB17">
        <v>0</v>
      </c>
    </row>
    <row r="18" spans="1:106" x14ac:dyDescent="0.2">
      <c r="A18">
        <f>ROW(Source!A40)</f>
        <v>40</v>
      </c>
      <c r="B18">
        <v>21012691</v>
      </c>
      <c r="C18">
        <v>21013075</v>
      </c>
      <c r="D18">
        <v>7182707</v>
      </c>
      <c r="E18">
        <v>7157832</v>
      </c>
      <c r="F18">
        <v>1</v>
      </c>
      <c r="G18">
        <v>7157832</v>
      </c>
      <c r="H18">
        <v>3</v>
      </c>
      <c r="I18" t="s">
        <v>688</v>
      </c>
      <c r="J18" t="s">
        <v>3</v>
      </c>
      <c r="K18" t="s">
        <v>690</v>
      </c>
      <c r="L18">
        <v>1344</v>
      </c>
      <c r="N18">
        <v>1008</v>
      </c>
      <c r="O18" t="s">
        <v>691</v>
      </c>
      <c r="P18" t="s">
        <v>691</v>
      </c>
      <c r="Q18">
        <v>1</v>
      </c>
      <c r="W18">
        <v>0</v>
      </c>
      <c r="X18">
        <v>-360884371</v>
      </c>
      <c r="Y18">
        <v>0.28000000000000003</v>
      </c>
      <c r="AA18">
        <v>1</v>
      </c>
      <c r="AB18">
        <v>0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0.28000000000000003</v>
      </c>
      <c r="AU18" t="s">
        <v>3</v>
      </c>
      <c r="AV18">
        <v>0</v>
      </c>
      <c r="AW18">
        <v>2</v>
      </c>
      <c r="AX18">
        <v>21013080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Y18*Source!I40</f>
        <v>1.4000000000000001</v>
      </c>
      <c r="CY18">
        <f>AA18</f>
        <v>1</v>
      </c>
      <c r="CZ18">
        <f>AE18</f>
        <v>1</v>
      </c>
      <c r="DA18">
        <f>AI18</f>
        <v>1</v>
      </c>
      <c r="DB18">
        <v>0</v>
      </c>
    </row>
    <row r="19" spans="1:106" x14ac:dyDescent="0.2">
      <c r="A19">
        <f>ROW(Source!A41)</f>
        <v>41</v>
      </c>
      <c r="B19">
        <v>21012693</v>
      </c>
      <c r="C19">
        <v>21013075</v>
      </c>
      <c r="D19">
        <v>7157835</v>
      </c>
      <c r="E19">
        <v>7157832</v>
      </c>
      <c r="F19">
        <v>1</v>
      </c>
      <c r="G19">
        <v>7157832</v>
      </c>
      <c r="H19">
        <v>1</v>
      </c>
      <c r="I19" t="s">
        <v>685</v>
      </c>
      <c r="J19" t="s">
        <v>3</v>
      </c>
      <c r="K19" t="s">
        <v>686</v>
      </c>
      <c r="L19">
        <v>1191</v>
      </c>
      <c r="N19">
        <v>1013</v>
      </c>
      <c r="O19" t="s">
        <v>687</v>
      </c>
      <c r="P19" t="s">
        <v>687</v>
      </c>
      <c r="Q19">
        <v>1</v>
      </c>
      <c r="W19">
        <v>0</v>
      </c>
      <c r="X19">
        <v>946207192</v>
      </c>
      <c r="Y19">
        <v>0.72449999999999992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0.63</v>
      </c>
      <c r="AU19" t="s">
        <v>28</v>
      </c>
      <c r="AV19">
        <v>1</v>
      </c>
      <c r="AW19">
        <v>2</v>
      </c>
      <c r="AX19">
        <v>21013078</v>
      </c>
      <c r="AY19">
        <v>1</v>
      </c>
      <c r="AZ19">
        <v>0</v>
      </c>
      <c r="BA19">
        <v>20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Y19*Source!I41</f>
        <v>3.6224999999999996</v>
      </c>
      <c r="CY19">
        <f>AD19</f>
        <v>0</v>
      </c>
      <c r="CZ19">
        <f>AH19</f>
        <v>0</v>
      </c>
      <c r="DA19">
        <f>AL19</f>
        <v>1</v>
      </c>
      <c r="DB19">
        <v>0</v>
      </c>
    </row>
    <row r="20" spans="1:106" x14ac:dyDescent="0.2">
      <c r="A20">
        <f>ROW(Source!A41)</f>
        <v>41</v>
      </c>
      <c r="B20">
        <v>21012693</v>
      </c>
      <c r="C20">
        <v>21013075</v>
      </c>
      <c r="D20">
        <v>7182707</v>
      </c>
      <c r="E20">
        <v>7157832</v>
      </c>
      <c r="F20">
        <v>1</v>
      </c>
      <c r="G20">
        <v>7157832</v>
      </c>
      <c r="H20">
        <v>3</v>
      </c>
      <c r="I20" t="s">
        <v>688</v>
      </c>
      <c r="J20" t="s">
        <v>3</v>
      </c>
      <c r="K20" t="s">
        <v>690</v>
      </c>
      <c r="L20">
        <v>1344</v>
      </c>
      <c r="N20">
        <v>1008</v>
      </c>
      <c r="O20" t="s">
        <v>691</v>
      </c>
      <c r="P20" t="s">
        <v>691</v>
      </c>
      <c r="Q20">
        <v>1</v>
      </c>
      <c r="W20">
        <v>0</v>
      </c>
      <c r="X20">
        <v>-360884371</v>
      </c>
      <c r="Y20">
        <v>0.28000000000000003</v>
      </c>
      <c r="AA20">
        <v>1</v>
      </c>
      <c r="AB20">
        <v>0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0.28000000000000003</v>
      </c>
      <c r="AU20" t="s">
        <v>3</v>
      </c>
      <c r="AV20">
        <v>0</v>
      </c>
      <c r="AW20">
        <v>2</v>
      </c>
      <c r="AX20">
        <v>21013080</v>
      </c>
      <c r="AY20">
        <v>1</v>
      </c>
      <c r="AZ20">
        <v>0</v>
      </c>
      <c r="BA20">
        <v>21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Y20*Source!I41</f>
        <v>1.4000000000000001</v>
      </c>
      <c r="CY20">
        <f>AA20</f>
        <v>1</v>
      </c>
      <c r="CZ20">
        <f>AE20</f>
        <v>1</v>
      </c>
      <c r="DA20">
        <f>AI20</f>
        <v>1</v>
      </c>
      <c r="DB20">
        <v>0</v>
      </c>
    </row>
    <row r="21" spans="1:106" x14ac:dyDescent="0.2">
      <c r="A21">
        <f>ROW(Source!A42)</f>
        <v>42</v>
      </c>
      <c r="B21">
        <v>21012691</v>
      </c>
      <c r="C21">
        <v>21014379</v>
      </c>
      <c r="D21">
        <v>7157835</v>
      </c>
      <c r="E21">
        <v>7157832</v>
      </c>
      <c r="F21">
        <v>1</v>
      </c>
      <c r="G21">
        <v>7157832</v>
      </c>
      <c r="H21">
        <v>1</v>
      </c>
      <c r="I21" t="s">
        <v>685</v>
      </c>
      <c r="J21" t="s">
        <v>3</v>
      </c>
      <c r="K21" t="s">
        <v>686</v>
      </c>
      <c r="L21">
        <v>1191</v>
      </c>
      <c r="N21">
        <v>1013</v>
      </c>
      <c r="O21" t="s">
        <v>687</v>
      </c>
      <c r="P21" t="s">
        <v>687</v>
      </c>
      <c r="Q21">
        <v>1</v>
      </c>
      <c r="W21">
        <v>0</v>
      </c>
      <c r="X21">
        <v>946207192</v>
      </c>
      <c r="Y21">
        <v>255.24249999999998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193</v>
      </c>
      <c r="AU21" t="s">
        <v>63</v>
      </c>
      <c r="AV21">
        <v>1</v>
      </c>
      <c r="AW21">
        <v>2</v>
      </c>
      <c r="AX21">
        <v>21014380</v>
      </c>
      <c r="AY21">
        <v>1</v>
      </c>
      <c r="AZ21">
        <v>0</v>
      </c>
      <c r="BA21">
        <v>23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Y21*Source!I42</f>
        <v>15.314549999999999</v>
      </c>
      <c r="CY21">
        <f>AD21</f>
        <v>0</v>
      </c>
      <c r="CZ21">
        <f>AH21</f>
        <v>0</v>
      </c>
      <c r="DA21">
        <f>AL21</f>
        <v>1</v>
      </c>
      <c r="DB21">
        <v>0</v>
      </c>
    </row>
    <row r="22" spans="1:106" x14ac:dyDescent="0.2">
      <c r="A22">
        <f>ROW(Source!A42)</f>
        <v>42</v>
      </c>
      <c r="B22">
        <v>21012691</v>
      </c>
      <c r="C22">
        <v>21014379</v>
      </c>
      <c r="D22">
        <v>7159942</v>
      </c>
      <c r="E22">
        <v>7157832</v>
      </c>
      <c r="F22">
        <v>1</v>
      </c>
      <c r="G22">
        <v>7157832</v>
      </c>
      <c r="H22">
        <v>2</v>
      </c>
      <c r="I22" t="s">
        <v>692</v>
      </c>
      <c r="J22" t="s">
        <v>3</v>
      </c>
      <c r="K22" t="s">
        <v>693</v>
      </c>
      <c r="L22">
        <v>1344</v>
      </c>
      <c r="N22">
        <v>1008</v>
      </c>
      <c r="O22" t="s">
        <v>691</v>
      </c>
      <c r="P22" t="s">
        <v>691</v>
      </c>
      <c r="Q22">
        <v>1</v>
      </c>
      <c r="W22">
        <v>0</v>
      </c>
      <c r="X22">
        <v>-450565604</v>
      </c>
      <c r="Y22">
        <v>0.74749999999999994</v>
      </c>
      <c r="AA22">
        <v>0</v>
      </c>
      <c r="AB22">
        <v>1</v>
      </c>
      <c r="AC22">
        <v>0</v>
      </c>
      <c r="AD22">
        <v>0</v>
      </c>
      <c r="AE22">
        <v>0</v>
      </c>
      <c r="AF22">
        <v>1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0.52</v>
      </c>
      <c r="AU22" t="s">
        <v>62</v>
      </c>
      <c r="AV22">
        <v>0</v>
      </c>
      <c r="AW22">
        <v>2</v>
      </c>
      <c r="AX22">
        <v>21014381</v>
      </c>
      <c r="AY22">
        <v>1</v>
      </c>
      <c r="AZ22">
        <v>0</v>
      </c>
      <c r="BA22">
        <v>24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Y22*Source!I42</f>
        <v>4.4849999999999994E-2</v>
      </c>
      <c r="CY22">
        <f>AB22</f>
        <v>1</v>
      </c>
      <c r="CZ22">
        <f>AF22</f>
        <v>1</v>
      </c>
      <c r="DA22">
        <f>AJ22</f>
        <v>1</v>
      </c>
      <c r="DB22">
        <v>0</v>
      </c>
    </row>
    <row r="23" spans="1:106" x14ac:dyDescent="0.2">
      <c r="A23">
        <f>ROW(Source!A42)</f>
        <v>42</v>
      </c>
      <c r="B23">
        <v>21012691</v>
      </c>
      <c r="C23">
        <v>21014379</v>
      </c>
      <c r="D23">
        <v>7232692</v>
      </c>
      <c r="E23">
        <v>1</v>
      </c>
      <c r="F23">
        <v>1</v>
      </c>
      <c r="G23">
        <v>7157832</v>
      </c>
      <c r="H23">
        <v>3</v>
      </c>
      <c r="I23" t="s">
        <v>694</v>
      </c>
      <c r="J23" t="s">
        <v>695</v>
      </c>
      <c r="K23" t="s">
        <v>696</v>
      </c>
      <c r="L23">
        <v>1327</v>
      </c>
      <c r="N23">
        <v>1005</v>
      </c>
      <c r="O23" t="s">
        <v>85</v>
      </c>
      <c r="P23" t="s">
        <v>85</v>
      </c>
      <c r="Q23">
        <v>1</v>
      </c>
      <c r="W23">
        <v>0</v>
      </c>
      <c r="X23">
        <v>310383578</v>
      </c>
      <c r="Y23">
        <v>57.1</v>
      </c>
      <c r="AA23">
        <v>6.02</v>
      </c>
      <c r="AB23">
        <v>0</v>
      </c>
      <c r="AC23">
        <v>0</v>
      </c>
      <c r="AD23">
        <v>0</v>
      </c>
      <c r="AE23">
        <v>6.02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57.1</v>
      </c>
      <c r="AU23" t="s">
        <v>3</v>
      </c>
      <c r="AV23">
        <v>0</v>
      </c>
      <c r="AW23">
        <v>2</v>
      </c>
      <c r="AX23">
        <v>21014382</v>
      </c>
      <c r="AY23">
        <v>1</v>
      </c>
      <c r="AZ23">
        <v>0</v>
      </c>
      <c r="BA23">
        <v>25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Y23*Source!I42</f>
        <v>3.4260000000000002</v>
      </c>
      <c r="CY23">
        <f t="shared" ref="CY23:CY28" si="0">AA23</f>
        <v>6.02</v>
      </c>
      <c r="CZ23">
        <f t="shared" ref="CZ23:CZ28" si="1">AE23</f>
        <v>6.02</v>
      </c>
      <c r="DA23">
        <f t="shared" ref="DA23:DA28" si="2">AI23</f>
        <v>1</v>
      </c>
      <c r="DB23">
        <v>0</v>
      </c>
    </row>
    <row r="24" spans="1:106" x14ac:dyDescent="0.2">
      <c r="A24">
        <f>ROW(Source!A42)</f>
        <v>42</v>
      </c>
      <c r="B24">
        <v>21012691</v>
      </c>
      <c r="C24">
        <v>21014379</v>
      </c>
      <c r="D24">
        <v>7231843</v>
      </c>
      <c r="E24">
        <v>1</v>
      </c>
      <c r="F24">
        <v>1</v>
      </c>
      <c r="G24">
        <v>7157832</v>
      </c>
      <c r="H24">
        <v>3</v>
      </c>
      <c r="I24" t="s">
        <v>697</v>
      </c>
      <c r="J24" t="s">
        <v>698</v>
      </c>
      <c r="K24" t="s">
        <v>699</v>
      </c>
      <c r="L24">
        <v>1348</v>
      </c>
      <c r="N24">
        <v>1009</v>
      </c>
      <c r="O24" t="s">
        <v>173</v>
      </c>
      <c r="P24" t="s">
        <v>173</v>
      </c>
      <c r="Q24">
        <v>1000</v>
      </c>
      <c r="W24">
        <v>0</v>
      </c>
      <c r="X24">
        <v>-1423428334</v>
      </c>
      <c r="Y24">
        <v>1.2E-4</v>
      </c>
      <c r="AA24">
        <v>6521.42</v>
      </c>
      <c r="AB24">
        <v>0</v>
      </c>
      <c r="AC24">
        <v>0</v>
      </c>
      <c r="AD24">
        <v>0</v>
      </c>
      <c r="AE24">
        <v>6521.42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1.2E-4</v>
      </c>
      <c r="AU24" t="s">
        <v>3</v>
      </c>
      <c r="AV24">
        <v>0</v>
      </c>
      <c r="AW24">
        <v>2</v>
      </c>
      <c r="AX24">
        <v>21014383</v>
      </c>
      <c r="AY24">
        <v>1</v>
      </c>
      <c r="AZ24">
        <v>0</v>
      </c>
      <c r="BA24">
        <v>26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Y24*Source!I42</f>
        <v>7.1999999999999997E-6</v>
      </c>
      <c r="CY24">
        <f t="shared" si="0"/>
        <v>6521.42</v>
      </c>
      <c r="CZ24">
        <f t="shared" si="1"/>
        <v>6521.42</v>
      </c>
      <c r="DA24">
        <f t="shared" si="2"/>
        <v>1</v>
      </c>
      <c r="DB24">
        <v>0</v>
      </c>
    </row>
    <row r="25" spans="1:106" x14ac:dyDescent="0.2">
      <c r="A25">
        <f>ROW(Source!A42)</f>
        <v>42</v>
      </c>
      <c r="B25">
        <v>21012691</v>
      </c>
      <c r="C25">
        <v>21014379</v>
      </c>
      <c r="D25">
        <v>7231857</v>
      </c>
      <c r="E25">
        <v>1</v>
      </c>
      <c r="F25">
        <v>1</v>
      </c>
      <c r="G25">
        <v>7157832</v>
      </c>
      <c r="H25">
        <v>3</v>
      </c>
      <c r="I25" t="s">
        <v>171</v>
      </c>
      <c r="J25" t="s">
        <v>174</v>
      </c>
      <c r="K25" t="s">
        <v>172</v>
      </c>
      <c r="L25">
        <v>1348</v>
      </c>
      <c r="N25">
        <v>1009</v>
      </c>
      <c r="O25" t="s">
        <v>173</v>
      </c>
      <c r="P25" t="s">
        <v>173</v>
      </c>
      <c r="Q25">
        <v>1000</v>
      </c>
      <c r="W25">
        <v>0</v>
      </c>
      <c r="X25">
        <v>-291854066</v>
      </c>
      <c r="Y25">
        <v>0.11700000000000001</v>
      </c>
      <c r="AA25">
        <v>1227.3800000000001</v>
      </c>
      <c r="AB25">
        <v>0</v>
      </c>
      <c r="AC25">
        <v>0</v>
      </c>
      <c r="AD25">
        <v>0</v>
      </c>
      <c r="AE25">
        <v>1227.3800000000001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0.11700000000000001</v>
      </c>
      <c r="AU25" t="s">
        <v>3</v>
      </c>
      <c r="AV25">
        <v>0</v>
      </c>
      <c r="AW25">
        <v>2</v>
      </c>
      <c r="AX25">
        <v>21014384</v>
      </c>
      <c r="AY25">
        <v>1</v>
      </c>
      <c r="AZ25">
        <v>0</v>
      </c>
      <c r="BA25">
        <v>27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Y25*Source!I42</f>
        <v>7.0200000000000002E-3</v>
      </c>
      <c r="CY25">
        <f t="shared" si="0"/>
        <v>1227.3800000000001</v>
      </c>
      <c r="CZ25">
        <f t="shared" si="1"/>
        <v>1227.3800000000001</v>
      </c>
      <c r="DA25">
        <f t="shared" si="2"/>
        <v>1</v>
      </c>
      <c r="DB25">
        <v>0</v>
      </c>
    </row>
    <row r="26" spans="1:106" x14ac:dyDescent="0.2">
      <c r="A26">
        <f>ROW(Source!A42)</f>
        <v>42</v>
      </c>
      <c r="B26">
        <v>21012691</v>
      </c>
      <c r="C26">
        <v>21014379</v>
      </c>
      <c r="D26">
        <v>7232436</v>
      </c>
      <c r="E26">
        <v>1</v>
      </c>
      <c r="F26">
        <v>1</v>
      </c>
      <c r="G26">
        <v>7157832</v>
      </c>
      <c r="H26">
        <v>3</v>
      </c>
      <c r="I26" t="s">
        <v>700</v>
      </c>
      <c r="J26" t="s">
        <v>701</v>
      </c>
      <c r="K26" t="s">
        <v>702</v>
      </c>
      <c r="L26">
        <v>1346</v>
      </c>
      <c r="N26">
        <v>1009</v>
      </c>
      <c r="O26" t="s">
        <v>206</v>
      </c>
      <c r="P26" t="s">
        <v>206</v>
      </c>
      <c r="Q26">
        <v>1</v>
      </c>
      <c r="W26">
        <v>0</v>
      </c>
      <c r="X26">
        <v>-68373463</v>
      </c>
      <c r="Y26">
        <v>72.2</v>
      </c>
      <c r="AA26">
        <v>9.86</v>
      </c>
      <c r="AB26">
        <v>0</v>
      </c>
      <c r="AC26">
        <v>0</v>
      </c>
      <c r="AD26">
        <v>0</v>
      </c>
      <c r="AE26">
        <v>9.86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72.2</v>
      </c>
      <c r="AU26" t="s">
        <v>3</v>
      </c>
      <c r="AV26">
        <v>0</v>
      </c>
      <c r="AW26">
        <v>2</v>
      </c>
      <c r="AX26">
        <v>21014385</v>
      </c>
      <c r="AY26">
        <v>1</v>
      </c>
      <c r="AZ26">
        <v>0</v>
      </c>
      <c r="BA26">
        <v>28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Y26*Source!I42</f>
        <v>4.3319999999999999</v>
      </c>
      <c r="CY26">
        <f t="shared" si="0"/>
        <v>9.86</v>
      </c>
      <c r="CZ26">
        <f t="shared" si="1"/>
        <v>9.86</v>
      </c>
      <c r="DA26">
        <f t="shared" si="2"/>
        <v>1</v>
      </c>
      <c r="DB26">
        <v>0</v>
      </c>
    </row>
    <row r="27" spans="1:106" x14ac:dyDescent="0.2">
      <c r="A27">
        <f>ROW(Source!A42)</f>
        <v>42</v>
      </c>
      <c r="B27">
        <v>21012691</v>
      </c>
      <c r="C27">
        <v>21014379</v>
      </c>
      <c r="D27">
        <v>7173799</v>
      </c>
      <c r="E27">
        <v>7157832</v>
      </c>
      <c r="F27">
        <v>1</v>
      </c>
      <c r="G27">
        <v>7157832</v>
      </c>
      <c r="H27">
        <v>3</v>
      </c>
      <c r="I27" t="s">
        <v>703</v>
      </c>
      <c r="J27" t="s">
        <v>3</v>
      </c>
      <c r="K27" t="s">
        <v>704</v>
      </c>
      <c r="L27">
        <v>1348</v>
      </c>
      <c r="N27">
        <v>1009</v>
      </c>
      <c r="O27" t="s">
        <v>173</v>
      </c>
      <c r="P27" t="s">
        <v>173</v>
      </c>
      <c r="Q27">
        <v>1000</v>
      </c>
      <c r="W27">
        <v>0</v>
      </c>
      <c r="X27">
        <v>239190197</v>
      </c>
      <c r="Y27">
        <v>1.26E-2</v>
      </c>
      <c r="AA27">
        <v>4370</v>
      </c>
      <c r="AB27">
        <v>0</v>
      </c>
      <c r="AC27">
        <v>0</v>
      </c>
      <c r="AD27">
        <v>0</v>
      </c>
      <c r="AE27">
        <v>4369.9998999999998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1.26E-2</v>
      </c>
      <c r="AU27" t="s">
        <v>3</v>
      </c>
      <c r="AV27">
        <v>0</v>
      </c>
      <c r="AW27">
        <v>2</v>
      </c>
      <c r="AX27">
        <v>21014386</v>
      </c>
      <c r="AY27">
        <v>1</v>
      </c>
      <c r="AZ27">
        <v>0</v>
      </c>
      <c r="BA27">
        <v>29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Y27*Source!I42</f>
        <v>7.5599999999999994E-4</v>
      </c>
      <c r="CY27">
        <f t="shared" si="0"/>
        <v>4370</v>
      </c>
      <c r="CZ27">
        <f t="shared" si="1"/>
        <v>4369.9998999999998</v>
      </c>
      <c r="DA27">
        <f t="shared" si="2"/>
        <v>1</v>
      </c>
      <c r="DB27">
        <v>0</v>
      </c>
    </row>
    <row r="28" spans="1:106" x14ac:dyDescent="0.2">
      <c r="A28">
        <f>ROW(Source!A42)</f>
        <v>42</v>
      </c>
      <c r="B28">
        <v>21012691</v>
      </c>
      <c r="C28">
        <v>21014379</v>
      </c>
      <c r="D28">
        <v>7240017</v>
      </c>
      <c r="E28">
        <v>1</v>
      </c>
      <c r="F28">
        <v>1</v>
      </c>
      <c r="G28">
        <v>7157832</v>
      </c>
      <c r="H28">
        <v>3</v>
      </c>
      <c r="I28" t="s">
        <v>67</v>
      </c>
      <c r="J28" t="s">
        <v>70</v>
      </c>
      <c r="K28" t="s">
        <v>68</v>
      </c>
      <c r="L28">
        <v>1301</v>
      </c>
      <c r="N28">
        <v>1003</v>
      </c>
      <c r="O28" t="s">
        <v>69</v>
      </c>
      <c r="P28" t="s">
        <v>69</v>
      </c>
      <c r="Q28">
        <v>1</v>
      </c>
      <c r="W28">
        <v>0</v>
      </c>
      <c r="X28">
        <v>-2051135134</v>
      </c>
      <c r="Y28">
        <v>290</v>
      </c>
      <c r="AA28">
        <v>13.94</v>
      </c>
      <c r="AB28">
        <v>0</v>
      </c>
      <c r="AC28">
        <v>0</v>
      </c>
      <c r="AD28">
        <v>0</v>
      </c>
      <c r="AE28">
        <v>13.94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0</v>
      </c>
      <c r="AP28">
        <v>0</v>
      </c>
      <c r="AQ28">
        <v>0</v>
      </c>
      <c r="AR28">
        <v>0</v>
      </c>
      <c r="AS28" t="s">
        <v>3</v>
      </c>
      <c r="AT28">
        <v>290</v>
      </c>
      <c r="AU28" t="s">
        <v>3</v>
      </c>
      <c r="AV28">
        <v>0</v>
      </c>
      <c r="AW28">
        <v>1</v>
      </c>
      <c r="AX28">
        <v>-1</v>
      </c>
      <c r="AY28">
        <v>0</v>
      </c>
      <c r="AZ28">
        <v>0</v>
      </c>
      <c r="BA28" t="s">
        <v>3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Y28*Source!I42</f>
        <v>17.399999999999999</v>
      </c>
      <c r="CY28">
        <f t="shared" si="0"/>
        <v>13.94</v>
      </c>
      <c r="CZ28">
        <f t="shared" si="1"/>
        <v>13.94</v>
      </c>
      <c r="DA28">
        <f t="shared" si="2"/>
        <v>1</v>
      </c>
      <c r="DB28">
        <v>0</v>
      </c>
    </row>
    <row r="29" spans="1:106" x14ac:dyDescent="0.2">
      <c r="A29">
        <f>ROW(Source!A43)</f>
        <v>43</v>
      </c>
      <c r="B29">
        <v>21012693</v>
      </c>
      <c r="C29">
        <v>21014379</v>
      </c>
      <c r="D29">
        <v>7157835</v>
      </c>
      <c r="E29">
        <v>7157832</v>
      </c>
      <c r="F29">
        <v>1</v>
      </c>
      <c r="G29">
        <v>7157832</v>
      </c>
      <c r="H29">
        <v>1</v>
      </c>
      <c r="I29" t="s">
        <v>685</v>
      </c>
      <c r="J29" t="s">
        <v>3</v>
      </c>
      <c r="K29" t="s">
        <v>686</v>
      </c>
      <c r="L29">
        <v>1191</v>
      </c>
      <c r="N29">
        <v>1013</v>
      </c>
      <c r="O29" t="s">
        <v>687</v>
      </c>
      <c r="P29" t="s">
        <v>687</v>
      </c>
      <c r="Q29">
        <v>1</v>
      </c>
      <c r="W29">
        <v>0</v>
      </c>
      <c r="X29">
        <v>946207192</v>
      </c>
      <c r="Y29">
        <v>255.24249999999998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193</v>
      </c>
      <c r="AU29" t="s">
        <v>63</v>
      </c>
      <c r="AV29">
        <v>1</v>
      </c>
      <c r="AW29">
        <v>2</v>
      </c>
      <c r="AX29">
        <v>21014380</v>
      </c>
      <c r="AY29">
        <v>1</v>
      </c>
      <c r="AZ29">
        <v>0</v>
      </c>
      <c r="BA29">
        <v>31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Y29*Source!I43</f>
        <v>15.314549999999999</v>
      </c>
      <c r="CY29">
        <f>AD29</f>
        <v>0</v>
      </c>
      <c r="CZ29">
        <f>AH29</f>
        <v>0</v>
      </c>
      <c r="DA29">
        <f>AL29</f>
        <v>1</v>
      </c>
      <c r="DB29">
        <v>0</v>
      </c>
    </row>
    <row r="30" spans="1:106" x14ac:dyDescent="0.2">
      <c r="A30">
        <f>ROW(Source!A43)</f>
        <v>43</v>
      </c>
      <c r="B30">
        <v>21012693</v>
      </c>
      <c r="C30">
        <v>21014379</v>
      </c>
      <c r="D30">
        <v>7159942</v>
      </c>
      <c r="E30">
        <v>7157832</v>
      </c>
      <c r="F30">
        <v>1</v>
      </c>
      <c r="G30">
        <v>7157832</v>
      </c>
      <c r="H30">
        <v>2</v>
      </c>
      <c r="I30" t="s">
        <v>692</v>
      </c>
      <c r="J30" t="s">
        <v>3</v>
      </c>
      <c r="K30" t="s">
        <v>693</v>
      </c>
      <c r="L30">
        <v>1344</v>
      </c>
      <c r="N30">
        <v>1008</v>
      </c>
      <c r="O30" t="s">
        <v>691</v>
      </c>
      <c r="P30" t="s">
        <v>691</v>
      </c>
      <c r="Q30">
        <v>1</v>
      </c>
      <c r="W30">
        <v>0</v>
      </c>
      <c r="X30">
        <v>-450565604</v>
      </c>
      <c r="Y30">
        <v>0.74749999999999994</v>
      </c>
      <c r="AA30">
        <v>0</v>
      </c>
      <c r="AB30">
        <v>1.05</v>
      </c>
      <c r="AC30">
        <v>0</v>
      </c>
      <c r="AD30">
        <v>0</v>
      </c>
      <c r="AE30">
        <v>0</v>
      </c>
      <c r="AF30">
        <v>1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0.52</v>
      </c>
      <c r="AU30" t="s">
        <v>62</v>
      </c>
      <c r="AV30">
        <v>0</v>
      </c>
      <c r="AW30">
        <v>2</v>
      </c>
      <c r="AX30">
        <v>21014381</v>
      </c>
      <c r="AY30">
        <v>1</v>
      </c>
      <c r="AZ30">
        <v>0</v>
      </c>
      <c r="BA30">
        <v>32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Y30*Source!I43</f>
        <v>4.4849999999999994E-2</v>
      </c>
      <c r="CY30">
        <f>AB30</f>
        <v>1.05</v>
      </c>
      <c r="CZ30">
        <f>AF30</f>
        <v>1</v>
      </c>
      <c r="DA30">
        <f>AJ30</f>
        <v>1</v>
      </c>
      <c r="DB30">
        <v>0</v>
      </c>
    </row>
    <row r="31" spans="1:106" x14ac:dyDescent="0.2">
      <c r="A31">
        <f>ROW(Source!A43)</f>
        <v>43</v>
      </c>
      <c r="B31">
        <v>21012693</v>
      </c>
      <c r="C31">
        <v>21014379</v>
      </c>
      <c r="D31">
        <v>7232692</v>
      </c>
      <c r="E31">
        <v>1</v>
      </c>
      <c r="F31">
        <v>1</v>
      </c>
      <c r="G31">
        <v>7157832</v>
      </c>
      <c r="H31">
        <v>3</v>
      </c>
      <c r="I31" t="s">
        <v>694</v>
      </c>
      <c r="J31" t="s">
        <v>695</v>
      </c>
      <c r="K31" t="s">
        <v>696</v>
      </c>
      <c r="L31">
        <v>1327</v>
      </c>
      <c r="N31">
        <v>1005</v>
      </c>
      <c r="O31" t="s">
        <v>85</v>
      </c>
      <c r="P31" t="s">
        <v>85</v>
      </c>
      <c r="Q31">
        <v>1</v>
      </c>
      <c r="W31">
        <v>0</v>
      </c>
      <c r="X31">
        <v>310383578</v>
      </c>
      <c r="Y31">
        <v>57.1</v>
      </c>
      <c r="AA31">
        <v>20.350000000000001</v>
      </c>
      <c r="AB31">
        <v>0</v>
      </c>
      <c r="AC31">
        <v>0</v>
      </c>
      <c r="AD31">
        <v>0</v>
      </c>
      <c r="AE31">
        <v>6.02</v>
      </c>
      <c r="AF31">
        <v>0</v>
      </c>
      <c r="AG31">
        <v>0</v>
      </c>
      <c r="AH31">
        <v>0</v>
      </c>
      <c r="AI31">
        <v>3.38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57.1</v>
      </c>
      <c r="AU31" t="s">
        <v>3</v>
      </c>
      <c r="AV31">
        <v>0</v>
      </c>
      <c r="AW31">
        <v>2</v>
      </c>
      <c r="AX31">
        <v>21014382</v>
      </c>
      <c r="AY31">
        <v>1</v>
      </c>
      <c r="AZ31">
        <v>0</v>
      </c>
      <c r="BA31">
        <v>33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Y31*Source!I43</f>
        <v>3.4260000000000002</v>
      </c>
      <c r="CY31">
        <f t="shared" ref="CY31:CY36" si="3">AA31</f>
        <v>20.350000000000001</v>
      </c>
      <c r="CZ31">
        <f t="shared" ref="CZ31:CZ36" si="4">AE31</f>
        <v>6.02</v>
      </c>
      <c r="DA31">
        <f t="shared" ref="DA31:DA36" si="5">AI31</f>
        <v>3.38</v>
      </c>
      <c r="DB31">
        <v>0</v>
      </c>
    </row>
    <row r="32" spans="1:106" x14ac:dyDescent="0.2">
      <c r="A32">
        <f>ROW(Source!A43)</f>
        <v>43</v>
      </c>
      <c r="B32">
        <v>21012693</v>
      </c>
      <c r="C32">
        <v>21014379</v>
      </c>
      <c r="D32">
        <v>7231843</v>
      </c>
      <c r="E32">
        <v>1</v>
      </c>
      <c r="F32">
        <v>1</v>
      </c>
      <c r="G32">
        <v>7157832</v>
      </c>
      <c r="H32">
        <v>3</v>
      </c>
      <c r="I32" t="s">
        <v>697</v>
      </c>
      <c r="J32" t="s">
        <v>698</v>
      </c>
      <c r="K32" t="s">
        <v>699</v>
      </c>
      <c r="L32">
        <v>1348</v>
      </c>
      <c r="N32">
        <v>1009</v>
      </c>
      <c r="O32" t="s">
        <v>173</v>
      </c>
      <c r="P32" t="s">
        <v>173</v>
      </c>
      <c r="Q32">
        <v>1000</v>
      </c>
      <c r="W32">
        <v>0</v>
      </c>
      <c r="X32">
        <v>-1423428334</v>
      </c>
      <c r="Y32">
        <v>1.2E-4</v>
      </c>
      <c r="AA32">
        <v>60975.28</v>
      </c>
      <c r="AB32">
        <v>0</v>
      </c>
      <c r="AC32">
        <v>0</v>
      </c>
      <c r="AD32">
        <v>0</v>
      </c>
      <c r="AE32">
        <v>6521.42</v>
      </c>
      <c r="AF32">
        <v>0</v>
      </c>
      <c r="AG32">
        <v>0</v>
      </c>
      <c r="AH32">
        <v>0</v>
      </c>
      <c r="AI32">
        <v>9.35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1.2E-4</v>
      </c>
      <c r="AU32" t="s">
        <v>3</v>
      </c>
      <c r="AV32">
        <v>0</v>
      </c>
      <c r="AW32">
        <v>2</v>
      </c>
      <c r="AX32">
        <v>21014383</v>
      </c>
      <c r="AY32">
        <v>1</v>
      </c>
      <c r="AZ32">
        <v>0</v>
      </c>
      <c r="BA32">
        <v>34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Y32*Source!I43</f>
        <v>7.1999999999999997E-6</v>
      </c>
      <c r="CY32">
        <f t="shared" si="3"/>
        <v>60975.28</v>
      </c>
      <c r="CZ32">
        <f t="shared" si="4"/>
        <v>6521.42</v>
      </c>
      <c r="DA32">
        <f t="shared" si="5"/>
        <v>9.35</v>
      </c>
      <c r="DB32">
        <v>0</v>
      </c>
    </row>
    <row r="33" spans="1:106" x14ac:dyDescent="0.2">
      <c r="A33">
        <f>ROW(Source!A43)</f>
        <v>43</v>
      </c>
      <c r="B33">
        <v>21012693</v>
      </c>
      <c r="C33">
        <v>21014379</v>
      </c>
      <c r="D33">
        <v>7231857</v>
      </c>
      <c r="E33">
        <v>1</v>
      </c>
      <c r="F33">
        <v>1</v>
      </c>
      <c r="G33">
        <v>7157832</v>
      </c>
      <c r="H33">
        <v>3</v>
      </c>
      <c r="I33" t="s">
        <v>171</v>
      </c>
      <c r="J33" t="s">
        <v>174</v>
      </c>
      <c r="K33" t="s">
        <v>172</v>
      </c>
      <c r="L33">
        <v>1348</v>
      </c>
      <c r="N33">
        <v>1009</v>
      </c>
      <c r="O33" t="s">
        <v>173</v>
      </c>
      <c r="P33" t="s">
        <v>173</v>
      </c>
      <c r="Q33">
        <v>1000</v>
      </c>
      <c r="W33">
        <v>0</v>
      </c>
      <c r="X33">
        <v>-291854066</v>
      </c>
      <c r="Y33">
        <v>0.11700000000000001</v>
      </c>
      <c r="AA33">
        <v>3387.57</v>
      </c>
      <c r="AB33">
        <v>0</v>
      </c>
      <c r="AC33">
        <v>0</v>
      </c>
      <c r="AD33">
        <v>0</v>
      </c>
      <c r="AE33">
        <v>1227.3800000000001</v>
      </c>
      <c r="AF33">
        <v>0</v>
      </c>
      <c r="AG33">
        <v>0</v>
      </c>
      <c r="AH33">
        <v>0</v>
      </c>
      <c r="AI33">
        <v>2.76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0.11700000000000001</v>
      </c>
      <c r="AU33" t="s">
        <v>3</v>
      </c>
      <c r="AV33">
        <v>0</v>
      </c>
      <c r="AW33">
        <v>2</v>
      </c>
      <c r="AX33">
        <v>21014384</v>
      </c>
      <c r="AY33">
        <v>1</v>
      </c>
      <c r="AZ33">
        <v>0</v>
      </c>
      <c r="BA33">
        <v>35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Y33*Source!I43</f>
        <v>7.0200000000000002E-3</v>
      </c>
      <c r="CY33">
        <f t="shared" si="3"/>
        <v>3387.57</v>
      </c>
      <c r="CZ33">
        <f t="shared" si="4"/>
        <v>1227.3800000000001</v>
      </c>
      <c r="DA33">
        <f t="shared" si="5"/>
        <v>2.76</v>
      </c>
      <c r="DB33">
        <v>0</v>
      </c>
    </row>
    <row r="34" spans="1:106" x14ac:dyDescent="0.2">
      <c r="A34">
        <f>ROW(Source!A43)</f>
        <v>43</v>
      </c>
      <c r="B34">
        <v>21012693</v>
      </c>
      <c r="C34">
        <v>21014379</v>
      </c>
      <c r="D34">
        <v>7232436</v>
      </c>
      <c r="E34">
        <v>1</v>
      </c>
      <c r="F34">
        <v>1</v>
      </c>
      <c r="G34">
        <v>7157832</v>
      </c>
      <c r="H34">
        <v>3</v>
      </c>
      <c r="I34" t="s">
        <v>700</v>
      </c>
      <c r="J34" t="s">
        <v>701</v>
      </c>
      <c r="K34" t="s">
        <v>702</v>
      </c>
      <c r="L34">
        <v>1346</v>
      </c>
      <c r="N34">
        <v>1009</v>
      </c>
      <c r="O34" t="s">
        <v>206</v>
      </c>
      <c r="P34" t="s">
        <v>206</v>
      </c>
      <c r="Q34">
        <v>1</v>
      </c>
      <c r="W34">
        <v>0</v>
      </c>
      <c r="X34">
        <v>-68373463</v>
      </c>
      <c r="Y34">
        <v>72.2</v>
      </c>
      <c r="AA34">
        <v>70.2</v>
      </c>
      <c r="AB34">
        <v>0</v>
      </c>
      <c r="AC34">
        <v>0</v>
      </c>
      <c r="AD34">
        <v>0</v>
      </c>
      <c r="AE34">
        <v>9.86</v>
      </c>
      <c r="AF34">
        <v>0</v>
      </c>
      <c r="AG34">
        <v>0</v>
      </c>
      <c r="AH34">
        <v>0</v>
      </c>
      <c r="AI34">
        <v>7.12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72.2</v>
      </c>
      <c r="AU34" t="s">
        <v>3</v>
      </c>
      <c r="AV34">
        <v>0</v>
      </c>
      <c r="AW34">
        <v>2</v>
      </c>
      <c r="AX34">
        <v>21014385</v>
      </c>
      <c r="AY34">
        <v>1</v>
      </c>
      <c r="AZ34">
        <v>0</v>
      </c>
      <c r="BA34">
        <v>36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Y34*Source!I43</f>
        <v>4.3319999999999999</v>
      </c>
      <c r="CY34">
        <f t="shared" si="3"/>
        <v>70.2</v>
      </c>
      <c r="CZ34">
        <f t="shared" si="4"/>
        <v>9.86</v>
      </c>
      <c r="DA34">
        <f t="shared" si="5"/>
        <v>7.12</v>
      </c>
      <c r="DB34">
        <v>0</v>
      </c>
    </row>
    <row r="35" spans="1:106" x14ac:dyDescent="0.2">
      <c r="A35">
        <f>ROW(Source!A43)</f>
        <v>43</v>
      </c>
      <c r="B35">
        <v>21012693</v>
      </c>
      <c r="C35">
        <v>21014379</v>
      </c>
      <c r="D35">
        <v>7173799</v>
      </c>
      <c r="E35">
        <v>7157832</v>
      </c>
      <c r="F35">
        <v>1</v>
      </c>
      <c r="G35">
        <v>7157832</v>
      </c>
      <c r="H35">
        <v>3</v>
      </c>
      <c r="I35" t="s">
        <v>703</v>
      </c>
      <c r="J35" t="s">
        <v>3</v>
      </c>
      <c r="K35" t="s">
        <v>704</v>
      </c>
      <c r="L35">
        <v>1348</v>
      </c>
      <c r="N35">
        <v>1009</v>
      </c>
      <c r="O35" t="s">
        <v>173</v>
      </c>
      <c r="P35" t="s">
        <v>173</v>
      </c>
      <c r="Q35">
        <v>1000</v>
      </c>
      <c r="W35">
        <v>0</v>
      </c>
      <c r="X35">
        <v>239190197</v>
      </c>
      <c r="Y35">
        <v>1.26E-2</v>
      </c>
      <c r="AA35">
        <v>4370</v>
      </c>
      <c r="AB35">
        <v>0</v>
      </c>
      <c r="AC35">
        <v>0</v>
      </c>
      <c r="AD35">
        <v>0</v>
      </c>
      <c r="AE35">
        <v>4369.9998999999998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1.26E-2</v>
      </c>
      <c r="AU35" t="s">
        <v>3</v>
      </c>
      <c r="AV35">
        <v>0</v>
      </c>
      <c r="AW35">
        <v>2</v>
      </c>
      <c r="AX35">
        <v>21014386</v>
      </c>
      <c r="AY35">
        <v>1</v>
      </c>
      <c r="AZ35">
        <v>0</v>
      </c>
      <c r="BA35">
        <v>37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Y35*Source!I43</f>
        <v>7.5599999999999994E-4</v>
      </c>
      <c r="CY35">
        <f t="shared" si="3"/>
        <v>4370</v>
      </c>
      <c r="CZ35">
        <f t="shared" si="4"/>
        <v>4369.9998999999998</v>
      </c>
      <c r="DA35">
        <f t="shared" si="5"/>
        <v>1</v>
      </c>
      <c r="DB35">
        <v>0</v>
      </c>
    </row>
    <row r="36" spans="1:106" x14ac:dyDescent="0.2">
      <c r="A36">
        <f>ROW(Source!A43)</f>
        <v>43</v>
      </c>
      <c r="B36">
        <v>21012693</v>
      </c>
      <c r="C36">
        <v>21014379</v>
      </c>
      <c r="D36">
        <v>7240017</v>
      </c>
      <c r="E36">
        <v>1</v>
      </c>
      <c r="F36">
        <v>1</v>
      </c>
      <c r="G36">
        <v>7157832</v>
      </c>
      <c r="H36">
        <v>3</v>
      </c>
      <c r="I36" t="s">
        <v>67</v>
      </c>
      <c r="J36" t="s">
        <v>70</v>
      </c>
      <c r="K36" t="s">
        <v>68</v>
      </c>
      <c r="L36">
        <v>1301</v>
      </c>
      <c r="N36">
        <v>1003</v>
      </c>
      <c r="O36" t="s">
        <v>69</v>
      </c>
      <c r="P36" t="s">
        <v>69</v>
      </c>
      <c r="Q36">
        <v>1</v>
      </c>
      <c r="W36">
        <v>0</v>
      </c>
      <c r="X36">
        <v>-2051135134</v>
      </c>
      <c r="Y36">
        <v>290</v>
      </c>
      <c r="AA36">
        <v>168.4</v>
      </c>
      <c r="AB36">
        <v>0</v>
      </c>
      <c r="AC36">
        <v>0</v>
      </c>
      <c r="AD36">
        <v>0</v>
      </c>
      <c r="AE36">
        <v>13.94</v>
      </c>
      <c r="AF36">
        <v>0</v>
      </c>
      <c r="AG36">
        <v>0</v>
      </c>
      <c r="AH36">
        <v>0</v>
      </c>
      <c r="AI36">
        <v>12.08</v>
      </c>
      <c r="AJ36">
        <v>1</v>
      </c>
      <c r="AK36">
        <v>1</v>
      </c>
      <c r="AL36">
        <v>1</v>
      </c>
      <c r="AN36">
        <v>0</v>
      </c>
      <c r="AO36">
        <v>0</v>
      </c>
      <c r="AP36">
        <v>0</v>
      </c>
      <c r="AQ36">
        <v>0</v>
      </c>
      <c r="AR36">
        <v>0</v>
      </c>
      <c r="AS36" t="s">
        <v>3</v>
      </c>
      <c r="AT36">
        <v>290</v>
      </c>
      <c r="AU36" t="s">
        <v>3</v>
      </c>
      <c r="AV36">
        <v>0</v>
      </c>
      <c r="AW36">
        <v>1</v>
      </c>
      <c r="AX36">
        <v>-1</v>
      </c>
      <c r="AY36">
        <v>0</v>
      </c>
      <c r="AZ36">
        <v>0</v>
      </c>
      <c r="BA36" t="s">
        <v>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Y36*Source!I43</f>
        <v>17.399999999999999</v>
      </c>
      <c r="CY36">
        <f t="shared" si="3"/>
        <v>168.4</v>
      </c>
      <c r="CZ36">
        <f t="shared" si="4"/>
        <v>13.94</v>
      </c>
      <c r="DA36">
        <f t="shared" si="5"/>
        <v>12.08</v>
      </c>
      <c r="DB36">
        <v>0</v>
      </c>
    </row>
    <row r="37" spans="1:106" x14ac:dyDescent="0.2">
      <c r="A37">
        <f>ROW(Source!A46)</f>
        <v>46</v>
      </c>
      <c r="B37">
        <v>21012691</v>
      </c>
      <c r="C37">
        <v>21014158</v>
      </c>
      <c r="D37">
        <v>7157835</v>
      </c>
      <c r="E37">
        <v>7157832</v>
      </c>
      <c r="F37">
        <v>1</v>
      </c>
      <c r="G37">
        <v>7157832</v>
      </c>
      <c r="H37">
        <v>1</v>
      </c>
      <c r="I37" t="s">
        <v>685</v>
      </c>
      <c r="J37" t="s">
        <v>3</v>
      </c>
      <c r="K37" t="s">
        <v>686</v>
      </c>
      <c r="L37">
        <v>1191</v>
      </c>
      <c r="N37">
        <v>1013</v>
      </c>
      <c r="O37" t="s">
        <v>687</v>
      </c>
      <c r="P37" t="s">
        <v>687</v>
      </c>
      <c r="Q37">
        <v>1</v>
      </c>
      <c r="W37">
        <v>0</v>
      </c>
      <c r="X37">
        <v>946207192</v>
      </c>
      <c r="Y37">
        <v>118.89274999999999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89.9</v>
      </c>
      <c r="AU37" t="s">
        <v>63</v>
      </c>
      <c r="AV37">
        <v>1</v>
      </c>
      <c r="AW37">
        <v>2</v>
      </c>
      <c r="AX37">
        <v>21014174</v>
      </c>
      <c r="AY37">
        <v>1</v>
      </c>
      <c r="AZ37">
        <v>0</v>
      </c>
      <c r="BA37">
        <v>39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Y37*Source!I46</f>
        <v>7.2049006499999999</v>
      </c>
      <c r="CY37">
        <f>AD37</f>
        <v>0</v>
      </c>
      <c r="CZ37">
        <f>AH37</f>
        <v>0</v>
      </c>
      <c r="DA37">
        <f>AL37</f>
        <v>1</v>
      </c>
      <c r="DB37">
        <v>0</v>
      </c>
    </row>
    <row r="38" spans="1:106" x14ac:dyDescent="0.2">
      <c r="A38">
        <f>ROW(Source!A46)</f>
        <v>46</v>
      </c>
      <c r="B38">
        <v>21012691</v>
      </c>
      <c r="C38">
        <v>21014158</v>
      </c>
      <c r="D38">
        <v>7231421</v>
      </c>
      <c r="E38">
        <v>1</v>
      </c>
      <c r="F38">
        <v>1</v>
      </c>
      <c r="G38">
        <v>7157832</v>
      </c>
      <c r="H38">
        <v>2</v>
      </c>
      <c r="I38" t="s">
        <v>705</v>
      </c>
      <c r="J38" t="s">
        <v>706</v>
      </c>
      <c r="K38" t="s">
        <v>707</v>
      </c>
      <c r="L38">
        <v>1368</v>
      </c>
      <c r="N38">
        <v>1011</v>
      </c>
      <c r="O38" t="s">
        <v>708</v>
      </c>
      <c r="P38" t="s">
        <v>708</v>
      </c>
      <c r="Q38">
        <v>1</v>
      </c>
      <c r="W38">
        <v>0</v>
      </c>
      <c r="X38">
        <v>-1289262214</v>
      </c>
      <c r="Y38">
        <v>2.6306249999999998</v>
      </c>
      <c r="AA38">
        <v>0</v>
      </c>
      <c r="AB38">
        <v>74.44</v>
      </c>
      <c r="AC38">
        <v>17.59</v>
      </c>
      <c r="AD38">
        <v>0</v>
      </c>
      <c r="AE38">
        <v>0</v>
      </c>
      <c r="AF38">
        <v>74.44</v>
      </c>
      <c r="AG38">
        <v>17.59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1.83</v>
      </c>
      <c r="AU38" t="s">
        <v>62</v>
      </c>
      <c r="AV38">
        <v>0</v>
      </c>
      <c r="AW38">
        <v>2</v>
      </c>
      <c r="AX38">
        <v>21014175</v>
      </c>
      <c r="AY38">
        <v>1</v>
      </c>
      <c r="AZ38">
        <v>0</v>
      </c>
      <c r="BA38">
        <v>40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Y38*Source!I46</f>
        <v>0.15941587499999998</v>
      </c>
      <c r="CY38">
        <f>AB38</f>
        <v>74.44</v>
      </c>
      <c r="CZ38">
        <f>AF38</f>
        <v>74.44</v>
      </c>
      <c r="DA38">
        <f>AJ38</f>
        <v>1</v>
      </c>
      <c r="DB38">
        <v>0</v>
      </c>
    </row>
    <row r="39" spans="1:106" x14ac:dyDescent="0.2">
      <c r="A39">
        <f>ROW(Source!A46)</f>
        <v>46</v>
      </c>
      <c r="B39">
        <v>21012691</v>
      </c>
      <c r="C39">
        <v>21014158</v>
      </c>
      <c r="D39">
        <v>7230811</v>
      </c>
      <c r="E39">
        <v>1</v>
      </c>
      <c r="F39">
        <v>1</v>
      </c>
      <c r="G39">
        <v>7157832</v>
      </c>
      <c r="H39">
        <v>2</v>
      </c>
      <c r="I39" t="s">
        <v>709</v>
      </c>
      <c r="J39" t="s">
        <v>710</v>
      </c>
      <c r="K39" t="s">
        <v>711</v>
      </c>
      <c r="L39">
        <v>1368</v>
      </c>
      <c r="N39">
        <v>1011</v>
      </c>
      <c r="O39" t="s">
        <v>708</v>
      </c>
      <c r="P39" t="s">
        <v>708</v>
      </c>
      <c r="Q39">
        <v>1</v>
      </c>
      <c r="W39">
        <v>0</v>
      </c>
      <c r="X39">
        <v>1373649140</v>
      </c>
      <c r="Y39">
        <v>2.1849999999999996</v>
      </c>
      <c r="AA39">
        <v>0</v>
      </c>
      <c r="AB39">
        <v>102.11</v>
      </c>
      <c r="AC39">
        <v>30.03</v>
      </c>
      <c r="AD39">
        <v>0</v>
      </c>
      <c r="AE39">
        <v>0</v>
      </c>
      <c r="AF39">
        <v>102.11</v>
      </c>
      <c r="AG39">
        <v>30.03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1.52</v>
      </c>
      <c r="AU39" t="s">
        <v>62</v>
      </c>
      <c r="AV39">
        <v>0</v>
      </c>
      <c r="AW39">
        <v>2</v>
      </c>
      <c r="AX39">
        <v>21014176</v>
      </c>
      <c r="AY39">
        <v>1</v>
      </c>
      <c r="AZ39">
        <v>0</v>
      </c>
      <c r="BA39">
        <v>41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Y39*Source!I46</f>
        <v>0.13241099999999997</v>
      </c>
      <c r="CY39">
        <f>AB39</f>
        <v>102.11</v>
      </c>
      <c r="CZ39">
        <f>AF39</f>
        <v>102.11</v>
      </c>
      <c r="DA39">
        <f>AJ39</f>
        <v>1</v>
      </c>
      <c r="DB39">
        <v>0</v>
      </c>
    </row>
    <row r="40" spans="1:106" x14ac:dyDescent="0.2">
      <c r="A40">
        <f>ROW(Source!A46)</f>
        <v>46</v>
      </c>
      <c r="B40">
        <v>21012691</v>
      </c>
      <c r="C40">
        <v>21014158</v>
      </c>
      <c r="D40">
        <v>7231015</v>
      </c>
      <c r="E40">
        <v>1</v>
      </c>
      <c r="F40">
        <v>1</v>
      </c>
      <c r="G40">
        <v>7157832</v>
      </c>
      <c r="H40">
        <v>2</v>
      </c>
      <c r="I40" t="s">
        <v>712</v>
      </c>
      <c r="J40" t="s">
        <v>713</v>
      </c>
      <c r="K40" t="s">
        <v>714</v>
      </c>
      <c r="L40">
        <v>1368</v>
      </c>
      <c r="N40">
        <v>1011</v>
      </c>
      <c r="O40" t="s">
        <v>708</v>
      </c>
      <c r="P40" t="s">
        <v>708</v>
      </c>
      <c r="Q40">
        <v>1</v>
      </c>
      <c r="W40">
        <v>0</v>
      </c>
      <c r="X40">
        <v>1489609441</v>
      </c>
      <c r="Y40">
        <v>2.5731250000000001</v>
      </c>
      <c r="AA40">
        <v>0</v>
      </c>
      <c r="AB40">
        <v>13.3</v>
      </c>
      <c r="AC40">
        <v>0.97</v>
      </c>
      <c r="AD40">
        <v>0</v>
      </c>
      <c r="AE40">
        <v>0</v>
      </c>
      <c r="AF40">
        <v>13.3</v>
      </c>
      <c r="AG40">
        <v>0.97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1.79</v>
      </c>
      <c r="AU40" t="s">
        <v>62</v>
      </c>
      <c r="AV40">
        <v>0</v>
      </c>
      <c r="AW40">
        <v>2</v>
      </c>
      <c r="AX40">
        <v>21014177</v>
      </c>
      <c r="AY40">
        <v>1</v>
      </c>
      <c r="AZ40">
        <v>0</v>
      </c>
      <c r="BA40">
        <v>42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Y40*Source!I46</f>
        <v>0.15593137500000001</v>
      </c>
      <c r="CY40">
        <f>AB40</f>
        <v>13.3</v>
      </c>
      <c r="CZ40">
        <f>AF40</f>
        <v>13.3</v>
      </c>
      <c r="DA40">
        <f>AJ40</f>
        <v>1</v>
      </c>
      <c r="DB40">
        <v>0</v>
      </c>
    </row>
    <row r="41" spans="1:106" x14ac:dyDescent="0.2">
      <c r="A41">
        <f>ROW(Source!A46)</f>
        <v>46</v>
      </c>
      <c r="B41">
        <v>21012691</v>
      </c>
      <c r="C41">
        <v>21014158</v>
      </c>
      <c r="D41">
        <v>7232717</v>
      </c>
      <c r="E41">
        <v>1</v>
      </c>
      <c r="F41">
        <v>1</v>
      </c>
      <c r="G41">
        <v>7157832</v>
      </c>
      <c r="H41">
        <v>3</v>
      </c>
      <c r="I41" t="s">
        <v>715</v>
      </c>
      <c r="J41" t="s">
        <v>716</v>
      </c>
      <c r="K41" t="s">
        <v>717</v>
      </c>
      <c r="L41">
        <v>1348</v>
      </c>
      <c r="N41">
        <v>1009</v>
      </c>
      <c r="O41" t="s">
        <v>173</v>
      </c>
      <c r="P41" t="s">
        <v>173</v>
      </c>
      <c r="Q41">
        <v>1000</v>
      </c>
      <c r="W41">
        <v>0</v>
      </c>
      <c r="X41">
        <v>-1472864849</v>
      </c>
      <c r="Y41">
        <v>2.3599999999999999E-2</v>
      </c>
      <c r="AA41">
        <v>1463.45</v>
      </c>
      <c r="AB41">
        <v>0</v>
      </c>
      <c r="AC41">
        <v>0</v>
      </c>
      <c r="AD41">
        <v>0</v>
      </c>
      <c r="AE41">
        <v>1463.45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2.3599999999999999E-2</v>
      </c>
      <c r="AU41" t="s">
        <v>3</v>
      </c>
      <c r="AV41">
        <v>0</v>
      </c>
      <c r="AW41">
        <v>2</v>
      </c>
      <c r="AX41">
        <v>21014178</v>
      </c>
      <c r="AY41">
        <v>1</v>
      </c>
      <c r="AZ41">
        <v>0</v>
      </c>
      <c r="BA41">
        <v>43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Y41*Source!I46</f>
        <v>1.43016E-3</v>
      </c>
      <c r="CY41">
        <f t="shared" ref="CY41:CY53" si="6">AA41</f>
        <v>1463.45</v>
      </c>
      <c r="CZ41">
        <f t="shared" ref="CZ41:CZ53" si="7">AE41</f>
        <v>1463.45</v>
      </c>
      <c r="DA41">
        <f t="shared" ref="DA41:DA53" si="8">AI41</f>
        <v>1</v>
      </c>
      <c r="DB41">
        <v>0</v>
      </c>
    </row>
    <row r="42" spans="1:106" x14ac:dyDescent="0.2">
      <c r="A42">
        <f>ROW(Source!A46)</f>
        <v>46</v>
      </c>
      <c r="B42">
        <v>21012691</v>
      </c>
      <c r="C42">
        <v>21014158</v>
      </c>
      <c r="D42">
        <v>7232930</v>
      </c>
      <c r="E42">
        <v>1</v>
      </c>
      <c r="F42">
        <v>1</v>
      </c>
      <c r="G42">
        <v>7157832</v>
      </c>
      <c r="H42">
        <v>3</v>
      </c>
      <c r="I42" t="s">
        <v>718</v>
      </c>
      <c r="J42" t="s">
        <v>719</v>
      </c>
      <c r="K42" t="s">
        <v>720</v>
      </c>
      <c r="L42">
        <v>1327</v>
      </c>
      <c r="N42">
        <v>1005</v>
      </c>
      <c r="O42" t="s">
        <v>85</v>
      </c>
      <c r="P42" t="s">
        <v>85</v>
      </c>
      <c r="Q42">
        <v>1</v>
      </c>
      <c r="W42">
        <v>0</v>
      </c>
      <c r="X42">
        <v>302989018</v>
      </c>
      <c r="Y42">
        <v>89</v>
      </c>
      <c r="AA42">
        <v>5.76</v>
      </c>
      <c r="AB42">
        <v>0</v>
      </c>
      <c r="AC42">
        <v>0</v>
      </c>
      <c r="AD42">
        <v>0</v>
      </c>
      <c r="AE42">
        <v>5.76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89</v>
      </c>
      <c r="AU42" t="s">
        <v>3</v>
      </c>
      <c r="AV42">
        <v>0</v>
      </c>
      <c r="AW42">
        <v>2</v>
      </c>
      <c r="AX42">
        <v>21014179</v>
      </c>
      <c r="AY42">
        <v>1</v>
      </c>
      <c r="AZ42">
        <v>0</v>
      </c>
      <c r="BA42">
        <v>44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Y42*Source!I46</f>
        <v>5.3933999999999997</v>
      </c>
      <c r="CY42">
        <f t="shared" si="6"/>
        <v>5.76</v>
      </c>
      <c r="CZ42">
        <f t="shared" si="7"/>
        <v>5.76</v>
      </c>
      <c r="DA42">
        <f t="shared" si="8"/>
        <v>1</v>
      </c>
      <c r="DB42">
        <v>0</v>
      </c>
    </row>
    <row r="43" spans="1:106" x14ac:dyDescent="0.2">
      <c r="A43">
        <f>ROW(Source!A46)</f>
        <v>46</v>
      </c>
      <c r="B43">
        <v>21012691</v>
      </c>
      <c r="C43">
        <v>21014158</v>
      </c>
      <c r="D43">
        <v>7231843</v>
      </c>
      <c r="E43">
        <v>1</v>
      </c>
      <c r="F43">
        <v>1</v>
      </c>
      <c r="G43">
        <v>7157832</v>
      </c>
      <c r="H43">
        <v>3</v>
      </c>
      <c r="I43" t="s">
        <v>697</v>
      </c>
      <c r="J43" t="s">
        <v>698</v>
      </c>
      <c r="K43" t="s">
        <v>699</v>
      </c>
      <c r="L43">
        <v>1348</v>
      </c>
      <c r="N43">
        <v>1009</v>
      </c>
      <c r="O43" t="s">
        <v>173</v>
      </c>
      <c r="P43" t="s">
        <v>173</v>
      </c>
      <c r="Q43">
        <v>1000</v>
      </c>
      <c r="W43">
        <v>0</v>
      </c>
      <c r="X43">
        <v>-1423428334</v>
      </c>
      <c r="Y43">
        <v>4.13E-3</v>
      </c>
      <c r="AA43">
        <v>6521.42</v>
      </c>
      <c r="AB43">
        <v>0</v>
      </c>
      <c r="AC43">
        <v>0</v>
      </c>
      <c r="AD43">
        <v>0</v>
      </c>
      <c r="AE43">
        <v>6521.42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4.13E-3</v>
      </c>
      <c r="AU43" t="s">
        <v>3</v>
      </c>
      <c r="AV43">
        <v>0</v>
      </c>
      <c r="AW43">
        <v>2</v>
      </c>
      <c r="AX43">
        <v>21014180</v>
      </c>
      <c r="AY43">
        <v>1</v>
      </c>
      <c r="AZ43">
        <v>0</v>
      </c>
      <c r="BA43">
        <v>45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Y43*Source!I46</f>
        <v>2.5027799999999999E-4</v>
      </c>
      <c r="CY43">
        <f t="shared" si="6"/>
        <v>6521.42</v>
      </c>
      <c r="CZ43">
        <f t="shared" si="7"/>
        <v>6521.42</v>
      </c>
      <c r="DA43">
        <f t="shared" si="8"/>
        <v>1</v>
      </c>
      <c r="DB43">
        <v>0</v>
      </c>
    </row>
    <row r="44" spans="1:106" x14ac:dyDescent="0.2">
      <c r="A44">
        <f>ROW(Source!A46)</f>
        <v>46</v>
      </c>
      <c r="B44">
        <v>21012691</v>
      </c>
      <c r="C44">
        <v>21014158</v>
      </c>
      <c r="D44">
        <v>7231844</v>
      </c>
      <c r="E44">
        <v>1</v>
      </c>
      <c r="F44">
        <v>1</v>
      </c>
      <c r="G44">
        <v>7157832</v>
      </c>
      <c r="H44">
        <v>3</v>
      </c>
      <c r="I44" t="s">
        <v>721</v>
      </c>
      <c r="J44" t="s">
        <v>722</v>
      </c>
      <c r="K44" t="s">
        <v>723</v>
      </c>
      <c r="L44">
        <v>1348</v>
      </c>
      <c r="N44">
        <v>1009</v>
      </c>
      <c r="O44" t="s">
        <v>173</v>
      </c>
      <c r="P44" t="s">
        <v>173</v>
      </c>
      <c r="Q44">
        <v>1000</v>
      </c>
      <c r="W44">
        <v>0</v>
      </c>
      <c r="X44">
        <v>-873253922</v>
      </c>
      <c r="Y44">
        <v>2.0999999999999999E-3</v>
      </c>
      <c r="AA44">
        <v>7875.24</v>
      </c>
      <c r="AB44">
        <v>0</v>
      </c>
      <c r="AC44">
        <v>0</v>
      </c>
      <c r="AD44">
        <v>0</v>
      </c>
      <c r="AE44">
        <v>7875.24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2.0999999999999999E-3</v>
      </c>
      <c r="AU44" t="s">
        <v>3</v>
      </c>
      <c r="AV44">
        <v>0</v>
      </c>
      <c r="AW44">
        <v>2</v>
      </c>
      <c r="AX44">
        <v>21014181</v>
      </c>
      <c r="AY44">
        <v>1</v>
      </c>
      <c r="AZ44">
        <v>0</v>
      </c>
      <c r="BA44">
        <v>46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Y44*Source!I46</f>
        <v>1.2726E-4</v>
      </c>
      <c r="CY44">
        <f t="shared" si="6"/>
        <v>7875.24</v>
      </c>
      <c r="CZ44">
        <f t="shared" si="7"/>
        <v>7875.24</v>
      </c>
      <c r="DA44">
        <f t="shared" si="8"/>
        <v>1</v>
      </c>
      <c r="DB44">
        <v>0</v>
      </c>
    </row>
    <row r="45" spans="1:106" x14ac:dyDescent="0.2">
      <c r="A45">
        <f>ROW(Source!A46)</f>
        <v>46</v>
      </c>
      <c r="B45">
        <v>21012691</v>
      </c>
      <c r="C45">
        <v>21014158</v>
      </c>
      <c r="D45">
        <v>7231857</v>
      </c>
      <c r="E45">
        <v>1</v>
      </c>
      <c r="F45">
        <v>1</v>
      </c>
      <c r="G45">
        <v>7157832</v>
      </c>
      <c r="H45">
        <v>3</v>
      </c>
      <c r="I45" t="s">
        <v>171</v>
      </c>
      <c r="J45" t="s">
        <v>174</v>
      </c>
      <c r="K45" t="s">
        <v>172</v>
      </c>
      <c r="L45">
        <v>1348</v>
      </c>
      <c r="N45">
        <v>1009</v>
      </c>
      <c r="O45" t="s">
        <v>173</v>
      </c>
      <c r="P45" t="s">
        <v>173</v>
      </c>
      <c r="Q45">
        <v>1000</v>
      </c>
      <c r="W45">
        <v>0</v>
      </c>
      <c r="X45">
        <v>-291854066</v>
      </c>
      <c r="Y45">
        <v>1.6E-2</v>
      </c>
      <c r="AA45">
        <v>1227.3800000000001</v>
      </c>
      <c r="AB45">
        <v>0</v>
      </c>
      <c r="AC45">
        <v>0</v>
      </c>
      <c r="AD45">
        <v>0</v>
      </c>
      <c r="AE45">
        <v>1227.3800000000001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1.6E-2</v>
      </c>
      <c r="AU45" t="s">
        <v>3</v>
      </c>
      <c r="AV45">
        <v>0</v>
      </c>
      <c r="AW45">
        <v>2</v>
      </c>
      <c r="AX45">
        <v>21014182</v>
      </c>
      <c r="AY45">
        <v>1</v>
      </c>
      <c r="AZ45">
        <v>0</v>
      </c>
      <c r="BA45">
        <v>47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Y45*Source!I46</f>
        <v>9.6960000000000004E-4</v>
      </c>
      <c r="CY45">
        <f t="shared" si="6"/>
        <v>1227.3800000000001</v>
      </c>
      <c r="CZ45">
        <f t="shared" si="7"/>
        <v>1227.3800000000001</v>
      </c>
      <c r="DA45">
        <f t="shared" si="8"/>
        <v>1</v>
      </c>
      <c r="DB45">
        <v>0</v>
      </c>
    </row>
    <row r="46" spans="1:106" x14ac:dyDescent="0.2">
      <c r="A46">
        <f>ROW(Source!A46)</f>
        <v>46</v>
      </c>
      <c r="B46">
        <v>21012691</v>
      </c>
      <c r="C46">
        <v>21014158</v>
      </c>
      <c r="D46">
        <v>7231936</v>
      </c>
      <c r="E46">
        <v>1</v>
      </c>
      <c r="F46">
        <v>1</v>
      </c>
      <c r="G46">
        <v>7157832</v>
      </c>
      <c r="H46">
        <v>3</v>
      </c>
      <c r="I46" t="s">
        <v>724</v>
      </c>
      <c r="J46" t="s">
        <v>725</v>
      </c>
      <c r="K46" t="s">
        <v>726</v>
      </c>
      <c r="L46">
        <v>1339</v>
      </c>
      <c r="N46">
        <v>1007</v>
      </c>
      <c r="O46" t="s">
        <v>123</v>
      </c>
      <c r="P46" t="s">
        <v>123</v>
      </c>
      <c r="Q46">
        <v>1</v>
      </c>
      <c r="W46">
        <v>0</v>
      </c>
      <c r="X46">
        <v>977517141</v>
      </c>
      <c r="Y46">
        <v>0.08</v>
      </c>
      <c r="AA46">
        <v>1828.56</v>
      </c>
      <c r="AB46">
        <v>0</v>
      </c>
      <c r="AC46">
        <v>0</v>
      </c>
      <c r="AD46">
        <v>0</v>
      </c>
      <c r="AE46">
        <v>1828.56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0.08</v>
      </c>
      <c r="AU46" t="s">
        <v>3</v>
      </c>
      <c r="AV46">
        <v>0</v>
      </c>
      <c r="AW46">
        <v>2</v>
      </c>
      <c r="AX46">
        <v>21014183</v>
      </c>
      <c r="AY46">
        <v>1</v>
      </c>
      <c r="AZ46">
        <v>0</v>
      </c>
      <c r="BA46">
        <v>48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Y46*Source!I46</f>
        <v>4.8479999999999999E-3</v>
      </c>
      <c r="CY46">
        <f t="shared" si="6"/>
        <v>1828.56</v>
      </c>
      <c r="CZ46">
        <f t="shared" si="7"/>
        <v>1828.56</v>
      </c>
      <c r="DA46">
        <f t="shared" si="8"/>
        <v>1</v>
      </c>
      <c r="DB46">
        <v>0</v>
      </c>
    </row>
    <row r="47" spans="1:106" x14ac:dyDescent="0.2">
      <c r="A47">
        <f>ROW(Source!A46)</f>
        <v>46</v>
      </c>
      <c r="B47">
        <v>21012691</v>
      </c>
      <c r="C47">
        <v>21014158</v>
      </c>
      <c r="D47">
        <v>18712333</v>
      </c>
      <c r="E47">
        <v>1</v>
      </c>
      <c r="F47">
        <v>1</v>
      </c>
      <c r="G47">
        <v>7157832</v>
      </c>
      <c r="H47">
        <v>3</v>
      </c>
      <c r="I47" t="s">
        <v>92</v>
      </c>
      <c r="J47" t="s">
        <v>95</v>
      </c>
      <c r="K47" t="s">
        <v>93</v>
      </c>
      <c r="L47">
        <v>1296</v>
      </c>
      <c r="N47">
        <v>1002</v>
      </c>
      <c r="O47" t="s">
        <v>94</v>
      </c>
      <c r="P47" t="s">
        <v>94</v>
      </c>
      <c r="Q47">
        <v>1</v>
      </c>
      <c r="W47">
        <v>0</v>
      </c>
      <c r="X47">
        <v>1584573459</v>
      </c>
      <c r="Y47">
        <v>47.194718999999999</v>
      </c>
      <c r="AA47">
        <v>125.73</v>
      </c>
      <c r="AB47">
        <v>0</v>
      </c>
      <c r="AC47">
        <v>0</v>
      </c>
      <c r="AD47">
        <v>0</v>
      </c>
      <c r="AE47">
        <v>125.73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0</v>
      </c>
      <c r="AP47">
        <v>0</v>
      </c>
      <c r="AQ47">
        <v>0</v>
      </c>
      <c r="AR47">
        <v>0</v>
      </c>
      <c r="AS47" t="s">
        <v>3</v>
      </c>
      <c r="AT47">
        <v>47.194718999999999</v>
      </c>
      <c r="AU47" t="s">
        <v>3</v>
      </c>
      <c r="AV47">
        <v>0</v>
      </c>
      <c r="AW47">
        <v>1</v>
      </c>
      <c r="AX47">
        <v>-1</v>
      </c>
      <c r="AY47">
        <v>0</v>
      </c>
      <c r="AZ47">
        <v>0</v>
      </c>
      <c r="BA47" t="s">
        <v>3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Y47*Source!I46</f>
        <v>2.8599999714000002</v>
      </c>
      <c r="CY47">
        <f t="shared" si="6"/>
        <v>125.73</v>
      </c>
      <c r="CZ47">
        <f t="shared" si="7"/>
        <v>125.73</v>
      </c>
      <c r="DA47">
        <f t="shared" si="8"/>
        <v>1</v>
      </c>
      <c r="DB47">
        <v>0</v>
      </c>
    </row>
    <row r="48" spans="1:106" x14ac:dyDescent="0.2">
      <c r="A48">
        <f>ROW(Source!A46)</f>
        <v>46</v>
      </c>
      <c r="B48">
        <v>21012691</v>
      </c>
      <c r="C48">
        <v>21014158</v>
      </c>
      <c r="D48">
        <v>7232436</v>
      </c>
      <c r="E48">
        <v>1</v>
      </c>
      <c r="F48">
        <v>1</v>
      </c>
      <c r="G48">
        <v>7157832</v>
      </c>
      <c r="H48">
        <v>3</v>
      </c>
      <c r="I48" t="s">
        <v>700</v>
      </c>
      <c r="J48" t="s">
        <v>701</v>
      </c>
      <c r="K48" t="s">
        <v>702</v>
      </c>
      <c r="L48">
        <v>1346</v>
      </c>
      <c r="N48">
        <v>1009</v>
      </c>
      <c r="O48" t="s">
        <v>206</v>
      </c>
      <c r="P48" t="s">
        <v>206</v>
      </c>
      <c r="Q48">
        <v>1</v>
      </c>
      <c r="W48">
        <v>0</v>
      </c>
      <c r="X48">
        <v>-68373463</v>
      </c>
      <c r="Y48">
        <v>108</v>
      </c>
      <c r="AA48">
        <v>9.86</v>
      </c>
      <c r="AB48">
        <v>0</v>
      </c>
      <c r="AC48">
        <v>0</v>
      </c>
      <c r="AD48">
        <v>0</v>
      </c>
      <c r="AE48">
        <v>9.86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108</v>
      </c>
      <c r="AU48" t="s">
        <v>3</v>
      </c>
      <c r="AV48">
        <v>0</v>
      </c>
      <c r="AW48">
        <v>2</v>
      </c>
      <c r="AX48">
        <v>21014184</v>
      </c>
      <c r="AY48">
        <v>1</v>
      </c>
      <c r="AZ48">
        <v>0</v>
      </c>
      <c r="BA48">
        <v>49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Y48*Source!I46</f>
        <v>6.5448000000000004</v>
      </c>
      <c r="CY48">
        <f t="shared" si="6"/>
        <v>9.86</v>
      </c>
      <c r="CZ48">
        <f t="shared" si="7"/>
        <v>9.86</v>
      </c>
      <c r="DA48">
        <f t="shared" si="8"/>
        <v>1</v>
      </c>
      <c r="DB48">
        <v>0</v>
      </c>
    </row>
    <row r="49" spans="1:106" x14ac:dyDescent="0.2">
      <c r="A49">
        <f>ROW(Source!A46)</f>
        <v>46</v>
      </c>
      <c r="B49">
        <v>21012691</v>
      </c>
      <c r="C49">
        <v>21014158</v>
      </c>
      <c r="D49">
        <v>7234974</v>
      </c>
      <c r="E49">
        <v>1</v>
      </c>
      <c r="F49">
        <v>1</v>
      </c>
      <c r="G49">
        <v>7157832</v>
      </c>
      <c r="H49">
        <v>3</v>
      </c>
      <c r="I49" t="s">
        <v>727</v>
      </c>
      <c r="J49" t="s">
        <v>728</v>
      </c>
      <c r="K49" t="s">
        <v>729</v>
      </c>
      <c r="L49">
        <v>1339</v>
      </c>
      <c r="N49">
        <v>1007</v>
      </c>
      <c r="O49" t="s">
        <v>123</v>
      </c>
      <c r="P49" t="s">
        <v>123</v>
      </c>
      <c r="Q49">
        <v>1</v>
      </c>
      <c r="W49">
        <v>0</v>
      </c>
      <c r="X49">
        <v>-1107992842</v>
      </c>
      <c r="Y49">
        <v>0.105</v>
      </c>
      <c r="AA49">
        <v>540.41999999999996</v>
      </c>
      <c r="AB49">
        <v>0</v>
      </c>
      <c r="AC49">
        <v>0</v>
      </c>
      <c r="AD49">
        <v>0</v>
      </c>
      <c r="AE49">
        <v>540.41999999999996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0.105</v>
      </c>
      <c r="AU49" t="s">
        <v>3</v>
      </c>
      <c r="AV49">
        <v>0</v>
      </c>
      <c r="AW49">
        <v>2</v>
      </c>
      <c r="AX49">
        <v>21014185</v>
      </c>
      <c r="AY49">
        <v>1</v>
      </c>
      <c r="AZ49">
        <v>0</v>
      </c>
      <c r="BA49">
        <v>50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Y49*Source!I46</f>
        <v>6.3629999999999997E-3</v>
      </c>
      <c r="CY49">
        <f t="shared" si="6"/>
        <v>540.41999999999996</v>
      </c>
      <c r="CZ49">
        <f t="shared" si="7"/>
        <v>540.41999999999996</v>
      </c>
      <c r="DA49">
        <f t="shared" si="8"/>
        <v>1</v>
      </c>
      <c r="DB49">
        <v>0</v>
      </c>
    </row>
    <row r="50" spans="1:106" x14ac:dyDescent="0.2">
      <c r="A50">
        <f>ROW(Source!A46)</f>
        <v>46</v>
      </c>
      <c r="B50">
        <v>21012691</v>
      </c>
      <c r="C50">
        <v>21014158</v>
      </c>
      <c r="D50">
        <v>7238382</v>
      </c>
      <c r="E50">
        <v>1</v>
      </c>
      <c r="F50">
        <v>1</v>
      </c>
      <c r="G50">
        <v>7157832</v>
      </c>
      <c r="H50">
        <v>3</v>
      </c>
      <c r="I50" t="s">
        <v>703</v>
      </c>
      <c r="J50" t="s">
        <v>730</v>
      </c>
      <c r="K50" t="s">
        <v>704</v>
      </c>
      <c r="L50">
        <v>1346</v>
      </c>
      <c r="N50">
        <v>1009</v>
      </c>
      <c r="O50" t="s">
        <v>206</v>
      </c>
      <c r="P50" t="s">
        <v>206</v>
      </c>
      <c r="Q50">
        <v>1</v>
      </c>
      <c r="W50">
        <v>0</v>
      </c>
      <c r="X50">
        <v>-1155434477</v>
      </c>
      <c r="Y50">
        <v>37.5</v>
      </c>
      <c r="AA50">
        <v>4.37</v>
      </c>
      <c r="AB50">
        <v>0</v>
      </c>
      <c r="AC50">
        <v>0</v>
      </c>
      <c r="AD50">
        <v>0</v>
      </c>
      <c r="AE50">
        <v>4.37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37.5</v>
      </c>
      <c r="AU50" t="s">
        <v>3</v>
      </c>
      <c r="AV50">
        <v>0</v>
      </c>
      <c r="AW50">
        <v>2</v>
      </c>
      <c r="AX50">
        <v>21014186</v>
      </c>
      <c r="AY50">
        <v>1</v>
      </c>
      <c r="AZ50">
        <v>0</v>
      </c>
      <c r="BA50">
        <v>51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Y50*Source!I46</f>
        <v>2.2725</v>
      </c>
      <c r="CY50">
        <f t="shared" si="6"/>
        <v>4.37</v>
      </c>
      <c r="CZ50">
        <f t="shared" si="7"/>
        <v>4.37</v>
      </c>
      <c r="DA50">
        <f t="shared" si="8"/>
        <v>1</v>
      </c>
      <c r="DB50">
        <v>0</v>
      </c>
    </row>
    <row r="51" spans="1:106" x14ac:dyDescent="0.2">
      <c r="A51">
        <f>ROW(Source!A46)</f>
        <v>46</v>
      </c>
      <c r="B51">
        <v>21012691</v>
      </c>
      <c r="C51">
        <v>21014158</v>
      </c>
      <c r="D51">
        <v>7238968</v>
      </c>
      <c r="E51">
        <v>1</v>
      </c>
      <c r="F51">
        <v>1</v>
      </c>
      <c r="G51">
        <v>7157832</v>
      </c>
      <c r="H51">
        <v>3</v>
      </c>
      <c r="I51" t="s">
        <v>88</v>
      </c>
      <c r="J51" t="s">
        <v>90</v>
      </c>
      <c r="K51" t="s">
        <v>89</v>
      </c>
      <c r="L51">
        <v>1354</v>
      </c>
      <c r="N51">
        <v>1010</v>
      </c>
      <c r="O51" t="s">
        <v>51</v>
      </c>
      <c r="P51" t="s">
        <v>51</v>
      </c>
      <c r="Q51">
        <v>1</v>
      </c>
      <c r="W51">
        <v>0</v>
      </c>
      <c r="X51">
        <v>-983280998</v>
      </c>
      <c r="Y51">
        <v>99.009900999999999</v>
      </c>
      <c r="AA51">
        <v>12.84</v>
      </c>
      <c r="AB51">
        <v>0</v>
      </c>
      <c r="AC51">
        <v>0</v>
      </c>
      <c r="AD51">
        <v>0</v>
      </c>
      <c r="AE51">
        <v>12.84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0</v>
      </c>
      <c r="AP51">
        <v>0</v>
      </c>
      <c r="AQ51">
        <v>0</v>
      </c>
      <c r="AR51">
        <v>0</v>
      </c>
      <c r="AS51" t="s">
        <v>3</v>
      </c>
      <c r="AT51">
        <v>99.009900999999999</v>
      </c>
      <c r="AU51" t="s">
        <v>3</v>
      </c>
      <c r="AV51">
        <v>0</v>
      </c>
      <c r="AW51">
        <v>1</v>
      </c>
      <c r="AX51">
        <v>-1</v>
      </c>
      <c r="AY51">
        <v>0</v>
      </c>
      <c r="AZ51">
        <v>0</v>
      </c>
      <c r="BA51" t="s">
        <v>3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Y51*Source!I46</f>
        <v>6.0000000006</v>
      </c>
      <c r="CY51">
        <f t="shared" si="6"/>
        <v>12.84</v>
      </c>
      <c r="CZ51">
        <f t="shared" si="7"/>
        <v>12.84</v>
      </c>
      <c r="DA51">
        <f t="shared" si="8"/>
        <v>1</v>
      </c>
      <c r="DB51">
        <v>0</v>
      </c>
    </row>
    <row r="52" spans="1:106" x14ac:dyDescent="0.2">
      <c r="A52">
        <f>ROW(Source!A46)</f>
        <v>46</v>
      </c>
      <c r="B52">
        <v>21012691</v>
      </c>
      <c r="C52">
        <v>21014158</v>
      </c>
      <c r="D52">
        <v>7239018</v>
      </c>
      <c r="E52">
        <v>1</v>
      </c>
      <c r="F52">
        <v>1</v>
      </c>
      <c r="G52">
        <v>7157832</v>
      </c>
      <c r="H52">
        <v>3</v>
      </c>
      <c r="I52" t="s">
        <v>78</v>
      </c>
      <c r="J52" t="s">
        <v>81</v>
      </c>
      <c r="K52" t="s">
        <v>79</v>
      </c>
      <c r="L52">
        <v>1035</v>
      </c>
      <c r="N52">
        <v>1013</v>
      </c>
      <c r="O52" t="s">
        <v>80</v>
      </c>
      <c r="P52" t="s">
        <v>80</v>
      </c>
      <c r="Q52">
        <v>1</v>
      </c>
      <c r="W52">
        <v>0</v>
      </c>
      <c r="X52">
        <v>529962362</v>
      </c>
      <c r="Y52">
        <v>16.501650000000001</v>
      </c>
      <c r="AA52">
        <v>9.02</v>
      </c>
      <c r="AB52">
        <v>0</v>
      </c>
      <c r="AC52">
        <v>0</v>
      </c>
      <c r="AD52">
        <v>0</v>
      </c>
      <c r="AE52">
        <v>9.02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0</v>
      </c>
      <c r="AP52">
        <v>0</v>
      </c>
      <c r="AQ52">
        <v>0</v>
      </c>
      <c r="AR52">
        <v>0</v>
      </c>
      <c r="AS52" t="s">
        <v>3</v>
      </c>
      <c r="AT52">
        <v>16.501650000000001</v>
      </c>
      <c r="AU52" t="s">
        <v>3</v>
      </c>
      <c r="AV52">
        <v>0</v>
      </c>
      <c r="AW52">
        <v>1</v>
      </c>
      <c r="AX52">
        <v>-1</v>
      </c>
      <c r="AY52">
        <v>0</v>
      </c>
      <c r="AZ52">
        <v>0</v>
      </c>
      <c r="BA52" t="s">
        <v>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Y52*Source!I46</f>
        <v>0.99999999000000006</v>
      </c>
      <c r="CY52">
        <f t="shared" si="6"/>
        <v>9.02</v>
      </c>
      <c r="CZ52">
        <f t="shared" si="7"/>
        <v>9.02</v>
      </c>
      <c r="DA52">
        <f t="shared" si="8"/>
        <v>1</v>
      </c>
      <c r="DB52">
        <v>0</v>
      </c>
    </row>
    <row r="53" spans="1:106" x14ac:dyDescent="0.2">
      <c r="A53">
        <f>ROW(Source!A46)</f>
        <v>46</v>
      </c>
      <c r="B53">
        <v>21012691</v>
      </c>
      <c r="C53">
        <v>21014158</v>
      </c>
      <c r="D53">
        <v>7239542</v>
      </c>
      <c r="E53">
        <v>1</v>
      </c>
      <c r="F53">
        <v>1</v>
      </c>
      <c r="G53">
        <v>7157832</v>
      </c>
      <c r="H53">
        <v>3</v>
      </c>
      <c r="I53" t="s">
        <v>83</v>
      </c>
      <c r="J53" t="s">
        <v>86</v>
      </c>
      <c r="K53" t="s">
        <v>84</v>
      </c>
      <c r="L53">
        <v>1327</v>
      </c>
      <c r="N53">
        <v>1005</v>
      </c>
      <c r="O53" t="s">
        <v>85</v>
      </c>
      <c r="P53" t="s">
        <v>85</v>
      </c>
      <c r="Q53">
        <v>1</v>
      </c>
      <c r="W53">
        <v>0</v>
      </c>
      <c r="X53">
        <v>767333108</v>
      </c>
      <c r="Y53">
        <v>100</v>
      </c>
      <c r="AA53">
        <v>503.55</v>
      </c>
      <c r="AB53">
        <v>0</v>
      </c>
      <c r="AC53">
        <v>0</v>
      </c>
      <c r="AD53">
        <v>0</v>
      </c>
      <c r="AE53">
        <v>503.55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0</v>
      </c>
      <c r="AP53">
        <v>0</v>
      </c>
      <c r="AQ53">
        <v>0</v>
      </c>
      <c r="AR53">
        <v>0</v>
      </c>
      <c r="AS53" t="s">
        <v>3</v>
      </c>
      <c r="AT53">
        <v>100</v>
      </c>
      <c r="AU53" t="s">
        <v>3</v>
      </c>
      <c r="AV53">
        <v>0</v>
      </c>
      <c r="AW53">
        <v>1</v>
      </c>
      <c r="AX53">
        <v>-1</v>
      </c>
      <c r="AY53">
        <v>0</v>
      </c>
      <c r="AZ53">
        <v>0</v>
      </c>
      <c r="BA53" t="s">
        <v>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Y53*Source!I46</f>
        <v>6.0600000000000005</v>
      </c>
      <c r="CY53">
        <f t="shared" si="6"/>
        <v>503.55</v>
      </c>
      <c r="CZ53">
        <f t="shared" si="7"/>
        <v>503.55</v>
      </c>
      <c r="DA53">
        <f t="shared" si="8"/>
        <v>1</v>
      </c>
      <c r="DB53">
        <v>0</v>
      </c>
    </row>
    <row r="54" spans="1:106" x14ac:dyDescent="0.2">
      <c r="A54">
        <f>ROW(Source!A47)</f>
        <v>47</v>
      </c>
      <c r="B54">
        <v>21012693</v>
      </c>
      <c r="C54">
        <v>21014158</v>
      </c>
      <c r="D54">
        <v>7157835</v>
      </c>
      <c r="E54">
        <v>7157832</v>
      </c>
      <c r="F54">
        <v>1</v>
      </c>
      <c r="G54">
        <v>7157832</v>
      </c>
      <c r="H54">
        <v>1</v>
      </c>
      <c r="I54" t="s">
        <v>685</v>
      </c>
      <c r="J54" t="s">
        <v>3</v>
      </c>
      <c r="K54" t="s">
        <v>686</v>
      </c>
      <c r="L54">
        <v>1191</v>
      </c>
      <c r="N54">
        <v>1013</v>
      </c>
      <c r="O54" t="s">
        <v>687</v>
      </c>
      <c r="P54" t="s">
        <v>687</v>
      </c>
      <c r="Q54">
        <v>1</v>
      </c>
      <c r="W54">
        <v>0</v>
      </c>
      <c r="X54">
        <v>946207192</v>
      </c>
      <c r="Y54">
        <v>118.89274999999999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89.9</v>
      </c>
      <c r="AU54" t="s">
        <v>63</v>
      </c>
      <c r="AV54">
        <v>1</v>
      </c>
      <c r="AW54">
        <v>2</v>
      </c>
      <c r="AX54">
        <v>21014174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Y54*Source!I47</f>
        <v>7.2049006499999999</v>
      </c>
      <c r="CY54">
        <f>AD54</f>
        <v>0</v>
      </c>
      <c r="CZ54">
        <f>AH54</f>
        <v>0</v>
      </c>
      <c r="DA54">
        <f>AL54</f>
        <v>1</v>
      </c>
      <c r="DB54">
        <v>0</v>
      </c>
    </row>
    <row r="55" spans="1:106" x14ac:dyDescent="0.2">
      <c r="A55">
        <f>ROW(Source!A47)</f>
        <v>47</v>
      </c>
      <c r="B55">
        <v>21012693</v>
      </c>
      <c r="C55">
        <v>21014158</v>
      </c>
      <c r="D55">
        <v>7231421</v>
      </c>
      <c r="E55">
        <v>1</v>
      </c>
      <c r="F55">
        <v>1</v>
      </c>
      <c r="G55">
        <v>7157832</v>
      </c>
      <c r="H55">
        <v>2</v>
      </c>
      <c r="I55" t="s">
        <v>705</v>
      </c>
      <c r="J55" t="s">
        <v>706</v>
      </c>
      <c r="K55" t="s">
        <v>707</v>
      </c>
      <c r="L55">
        <v>1368</v>
      </c>
      <c r="N55">
        <v>1011</v>
      </c>
      <c r="O55" t="s">
        <v>708</v>
      </c>
      <c r="P55" t="s">
        <v>708</v>
      </c>
      <c r="Q55">
        <v>1</v>
      </c>
      <c r="W55">
        <v>0</v>
      </c>
      <c r="X55">
        <v>-1289262214</v>
      </c>
      <c r="Y55">
        <v>2.6306249999999998</v>
      </c>
      <c r="AA55">
        <v>0</v>
      </c>
      <c r="AB55">
        <v>589.22</v>
      </c>
      <c r="AC55">
        <v>341.63</v>
      </c>
      <c r="AD55">
        <v>0</v>
      </c>
      <c r="AE55">
        <v>0</v>
      </c>
      <c r="AF55">
        <v>74.44</v>
      </c>
      <c r="AG55">
        <v>17.59</v>
      </c>
      <c r="AH55">
        <v>0</v>
      </c>
      <c r="AI55">
        <v>1</v>
      </c>
      <c r="AJ55">
        <v>7.56</v>
      </c>
      <c r="AK55">
        <v>18.55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1.83</v>
      </c>
      <c r="AU55" t="s">
        <v>62</v>
      </c>
      <c r="AV55">
        <v>0</v>
      </c>
      <c r="AW55">
        <v>2</v>
      </c>
      <c r="AX55">
        <v>21014175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Y55*Source!I47</f>
        <v>0.15941587499999998</v>
      </c>
      <c r="CY55">
        <f>AB55</f>
        <v>589.22</v>
      </c>
      <c r="CZ55">
        <f>AF55</f>
        <v>74.44</v>
      </c>
      <c r="DA55">
        <f>AJ55</f>
        <v>7.56</v>
      </c>
      <c r="DB55">
        <v>0</v>
      </c>
    </row>
    <row r="56" spans="1:106" x14ac:dyDescent="0.2">
      <c r="A56">
        <f>ROW(Source!A47)</f>
        <v>47</v>
      </c>
      <c r="B56">
        <v>21012693</v>
      </c>
      <c r="C56">
        <v>21014158</v>
      </c>
      <c r="D56">
        <v>7230811</v>
      </c>
      <c r="E56">
        <v>1</v>
      </c>
      <c r="F56">
        <v>1</v>
      </c>
      <c r="G56">
        <v>7157832</v>
      </c>
      <c r="H56">
        <v>2</v>
      </c>
      <c r="I56" t="s">
        <v>709</v>
      </c>
      <c r="J56" t="s">
        <v>710</v>
      </c>
      <c r="K56" t="s">
        <v>711</v>
      </c>
      <c r="L56">
        <v>1368</v>
      </c>
      <c r="N56">
        <v>1011</v>
      </c>
      <c r="O56" t="s">
        <v>708</v>
      </c>
      <c r="P56" t="s">
        <v>708</v>
      </c>
      <c r="Q56">
        <v>1</v>
      </c>
      <c r="W56">
        <v>0</v>
      </c>
      <c r="X56">
        <v>1373649140</v>
      </c>
      <c r="Y56">
        <v>2.1849999999999996</v>
      </c>
      <c r="AA56">
        <v>0</v>
      </c>
      <c r="AB56">
        <v>898.04</v>
      </c>
      <c r="AC56">
        <v>583.24</v>
      </c>
      <c r="AD56">
        <v>0</v>
      </c>
      <c r="AE56">
        <v>0</v>
      </c>
      <c r="AF56">
        <v>102.11</v>
      </c>
      <c r="AG56">
        <v>30.03</v>
      </c>
      <c r="AH56">
        <v>0</v>
      </c>
      <c r="AI56">
        <v>1</v>
      </c>
      <c r="AJ56">
        <v>8.4</v>
      </c>
      <c r="AK56">
        <v>18.55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1.52</v>
      </c>
      <c r="AU56" t="s">
        <v>62</v>
      </c>
      <c r="AV56">
        <v>0</v>
      </c>
      <c r="AW56">
        <v>2</v>
      </c>
      <c r="AX56">
        <v>21014176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Y56*Source!I47</f>
        <v>0.13241099999999997</v>
      </c>
      <c r="CY56">
        <f>AB56</f>
        <v>898.04</v>
      </c>
      <c r="CZ56">
        <f>AF56</f>
        <v>102.11</v>
      </c>
      <c r="DA56">
        <f>AJ56</f>
        <v>8.4</v>
      </c>
      <c r="DB56">
        <v>0</v>
      </c>
    </row>
    <row r="57" spans="1:106" x14ac:dyDescent="0.2">
      <c r="A57">
        <f>ROW(Source!A47)</f>
        <v>47</v>
      </c>
      <c r="B57">
        <v>21012693</v>
      </c>
      <c r="C57">
        <v>21014158</v>
      </c>
      <c r="D57">
        <v>7231015</v>
      </c>
      <c r="E57">
        <v>1</v>
      </c>
      <c r="F57">
        <v>1</v>
      </c>
      <c r="G57">
        <v>7157832</v>
      </c>
      <c r="H57">
        <v>2</v>
      </c>
      <c r="I57" t="s">
        <v>712</v>
      </c>
      <c r="J57" t="s">
        <v>713</v>
      </c>
      <c r="K57" t="s">
        <v>714</v>
      </c>
      <c r="L57">
        <v>1368</v>
      </c>
      <c r="N57">
        <v>1011</v>
      </c>
      <c r="O57" t="s">
        <v>708</v>
      </c>
      <c r="P57" t="s">
        <v>708</v>
      </c>
      <c r="Q57">
        <v>1</v>
      </c>
      <c r="W57">
        <v>0</v>
      </c>
      <c r="X57">
        <v>1489609441</v>
      </c>
      <c r="Y57">
        <v>2.5731250000000001</v>
      </c>
      <c r="AA57">
        <v>0</v>
      </c>
      <c r="AB57">
        <v>115.86</v>
      </c>
      <c r="AC57">
        <v>18.84</v>
      </c>
      <c r="AD57">
        <v>0</v>
      </c>
      <c r="AE57">
        <v>0</v>
      </c>
      <c r="AF57">
        <v>13.3</v>
      </c>
      <c r="AG57">
        <v>0.97</v>
      </c>
      <c r="AH57">
        <v>0</v>
      </c>
      <c r="AI57">
        <v>1</v>
      </c>
      <c r="AJ57">
        <v>8.32</v>
      </c>
      <c r="AK57">
        <v>18.55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1.79</v>
      </c>
      <c r="AU57" t="s">
        <v>62</v>
      </c>
      <c r="AV57">
        <v>0</v>
      </c>
      <c r="AW57">
        <v>2</v>
      </c>
      <c r="AX57">
        <v>21014177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Y57*Source!I47</f>
        <v>0.15593137500000001</v>
      </c>
      <c r="CY57">
        <f>AB57</f>
        <v>115.86</v>
      </c>
      <c r="CZ57">
        <f>AF57</f>
        <v>13.3</v>
      </c>
      <c r="DA57">
        <f>AJ57</f>
        <v>8.32</v>
      </c>
      <c r="DB57">
        <v>0</v>
      </c>
    </row>
    <row r="58" spans="1:106" x14ac:dyDescent="0.2">
      <c r="A58">
        <f>ROW(Source!A47)</f>
        <v>47</v>
      </c>
      <c r="B58">
        <v>21012693</v>
      </c>
      <c r="C58">
        <v>21014158</v>
      </c>
      <c r="D58">
        <v>7232717</v>
      </c>
      <c r="E58">
        <v>1</v>
      </c>
      <c r="F58">
        <v>1</v>
      </c>
      <c r="G58">
        <v>7157832</v>
      </c>
      <c r="H58">
        <v>3</v>
      </c>
      <c r="I58" t="s">
        <v>715</v>
      </c>
      <c r="J58" t="s">
        <v>716</v>
      </c>
      <c r="K58" t="s">
        <v>717</v>
      </c>
      <c r="L58">
        <v>1348</v>
      </c>
      <c r="N58">
        <v>1009</v>
      </c>
      <c r="O58" t="s">
        <v>173</v>
      </c>
      <c r="P58" t="s">
        <v>173</v>
      </c>
      <c r="Q58">
        <v>1000</v>
      </c>
      <c r="W58">
        <v>0</v>
      </c>
      <c r="X58">
        <v>-1472864849</v>
      </c>
      <c r="Y58">
        <v>2.3599999999999999E-2</v>
      </c>
      <c r="AA58">
        <v>21585.89</v>
      </c>
      <c r="AB58">
        <v>0</v>
      </c>
      <c r="AC58">
        <v>0</v>
      </c>
      <c r="AD58">
        <v>0</v>
      </c>
      <c r="AE58">
        <v>1463.45</v>
      </c>
      <c r="AF58">
        <v>0</v>
      </c>
      <c r="AG58">
        <v>0</v>
      </c>
      <c r="AH58">
        <v>0</v>
      </c>
      <c r="AI58">
        <v>14.75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2.3599999999999999E-2</v>
      </c>
      <c r="AU58" t="s">
        <v>3</v>
      </c>
      <c r="AV58">
        <v>0</v>
      </c>
      <c r="AW58">
        <v>2</v>
      </c>
      <c r="AX58">
        <v>21014178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Y58*Source!I47</f>
        <v>1.43016E-3</v>
      </c>
      <c r="CY58">
        <f t="shared" ref="CY58:CY70" si="9">AA58</f>
        <v>21585.89</v>
      </c>
      <c r="CZ58">
        <f t="shared" ref="CZ58:CZ70" si="10">AE58</f>
        <v>1463.45</v>
      </c>
      <c r="DA58">
        <f t="shared" ref="DA58:DA70" si="11">AI58</f>
        <v>14.75</v>
      </c>
      <c r="DB58">
        <v>0</v>
      </c>
    </row>
    <row r="59" spans="1:106" x14ac:dyDescent="0.2">
      <c r="A59">
        <f>ROW(Source!A47)</f>
        <v>47</v>
      </c>
      <c r="B59">
        <v>21012693</v>
      </c>
      <c r="C59">
        <v>21014158</v>
      </c>
      <c r="D59">
        <v>7232930</v>
      </c>
      <c r="E59">
        <v>1</v>
      </c>
      <c r="F59">
        <v>1</v>
      </c>
      <c r="G59">
        <v>7157832</v>
      </c>
      <c r="H59">
        <v>3</v>
      </c>
      <c r="I59" t="s">
        <v>718</v>
      </c>
      <c r="J59" t="s">
        <v>719</v>
      </c>
      <c r="K59" t="s">
        <v>720</v>
      </c>
      <c r="L59">
        <v>1327</v>
      </c>
      <c r="N59">
        <v>1005</v>
      </c>
      <c r="O59" t="s">
        <v>85</v>
      </c>
      <c r="P59" t="s">
        <v>85</v>
      </c>
      <c r="Q59">
        <v>1</v>
      </c>
      <c r="W59">
        <v>0</v>
      </c>
      <c r="X59">
        <v>302989018</v>
      </c>
      <c r="Y59">
        <v>89</v>
      </c>
      <c r="AA59">
        <v>10.83</v>
      </c>
      <c r="AB59">
        <v>0</v>
      </c>
      <c r="AC59">
        <v>0</v>
      </c>
      <c r="AD59">
        <v>0</v>
      </c>
      <c r="AE59">
        <v>5.76</v>
      </c>
      <c r="AF59">
        <v>0</v>
      </c>
      <c r="AG59">
        <v>0</v>
      </c>
      <c r="AH59">
        <v>0</v>
      </c>
      <c r="AI59">
        <v>1.88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89</v>
      </c>
      <c r="AU59" t="s">
        <v>3</v>
      </c>
      <c r="AV59">
        <v>0</v>
      </c>
      <c r="AW59">
        <v>2</v>
      </c>
      <c r="AX59">
        <v>21014179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Y59*Source!I47</f>
        <v>5.3933999999999997</v>
      </c>
      <c r="CY59">
        <f t="shared" si="9"/>
        <v>10.83</v>
      </c>
      <c r="CZ59">
        <f t="shared" si="10"/>
        <v>5.76</v>
      </c>
      <c r="DA59">
        <f t="shared" si="11"/>
        <v>1.88</v>
      </c>
      <c r="DB59">
        <v>0</v>
      </c>
    </row>
    <row r="60" spans="1:106" x14ac:dyDescent="0.2">
      <c r="A60">
        <f>ROW(Source!A47)</f>
        <v>47</v>
      </c>
      <c r="B60">
        <v>21012693</v>
      </c>
      <c r="C60">
        <v>21014158</v>
      </c>
      <c r="D60">
        <v>7231843</v>
      </c>
      <c r="E60">
        <v>1</v>
      </c>
      <c r="F60">
        <v>1</v>
      </c>
      <c r="G60">
        <v>7157832</v>
      </c>
      <c r="H60">
        <v>3</v>
      </c>
      <c r="I60" t="s">
        <v>697</v>
      </c>
      <c r="J60" t="s">
        <v>698</v>
      </c>
      <c r="K60" t="s">
        <v>699</v>
      </c>
      <c r="L60">
        <v>1348</v>
      </c>
      <c r="N60">
        <v>1009</v>
      </c>
      <c r="O60" t="s">
        <v>173</v>
      </c>
      <c r="P60" t="s">
        <v>173</v>
      </c>
      <c r="Q60">
        <v>1000</v>
      </c>
      <c r="W60">
        <v>0</v>
      </c>
      <c r="X60">
        <v>-1423428334</v>
      </c>
      <c r="Y60">
        <v>4.13E-3</v>
      </c>
      <c r="AA60">
        <v>60975.28</v>
      </c>
      <c r="AB60">
        <v>0</v>
      </c>
      <c r="AC60">
        <v>0</v>
      </c>
      <c r="AD60">
        <v>0</v>
      </c>
      <c r="AE60">
        <v>6521.42</v>
      </c>
      <c r="AF60">
        <v>0</v>
      </c>
      <c r="AG60">
        <v>0</v>
      </c>
      <c r="AH60">
        <v>0</v>
      </c>
      <c r="AI60">
        <v>9.35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4.13E-3</v>
      </c>
      <c r="AU60" t="s">
        <v>3</v>
      </c>
      <c r="AV60">
        <v>0</v>
      </c>
      <c r="AW60">
        <v>2</v>
      </c>
      <c r="AX60">
        <v>21014180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Y60*Source!I47</f>
        <v>2.5027799999999999E-4</v>
      </c>
      <c r="CY60">
        <f t="shared" si="9"/>
        <v>60975.28</v>
      </c>
      <c r="CZ60">
        <f t="shared" si="10"/>
        <v>6521.42</v>
      </c>
      <c r="DA60">
        <f t="shared" si="11"/>
        <v>9.35</v>
      </c>
      <c r="DB60">
        <v>0</v>
      </c>
    </row>
    <row r="61" spans="1:106" x14ac:dyDescent="0.2">
      <c r="A61">
        <f>ROW(Source!A47)</f>
        <v>47</v>
      </c>
      <c r="B61">
        <v>21012693</v>
      </c>
      <c r="C61">
        <v>21014158</v>
      </c>
      <c r="D61">
        <v>7231844</v>
      </c>
      <c r="E61">
        <v>1</v>
      </c>
      <c r="F61">
        <v>1</v>
      </c>
      <c r="G61">
        <v>7157832</v>
      </c>
      <c r="H61">
        <v>3</v>
      </c>
      <c r="I61" t="s">
        <v>721</v>
      </c>
      <c r="J61" t="s">
        <v>722</v>
      </c>
      <c r="K61" t="s">
        <v>723</v>
      </c>
      <c r="L61">
        <v>1348</v>
      </c>
      <c r="N61">
        <v>1009</v>
      </c>
      <c r="O61" t="s">
        <v>173</v>
      </c>
      <c r="P61" t="s">
        <v>173</v>
      </c>
      <c r="Q61">
        <v>1000</v>
      </c>
      <c r="W61">
        <v>0</v>
      </c>
      <c r="X61">
        <v>-873253922</v>
      </c>
      <c r="Y61">
        <v>2.0999999999999999E-3</v>
      </c>
      <c r="AA61">
        <v>48432.73</v>
      </c>
      <c r="AB61">
        <v>0</v>
      </c>
      <c r="AC61">
        <v>0</v>
      </c>
      <c r="AD61">
        <v>0</v>
      </c>
      <c r="AE61">
        <v>7875.24</v>
      </c>
      <c r="AF61">
        <v>0</v>
      </c>
      <c r="AG61">
        <v>0</v>
      </c>
      <c r="AH61">
        <v>0</v>
      </c>
      <c r="AI61">
        <v>6.15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2.0999999999999999E-3</v>
      </c>
      <c r="AU61" t="s">
        <v>3</v>
      </c>
      <c r="AV61">
        <v>0</v>
      </c>
      <c r="AW61">
        <v>2</v>
      </c>
      <c r="AX61">
        <v>21014181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Y61*Source!I47</f>
        <v>1.2726E-4</v>
      </c>
      <c r="CY61">
        <f t="shared" si="9"/>
        <v>48432.73</v>
      </c>
      <c r="CZ61">
        <f t="shared" si="10"/>
        <v>7875.24</v>
      </c>
      <c r="DA61">
        <f t="shared" si="11"/>
        <v>6.15</v>
      </c>
      <c r="DB61">
        <v>0</v>
      </c>
    </row>
    <row r="62" spans="1:106" x14ac:dyDescent="0.2">
      <c r="A62">
        <f>ROW(Source!A47)</f>
        <v>47</v>
      </c>
      <c r="B62">
        <v>21012693</v>
      </c>
      <c r="C62">
        <v>21014158</v>
      </c>
      <c r="D62">
        <v>7231857</v>
      </c>
      <c r="E62">
        <v>1</v>
      </c>
      <c r="F62">
        <v>1</v>
      </c>
      <c r="G62">
        <v>7157832</v>
      </c>
      <c r="H62">
        <v>3</v>
      </c>
      <c r="I62" t="s">
        <v>171</v>
      </c>
      <c r="J62" t="s">
        <v>174</v>
      </c>
      <c r="K62" t="s">
        <v>172</v>
      </c>
      <c r="L62">
        <v>1348</v>
      </c>
      <c r="N62">
        <v>1009</v>
      </c>
      <c r="O62" t="s">
        <v>173</v>
      </c>
      <c r="P62" t="s">
        <v>173</v>
      </c>
      <c r="Q62">
        <v>1000</v>
      </c>
      <c r="W62">
        <v>0</v>
      </c>
      <c r="X62">
        <v>-291854066</v>
      </c>
      <c r="Y62">
        <v>1.6E-2</v>
      </c>
      <c r="AA62">
        <v>3387.57</v>
      </c>
      <c r="AB62">
        <v>0</v>
      </c>
      <c r="AC62">
        <v>0</v>
      </c>
      <c r="AD62">
        <v>0</v>
      </c>
      <c r="AE62">
        <v>1227.3800000000001</v>
      </c>
      <c r="AF62">
        <v>0</v>
      </c>
      <c r="AG62">
        <v>0</v>
      </c>
      <c r="AH62">
        <v>0</v>
      </c>
      <c r="AI62">
        <v>2.76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1.6E-2</v>
      </c>
      <c r="AU62" t="s">
        <v>3</v>
      </c>
      <c r="AV62">
        <v>0</v>
      </c>
      <c r="AW62">
        <v>2</v>
      </c>
      <c r="AX62">
        <v>21014182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Y62*Source!I47</f>
        <v>9.6960000000000004E-4</v>
      </c>
      <c r="CY62">
        <f t="shared" si="9"/>
        <v>3387.57</v>
      </c>
      <c r="CZ62">
        <f t="shared" si="10"/>
        <v>1227.3800000000001</v>
      </c>
      <c r="DA62">
        <f t="shared" si="11"/>
        <v>2.76</v>
      </c>
      <c r="DB62">
        <v>0</v>
      </c>
    </row>
    <row r="63" spans="1:106" x14ac:dyDescent="0.2">
      <c r="A63">
        <f>ROW(Source!A47)</f>
        <v>47</v>
      </c>
      <c r="B63">
        <v>21012693</v>
      </c>
      <c r="C63">
        <v>21014158</v>
      </c>
      <c r="D63">
        <v>7231936</v>
      </c>
      <c r="E63">
        <v>1</v>
      </c>
      <c r="F63">
        <v>1</v>
      </c>
      <c r="G63">
        <v>7157832</v>
      </c>
      <c r="H63">
        <v>3</v>
      </c>
      <c r="I63" t="s">
        <v>724</v>
      </c>
      <c r="J63" t="s">
        <v>725</v>
      </c>
      <c r="K63" t="s">
        <v>726</v>
      </c>
      <c r="L63">
        <v>1339</v>
      </c>
      <c r="N63">
        <v>1007</v>
      </c>
      <c r="O63" t="s">
        <v>123</v>
      </c>
      <c r="P63" t="s">
        <v>123</v>
      </c>
      <c r="Q63">
        <v>1</v>
      </c>
      <c r="W63">
        <v>0</v>
      </c>
      <c r="X63">
        <v>977517141</v>
      </c>
      <c r="Y63">
        <v>0.08</v>
      </c>
      <c r="AA63">
        <v>4699.3999999999996</v>
      </c>
      <c r="AB63">
        <v>0</v>
      </c>
      <c r="AC63">
        <v>0</v>
      </c>
      <c r="AD63">
        <v>0</v>
      </c>
      <c r="AE63">
        <v>1828.56</v>
      </c>
      <c r="AF63">
        <v>0</v>
      </c>
      <c r="AG63">
        <v>0</v>
      </c>
      <c r="AH63">
        <v>0</v>
      </c>
      <c r="AI63">
        <v>2.57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0.08</v>
      </c>
      <c r="AU63" t="s">
        <v>3</v>
      </c>
      <c r="AV63">
        <v>0</v>
      </c>
      <c r="AW63">
        <v>2</v>
      </c>
      <c r="AX63">
        <v>21014183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Y63*Source!I47</f>
        <v>4.8479999999999999E-3</v>
      </c>
      <c r="CY63">
        <f t="shared" si="9"/>
        <v>4699.3999999999996</v>
      </c>
      <c r="CZ63">
        <f t="shared" si="10"/>
        <v>1828.56</v>
      </c>
      <c r="DA63">
        <f t="shared" si="11"/>
        <v>2.57</v>
      </c>
      <c r="DB63">
        <v>0</v>
      </c>
    </row>
    <row r="64" spans="1:106" x14ac:dyDescent="0.2">
      <c r="A64">
        <f>ROW(Source!A47)</f>
        <v>47</v>
      </c>
      <c r="B64">
        <v>21012693</v>
      </c>
      <c r="C64">
        <v>21014158</v>
      </c>
      <c r="D64">
        <v>18712333</v>
      </c>
      <c r="E64">
        <v>1</v>
      </c>
      <c r="F64">
        <v>1</v>
      </c>
      <c r="G64">
        <v>7157832</v>
      </c>
      <c r="H64">
        <v>3</v>
      </c>
      <c r="I64" t="s">
        <v>92</v>
      </c>
      <c r="J64" t="s">
        <v>95</v>
      </c>
      <c r="K64" t="s">
        <v>93</v>
      </c>
      <c r="L64">
        <v>1296</v>
      </c>
      <c r="N64">
        <v>1002</v>
      </c>
      <c r="O64" t="s">
        <v>94</v>
      </c>
      <c r="P64" t="s">
        <v>94</v>
      </c>
      <c r="Q64">
        <v>1</v>
      </c>
      <c r="W64">
        <v>0</v>
      </c>
      <c r="X64">
        <v>1584573459</v>
      </c>
      <c r="Y64">
        <v>47.194718999999999</v>
      </c>
      <c r="AA64">
        <v>443.83</v>
      </c>
      <c r="AB64">
        <v>0</v>
      </c>
      <c r="AC64">
        <v>0</v>
      </c>
      <c r="AD64">
        <v>0</v>
      </c>
      <c r="AE64">
        <v>125.73</v>
      </c>
      <c r="AF64">
        <v>0</v>
      </c>
      <c r="AG64">
        <v>0</v>
      </c>
      <c r="AH64">
        <v>0</v>
      </c>
      <c r="AI64">
        <v>3.53</v>
      </c>
      <c r="AJ64">
        <v>1</v>
      </c>
      <c r="AK64">
        <v>1</v>
      </c>
      <c r="AL64">
        <v>1</v>
      </c>
      <c r="AN64">
        <v>0</v>
      </c>
      <c r="AO64">
        <v>0</v>
      </c>
      <c r="AP64">
        <v>0</v>
      </c>
      <c r="AQ64">
        <v>0</v>
      </c>
      <c r="AR64">
        <v>0</v>
      </c>
      <c r="AS64" t="s">
        <v>3</v>
      </c>
      <c r="AT64">
        <v>47.194718999999999</v>
      </c>
      <c r="AU64" t="s">
        <v>3</v>
      </c>
      <c r="AV64">
        <v>0</v>
      </c>
      <c r="AW64">
        <v>1</v>
      </c>
      <c r="AX64">
        <v>-1</v>
      </c>
      <c r="AY64">
        <v>0</v>
      </c>
      <c r="AZ64">
        <v>0</v>
      </c>
      <c r="BA64" t="s">
        <v>3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Y64*Source!I47</f>
        <v>2.8599999714000002</v>
      </c>
      <c r="CY64">
        <f t="shared" si="9"/>
        <v>443.83</v>
      </c>
      <c r="CZ64">
        <f t="shared" si="10"/>
        <v>125.73</v>
      </c>
      <c r="DA64">
        <f t="shared" si="11"/>
        <v>3.53</v>
      </c>
      <c r="DB64">
        <v>0</v>
      </c>
    </row>
    <row r="65" spans="1:106" x14ac:dyDescent="0.2">
      <c r="A65">
        <f>ROW(Source!A47)</f>
        <v>47</v>
      </c>
      <c r="B65">
        <v>21012693</v>
      </c>
      <c r="C65">
        <v>21014158</v>
      </c>
      <c r="D65">
        <v>7232436</v>
      </c>
      <c r="E65">
        <v>1</v>
      </c>
      <c r="F65">
        <v>1</v>
      </c>
      <c r="G65">
        <v>7157832</v>
      </c>
      <c r="H65">
        <v>3</v>
      </c>
      <c r="I65" t="s">
        <v>700</v>
      </c>
      <c r="J65" t="s">
        <v>701</v>
      </c>
      <c r="K65" t="s">
        <v>702</v>
      </c>
      <c r="L65">
        <v>1346</v>
      </c>
      <c r="N65">
        <v>1009</v>
      </c>
      <c r="O65" t="s">
        <v>206</v>
      </c>
      <c r="P65" t="s">
        <v>206</v>
      </c>
      <c r="Q65">
        <v>1</v>
      </c>
      <c r="W65">
        <v>0</v>
      </c>
      <c r="X65">
        <v>-68373463</v>
      </c>
      <c r="Y65">
        <v>108</v>
      </c>
      <c r="AA65">
        <v>70.2</v>
      </c>
      <c r="AB65">
        <v>0</v>
      </c>
      <c r="AC65">
        <v>0</v>
      </c>
      <c r="AD65">
        <v>0</v>
      </c>
      <c r="AE65">
        <v>9.86</v>
      </c>
      <c r="AF65">
        <v>0</v>
      </c>
      <c r="AG65">
        <v>0</v>
      </c>
      <c r="AH65">
        <v>0</v>
      </c>
      <c r="AI65">
        <v>7.12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108</v>
      </c>
      <c r="AU65" t="s">
        <v>3</v>
      </c>
      <c r="AV65">
        <v>0</v>
      </c>
      <c r="AW65">
        <v>2</v>
      </c>
      <c r="AX65">
        <v>21014184</v>
      </c>
      <c r="AY65">
        <v>1</v>
      </c>
      <c r="AZ65">
        <v>0</v>
      </c>
      <c r="BA65">
        <v>64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Y65*Source!I47</f>
        <v>6.5448000000000004</v>
      </c>
      <c r="CY65">
        <f t="shared" si="9"/>
        <v>70.2</v>
      </c>
      <c r="CZ65">
        <f t="shared" si="10"/>
        <v>9.86</v>
      </c>
      <c r="DA65">
        <f t="shared" si="11"/>
        <v>7.12</v>
      </c>
      <c r="DB65">
        <v>0</v>
      </c>
    </row>
    <row r="66" spans="1:106" x14ac:dyDescent="0.2">
      <c r="A66">
        <f>ROW(Source!A47)</f>
        <v>47</v>
      </c>
      <c r="B66">
        <v>21012693</v>
      </c>
      <c r="C66">
        <v>21014158</v>
      </c>
      <c r="D66">
        <v>7234974</v>
      </c>
      <c r="E66">
        <v>1</v>
      </c>
      <c r="F66">
        <v>1</v>
      </c>
      <c r="G66">
        <v>7157832</v>
      </c>
      <c r="H66">
        <v>3</v>
      </c>
      <c r="I66" t="s">
        <v>727</v>
      </c>
      <c r="J66" t="s">
        <v>728</v>
      </c>
      <c r="K66" t="s">
        <v>729</v>
      </c>
      <c r="L66">
        <v>1339</v>
      </c>
      <c r="N66">
        <v>1007</v>
      </c>
      <c r="O66" t="s">
        <v>123</v>
      </c>
      <c r="P66" t="s">
        <v>123</v>
      </c>
      <c r="Q66">
        <v>1</v>
      </c>
      <c r="W66">
        <v>0</v>
      </c>
      <c r="X66">
        <v>-1107992842</v>
      </c>
      <c r="Y66">
        <v>0.105</v>
      </c>
      <c r="AA66">
        <v>3469.5</v>
      </c>
      <c r="AB66">
        <v>0</v>
      </c>
      <c r="AC66">
        <v>0</v>
      </c>
      <c r="AD66">
        <v>0</v>
      </c>
      <c r="AE66">
        <v>540.41999999999996</v>
      </c>
      <c r="AF66">
        <v>0</v>
      </c>
      <c r="AG66">
        <v>0</v>
      </c>
      <c r="AH66">
        <v>0</v>
      </c>
      <c r="AI66">
        <v>6.42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0.105</v>
      </c>
      <c r="AU66" t="s">
        <v>3</v>
      </c>
      <c r="AV66">
        <v>0</v>
      </c>
      <c r="AW66">
        <v>2</v>
      </c>
      <c r="AX66">
        <v>21014185</v>
      </c>
      <c r="AY66">
        <v>1</v>
      </c>
      <c r="AZ66">
        <v>0</v>
      </c>
      <c r="BA66">
        <v>65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Y66*Source!I47</f>
        <v>6.3629999999999997E-3</v>
      </c>
      <c r="CY66">
        <f t="shared" si="9"/>
        <v>3469.5</v>
      </c>
      <c r="CZ66">
        <f t="shared" si="10"/>
        <v>540.41999999999996</v>
      </c>
      <c r="DA66">
        <f t="shared" si="11"/>
        <v>6.42</v>
      </c>
      <c r="DB66">
        <v>0</v>
      </c>
    </row>
    <row r="67" spans="1:106" x14ac:dyDescent="0.2">
      <c r="A67">
        <f>ROW(Source!A47)</f>
        <v>47</v>
      </c>
      <c r="B67">
        <v>21012693</v>
      </c>
      <c r="C67">
        <v>21014158</v>
      </c>
      <c r="D67">
        <v>7238382</v>
      </c>
      <c r="E67">
        <v>1</v>
      </c>
      <c r="F67">
        <v>1</v>
      </c>
      <c r="G67">
        <v>7157832</v>
      </c>
      <c r="H67">
        <v>3</v>
      </c>
      <c r="I67" t="s">
        <v>703</v>
      </c>
      <c r="J67" t="s">
        <v>730</v>
      </c>
      <c r="K67" t="s">
        <v>704</v>
      </c>
      <c r="L67">
        <v>1346</v>
      </c>
      <c r="N67">
        <v>1009</v>
      </c>
      <c r="O67" t="s">
        <v>206</v>
      </c>
      <c r="P67" t="s">
        <v>206</v>
      </c>
      <c r="Q67">
        <v>1</v>
      </c>
      <c r="W67">
        <v>0</v>
      </c>
      <c r="X67">
        <v>-1155434477</v>
      </c>
      <c r="Y67">
        <v>37.5</v>
      </c>
      <c r="AA67">
        <v>64.540000000000006</v>
      </c>
      <c r="AB67">
        <v>0</v>
      </c>
      <c r="AC67">
        <v>0</v>
      </c>
      <c r="AD67">
        <v>0</v>
      </c>
      <c r="AE67">
        <v>4.37</v>
      </c>
      <c r="AF67">
        <v>0</v>
      </c>
      <c r="AG67">
        <v>0</v>
      </c>
      <c r="AH67">
        <v>0</v>
      </c>
      <c r="AI67">
        <v>14.77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37.5</v>
      </c>
      <c r="AU67" t="s">
        <v>3</v>
      </c>
      <c r="AV67">
        <v>0</v>
      </c>
      <c r="AW67">
        <v>2</v>
      </c>
      <c r="AX67">
        <v>21014186</v>
      </c>
      <c r="AY67">
        <v>1</v>
      </c>
      <c r="AZ67">
        <v>0</v>
      </c>
      <c r="BA67">
        <v>66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Y67*Source!I47</f>
        <v>2.2725</v>
      </c>
      <c r="CY67">
        <f t="shared" si="9"/>
        <v>64.540000000000006</v>
      </c>
      <c r="CZ67">
        <f t="shared" si="10"/>
        <v>4.37</v>
      </c>
      <c r="DA67">
        <f t="shared" si="11"/>
        <v>14.77</v>
      </c>
      <c r="DB67">
        <v>0</v>
      </c>
    </row>
    <row r="68" spans="1:106" x14ac:dyDescent="0.2">
      <c r="A68">
        <f>ROW(Source!A47)</f>
        <v>47</v>
      </c>
      <c r="B68">
        <v>21012693</v>
      </c>
      <c r="C68">
        <v>21014158</v>
      </c>
      <c r="D68">
        <v>7238968</v>
      </c>
      <c r="E68">
        <v>1</v>
      </c>
      <c r="F68">
        <v>1</v>
      </c>
      <c r="G68">
        <v>7157832</v>
      </c>
      <c r="H68">
        <v>3</v>
      </c>
      <c r="I68" t="s">
        <v>88</v>
      </c>
      <c r="J68" t="s">
        <v>90</v>
      </c>
      <c r="K68" t="s">
        <v>89</v>
      </c>
      <c r="L68">
        <v>1354</v>
      </c>
      <c r="N68">
        <v>1010</v>
      </c>
      <c r="O68" t="s">
        <v>51</v>
      </c>
      <c r="P68" t="s">
        <v>51</v>
      </c>
      <c r="Q68">
        <v>1</v>
      </c>
      <c r="W68">
        <v>0</v>
      </c>
      <c r="X68">
        <v>-983280998</v>
      </c>
      <c r="Y68">
        <v>99.009900999999999</v>
      </c>
      <c r="AA68">
        <v>21.19</v>
      </c>
      <c r="AB68">
        <v>0</v>
      </c>
      <c r="AC68">
        <v>0</v>
      </c>
      <c r="AD68">
        <v>0</v>
      </c>
      <c r="AE68">
        <v>12.84</v>
      </c>
      <c r="AF68">
        <v>0</v>
      </c>
      <c r="AG68">
        <v>0</v>
      </c>
      <c r="AH68">
        <v>0</v>
      </c>
      <c r="AI68">
        <v>1.65</v>
      </c>
      <c r="AJ68">
        <v>1</v>
      </c>
      <c r="AK68">
        <v>1</v>
      </c>
      <c r="AL68">
        <v>1</v>
      </c>
      <c r="AN68">
        <v>0</v>
      </c>
      <c r="AO68">
        <v>0</v>
      </c>
      <c r="AP68">
        <v>0</v>
      </c>
      <c r="AQ68">
        <v>0</v>
      </c>
      <c r="AR68">
        <v>0</v>
      </c>
      <c r="AS68" t="s">
        <v>3</v>
      </c>
      <c r="AT68">
        <v>99.009900999999999</v>
      </c>
      <c r="AU68" t="s">
        <v>3</v>
      </c>
      <c r="AV68">
        <v>0</v>
      </c>
      <c r="AW68">
        <v>1</v>
      </c>
      <c r="AX68">
        <v>-1</v>
      </c>
      <c r="AY68">
        <v>0</v>
      </c>
      <c r="AZ68">
        <v>0</v>
      </c>
      <c r="BA68" t="s">
        <v>3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Y68*Source!I47</f>
        <v>6.0000000006</v>
      </c>
      <c r="CY68">
        <f t="shared" si="9"/>
        <v>21.19</v>
      </c>
      <c r="CZ68">
        <f t="shared" si="10"/>
        <v>12.84</v>
      </c>
      <c r="DA68">
        <f t="shared" si="11"/>
        <v>1.65</v>
      </c>
      <c r="DB68">
        <v>0</v>
      </c>
    </row>
    <row r="69" spans="1:106" x14ac:dyDescent="0.2">
      <c r="A69">
        <f>ROW(Source!A47)</f>
        <v>47</v>
      </c>
      <c r="B69">
        <v>21012693</v>
      </c>
      <c r="C69">
        <v>21014158</v>
      </c>
      <c r="D69">
        <v>7239018</v>
      </c>
      <c r="E69">
        <v>1</v>
      </c>
      <c r="F69">
        <v>1</v>
      </c>
      <c r="G69">
        <v>7157832</v>
      </c>
      <c r="H69">
        <v>3</v>
      </c>
      <c r="I69" t="s">
        <v>78</v>
      </c>
      <c r="J69" t="s">
        <v>81</v>
      </c>
      <c r="K69" t="s">
        <v>79</v>
      </c>
      <c r="L69">
        <v>1035</v>
      </c>
      <c r="N69">
        <v>1013</v>
      </c>
      <c r="O69" t="s">
        <v>80</v>
      </c>
      <c r="P69" t="s">
        <v>80</v>
      </c>
      <c r="Q69">
        <v>1</v>
      </c>
      <c r="W69">
        <v>0</v>
      </c>
      <c r="X69">
        <v>529962362</v>
      </c>
      <c r="Y69">
        <v>16.501650000000001</v>
      </c>
      <c r="AA69">
        <v>32.11</v>
      </c>
      <c r="AB69">
        <v>0</v>
      </c>
      <c r="AC69">
        <v>0</v>
      </c>
      <c r="AD69">
        <v>0</v>
      </c>
      <c r="AE69">
        <v>9.02</v>
      </c>
      <c r="AF69">
        <v>0</v>
      </c>
      <c r="AG69">
        <v>0</v>
      </c>
      <c r="AH69">
        <v>0</v>
      </c>
      <c r="AI69">
        <v>3.56</v>
      </c>
      <c r="AJ69">
        <v>1</v>
      </c>
      <c r="AK69">
        <v>1</v>
      </c>
      <c r="AL69">
        <v>1</v>
      </c>
      <c r="AN69">
        <v>0</v>
      </c>
      <c r="AO69">
        <v>0</v>
      </c>
      <c r="AP69">
        <v>0</v>
      </c>
      <c r="AQ69">
        <v>0</v>
      </c>
      <c r="AR69">
        <v>0</v>
      </c>
      <c r="AS69" t="s">
        <v>3</v>
      </c>
      <c r="AT69">
        <v>16.501650000000001</v>
      </c>
      <c r="AU69" t="s">
        <v>3</v>
      </c>
      <c r="AV69">
        <v>0</v>
      </c>
      <c r="AW69">
        <v>1</v>
      </c>
      <c r="AX69">
        <v>-1</v>
      </c>
      <c r="AY69">
        <v>0</v>
      </c>
      <c r="AZ69">
        <v>0</v>
      </c>
      <c r="BA69" t="s">
        <v>3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Y69*Source!I47</f>
        <v>0.99999999000000006</v>
      </c>
      <c r="CY69">
        <f t="shared" si="9"/>
        <v>32.11</v>
      </c>
      <c r="CZ69">
        <f t="shared" si="10"/>
        <v>9.02</v>
      </c>
      <c r="DA69">
        <f t="shared" si="11"/>
        <v>3.56</v>
      </c>
      <c r="DB69">
        <v>0</v>
      </c>
    </row>
    <row r="70" spans="1:106" x14ac:dyDescent="0.2">
      <c r="A70">
        <f>ROW(Source!A47)</f>
        <v>47</v>
      </c>
      <c r="B70">
        <v>21012693</v>
      </c>
      <c r="C70">
        <v>21014158</v>
      </c>
      <c r="D70">
        <v>7239542</v>
      </c>
      <c r="E70">
        <v>1</v>
      </c>
      <c r="F70">
        <v>1</v>
      </c>
      <c r="G70">
        <v>7157832</v>
      </c>
      <c r="H70">
        <v>3</v>
      </c>
      <c r="I70" t="s">
        <v>83</v>
      </c>
      <c r="J70" t="s">
        <v>86</v>
      </c>
      <c r="K70" t="s">
        <v>84</v>
      </c>
      <c r="L70">
        <v>1327</v>
      </c>
      <c r="N70">
        <v>1005</v>
      </c>
      <c r="O70" t="s">
        <v>85</v>
      </c>
      <c r="P70" t="s">
        <v>85</v>
      </c>
      <c r="Q70">
        <v>1</v>
      </c>
      <c r="W70">
        <v>0</v>
      </c>
      <c r="X70">
        <v>767333108</v>
      </c>
      <c r="Y70">
        <v>100</v>
      </c>
      <c r="AA70">
        <v>4965</v>
      </c>
      <c r="AB70">
        <v>0</v>
      </c>
      <c r="AC70">
        <v>0</v>
      </c>
      <c r="AD70">
        <v>0</v>
      </c>
      <c r="AE70">
        <v>503.55</v>
      </c>
      <c r="AF70">
        <v>0</v>
      </c>
      <c r="AG70">
        <v>0</v>
      </c>
      <c r="AH70">
        <v>0</v>
      </c>
      <c r="AI70">
        <v>9.86</v>
      </c>
      <c r="AJ70">
        <v>1</v>
      </c>
      <c r="AK70">
        <v>1</v>
      </c>
      <c r="AL70">
        <v>1</v>
      </c>
      <c r="AN70">
        <v>0</v>
      </c>
      <c r="AO70">
        <v>0</v>
      </c>
      <c r="AP70">
        <v>0</v>
      </c>
      <c r="AQ70">
        <v>0</v>
      </c>
      <c r="AR70">
        <v>0</v>
      </c>
      <c r="AS70" t="s">
        <v>3</v>
      </c>
      <c r="AT70">
        <v>100</v>
      </c>
      <c r="AU70" t="s">
        <v>3</v>
      </c>
      <c r="AV70">
        <v>0</v>
      </c>
      <c r="AW70">
        <v>1</v>
      </c>
      <c r="AX70">
        <v>-1</v>
      </c>
      <c r="AY70">
        <v>0</v>
      </c>
      <c r="AZ70">
        <v>0</v>
      </c>
      <c r="BA70" t="s">
        <v>3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Y70*Source!I47</f>
        <v>6.0600000000000005</v>
      </c>
      <c r="CY70">
        <f t="shared" si="9"/>
        <v>4965</v>
      </c>
      <c r="CZ70">
        <f t="shared" si="10"/>
        <v>503.55</v>
      </c>
      <c r="DA70">
        <f t="shared" si="11"/>
        <v>9.86</v>
      </c>
      <c r="DB70">
        <v>0</v>
      </c>
    </row>
    <row r="71" spans="1:106" x14ac:dyDescent="0.2">
      <c r="A71">
        <f>ROW(Source!A56)</f>
        <v>56</v>
      </c>
      <c r="B71">
        <v>21012691</v>
      </c>
      <c r="C71">
        <v>21014306</v>
      </c>
      <c r="D71">
        <v>7157835</v>
      </c>
      <c r="E71">
        <v>7157832</v>
      </c>
      <c r="F71">
        <v>1</v>
      </c>
      <c r="G71">
        <v>7157832</v>
      </c>
      <c r="H71">
        <v>1</v>
      </c>
      <c r="I71" t="s">
        <v>685</v>
      </c>
      <c r="J71" t="s">
        <v>3</v>
      </c>
      <c r="K71" t="s">
        <v>686</v>
      </c>
      <c r="L71">
        <v>1191</v>
      </c>
      <c r="N71">
        <v>1013</v>
      </c>
      <c r="O71" t="s">
        <v>687</v>
      </c>
      <c r="P71" t="s">
        <v>687</v>
      </c>
      <c r="Q71">
        <v>1</v>
      </c>
      <c r="W71">
        <v>0</v>
      </c>
      <c r="X71">
        <v>946207192</v>
      </c>
      <c r="Y71">
        <v>12.074999999999999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10.5</v>
      </c>
      <c r="AU71" t="s">
        <v>28</v>
      </c>
      <c r="AV71">
        <v>1</v>
      </c>
      <c r="AW71">
        <v>2</v>
      </c>
      <c r="AX71">
        <v>21014310</v>
      </c>
      <c r="AY71">
        <v>1</v>
      </c>
      <c r="AZ71">
        <v>0</v>
      </c>
      <c r="BA71">
        <v>69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Y71*Source!I56</f>
        <v>0.36224999999999996</v>
      </c>
      <c r="CY71">
        <f>AD71</f>
        <v>0</v>
      </c>
      <c r="CZ71">
        <f>AH71</f>
        <v>0</v>
      </c>
      <c r="DA71">
        <f>AL71</f>
        <v>1</v>
      </c>
      <c r="DB71">
        <v>0</v>
      </c>
    </row>
    <row r="72" spans="1:106" x14ac:dyDescent="0.2">
      <c r="A72">
        <f>ROW(Source!A56)</f>
        <v>56</v>
      </c>
      <c r="B72">
        <v>21012691</v>
      </c>
      <c r="C72">
        <v>21014306</v>
      </c>
      <c r="D72">
        <v>7159942</v>
      </c>
      <c r="E72">
        <v>7157832</v>
      </c>
      <c r="F72">
        <v>1</v>
      </c>
      <c r="G72">
        <v>7157832</v>
      </c>
      <c r="H72">
        <v>2</v>
      </c>
      <c r="I72" t="s">
        <v>692</v>
      </c>
      <c r="J72" t="s">
        <v>3</v>
      </c>
      <c r="K72" t="s">
        <v>693</v>
      </c>
      <c r="L72">
        <v>1344</v>
      </c>
      <c r="N72">
        <v>1008</v>
      </c>
      <c r="O72" t="s">
        <v>691</v>
      </c>
      <c r="P72" t="s">
        <v>691</v>
      </c>
      <c r="Q72">
        <v>1</v>
      </c>
      <c r="W72">
        <v>0</v>
      </c>
      <c r="X72">
        <v>-450565604</v>
      </c>
      <c r="Y72">
        <v>14.2485</v>
      </c>
      <c r="AA72">
        <v>0</v>
      </c>
      <c r="AB72">
        <v>1</v>
      </c>
      <c r="AC72">
        <v>0</v>
      </c>
      <c r="AD72">
        <v>0</v>
      </c>
      <c r="AE72">
        <v>0</v>
      </c>
      <c r="AF72">
        <v>1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12.39</v>
      </c>
      <c r="AU72" t="s">
        <v>28</v>
      </c>
      <c r="AV72">
        <v>0</v>
      </c>
      <c r="AW72">
        <v>2</v>
      </c>
      <c r="AX72">
        <v>21014311</v>
      </c>
      <c r="AY72">
        <v>1</v>
      </c>
      <c r="AZ72">
        <v>0</v>
      </c>
      <c r="BA72">
        <v>70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Y72*Source!I56</f>
        <v>0.42745499999999997</v>
      </c>
      <c r="CY72">
        <f>AB72</f>
        <v>1</v>
      </c>
      <c r="CZ72">
        <f>AF72</f>
        <v>1</v>
      </c>
      <c r="DA72">
        <f>AJ72</f>
        <v>1</v>
      </c>
      <c r="DB72">
        <v>0</v>
      </c>
    </row>
    <row r="73" spans="1:106" x14ac:dyDescent="0.2">
      <c r="A73">
        <f>ROW(Source!A56)</f>
        <v>56</v>
      </c>
      <c r="B73">
        <v>21012691</v>
      </c>
      <c r="C73">
        <v>21014306</v>
      </c>
      <c r="D73">
        <v>7182702</v>
      </c>
      <c r="E73">
        <v>7157832</v>
      </c>
      <c r="F73">
        <v>1</v>
      </c>
      <c r="G73">
        <v>7157832</v>
      </c>
      <c r="H73">
        <v>3</v>
      </c>
      <c r="I73" t="s">
        <v>688</v>
      </c>
      <c r="J73" t="s">
        <v>3</v>
      </c>
      <c r="K73" t="s">
        <v>689</v>
      </c>
      <c r="L73">
        <v>1348</v>
      </c>
      <c r="N73">
        <v>1009</v>
      </c>
      <c r="O73" t="s">
        <v>173</v>
      </c>
      <c r="P73" t="s">
        <v>173</v>
      </c>
      <c r="Q73">
        <v>1000</v>
      </c>
      <c r="W73">
        <v>0</v>
      </c>
      <c r="X73">
        <v>-1541367988</v>
      </c>
      <c r="Y73">
        <v>2E-3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2E-3</v>
      </c>
      <c r="AU73" t="s">
        <v>3</v>
      </c>
      <c r="AV73">
        <v>0</v>
      </c>
      <c r="AW73">
        <v>2</v>
      </c>
      <c r="AX73">
        <v>21014312</v>
      </c>
      <c r="AY73">
        <v>1</v>
      </c>
      <c r="AZ73">
        <v>0</v>
      </c>
      <c r="BA73">
        <v>71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Y73*Source!I56</f>
        <v>6.0000000000000002E-5</v>
      </c>
      <c r="CY73">
        <f>AA73</f>
        <v>0</v>
      </c>
      <c r="CZ73">
        <f>AE73</f>
        <v>0</v>
      </c>
      <c r="DA73">
        <f>AI73</f>
        <v>1</v>
      </c>
      <c r="DB73">
        <v>0</v>
      </c>
    </row>
    <row r="74" spans="1:106" x14ac:dyDescent="0.2">
      <c r="A74">
        <f>ROW(Source!A57)</f>
        <v>57</v>
      </c>
      <c r="B74">
        <v>21012693</v>
      </c>
      <c r="C74">
        <v>21014306</v>
      </c>
      <c r="D74">
        <v>7157835</v>
      </c>
      <c r="E74">
        <v>7157832</v>
      </c>
      <c r="F74">
        <v>1</v>
      </c>
      <c r="G74">
        <v>7157832</v>
      </c>
      <c r="H74">
        <v>1</v>
      </c>
      <c r="I74" t="s">
        <v>685</v>
      </c>
      <c r="J74" t="s">
        <v>3</v>
      </c>
      <c r="K74" t="s">
        <v>686</v>
      </c>
      <c r="L74">
        <v>1191</v>
      </c>
      <c r="N74">
        <v>1013</v>
      </c>
      <c r="O74" t="s">
        <v>687</v>
      </c>
      <c r="P74" t="s">
        <v>687</v>
      </c>
      <c r="Q74">
        <v>1</v>
      </c>
      <c r="W74">
        <v>0</v>
      </c>
      <c r="X74">
        <v>946207192</v>
      </c>
      <c r="Y74">
        <v>12.074999999999999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10.5</v>
      </c>
      <c r="AU74" t="s">
        <v>28</v>
      </c>
      <c r="AV74">
        <v>1</v>
      </c>
      <c r="AW74">
        <v>2</v>
      </c>
      <c r="AX74">
        <v>21014310</v>
      </c>
      <c r="AY74">
        <v>1</v>
      </c>
      <c r="AZ74">
        <v>0</v>
      </c>
      <c r="BA74">
        <v>72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Y74*Source!I57</f>
        <v>0.36224999999999996</v>
      </c>
      <c r="CY74">
        <f>AD74</f>
        <v>0</v>
      </c>
      <c r="CZ74">
        <f>AH74</f>
        <v>0</v>
      </c>
      <c r="DA74">
        <f>AL74</f>
        <v>1</v>
      </c>
      <c r="DB74">
        <v>0</v>
      </c>
    </row>
    <row r="75" spans="1:106" x14ac:dyDescent="0.2">
      <c r="A75">
        <f>ROW(Source!A57)</f>
        <v>57</v>
      </c>
      <c r="B75">
        <v>21012693</v>
      </c>
      <c r="C75">
        <v>21014306</v>
      </c>
      <c r="D75">
        <v>7159942</v>
      </c>
      <c r="E75">
        <v>7157832</v>
      </c>
      <c r="F75">
        <v>1</v>
      </c>
      <c r="G75">
        <v>7157832</v>
      </c>
      <c r="H75">
        <v>2</v>
      </c>
      <c r="I75" t="s">
        <v>692</v>
      </c>
      <c r="J75" t="s">
        <v>3</v>
      </c>
      <c r="K75" t="s">
        <v>693</v>
      </c>
      <c r="L75">
        <v>1344</v>
      </c>
      <c r="N75">
        <v>1008</v>
      </c>
      <c r="O75" t="s">
        <v>691</v>
      </c>
      <c r="P75" t="s">
        <v>691</v>
      </c>
      <c r="Q75">
        <v>1</v>
      </c>
      <c r="W75">
        <v>0</v>
      </c>
      <c r="X75">
        <v>-450565604</v>
      </c>
      <c r="Y75">
        <v>14.2485</v>
      </c>
      <c r="AA75">
        <v>0</v>
      </c>
      <c r="AB75">
        <v>1.05</v>
      </c>
      <c r="AC75">
        <v>0</v>
      </c>
      <c r="AD75">
        <v>0</v>
      </c>
      <c r="AE75">
        <v>0</v>
      </c>
      <c r="AF75">
        <v>1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12.39</v>
      </c>
      <c r="AU75" t="s">
        <v>28</v>
      </c>
      <c r="AV75">
        <v>0</v>
      </c>
      <c r="AW75">
        <v>2</v>
      </c>
      <c r="AX75">
        <v>21014311</v>
      </c>
      <c r="AY75">
        <v>1</v>
      </c>
      <c r="AZ75">
        <v>0</v>
      </c>
      <c r="BA75">
        <v>73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Y75*Source!I57</f>
        <v>0.42745499999999997</v>
      </c>
      <c r="CY75">
        <f>AB75</f>
        <v>1.05</v>
      </c>
      <c r="CZ75">
        <f>AF75</f>
        <v>1</v>
      </c>
      <c r="DA75">
        <f>AJ75</f>
        <v>1</v>
      </c>
      <c r="DB75">
        <v>0</v>
      </c>
    </row>
    <row r="76" spans="1:106" x14ac:dyDescent="0.2">
      <c r="A76">
        <f>ROW(Source!A57)</f>
        <v>57</v>
      </c>
      <c r="B76">
        <v>21012693</v>
      </c>
      <c r="C76">
        <v>21014306</v>
      </c>
      <c r="D76">
        <v>7182702</v>
      </c>
      <c r="E76">
        <v>7157832</v>
      </c>
      <c r="F76">
        <v>1</v>
      </c>
      <c r="G76">
        <v>7157832</v>
      </c>
      <c r="H76">
        <v>3</v>
      </c>
      <c r="I76" t="s">
        <v>688</v>
      </c>
      <c r="J76" t="s">
        <v>3</v>
      </c>
      <c r="K76" t="s">
        <v>689</v>
      </c>
      <c r="L76">
        <v>1348</v>
      </c>
      <c r="N76">
        <v>1009</v>
      </c>
      <c r="O76" t="s">
        <v>173</v>
      </c>
      <c r="P76" t="s">
        <v>173</v>
      </c>
      <c r="Q76">
        <v>1000</v>
      </c>
      <c r="W76">
        <v>0</v>
      </c>
      <c r="X76">
        <v>-1541367988</v>
      </c>
      <c r="Y76">
        <v>2E-3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2E-3</v>
      </c>
      <c r="AU76" t="s">
        <v>3</v>
      </c>
      <c r="AV76">
        <v>0</v>
      </c>
      <c r="AW76">
        <v>2</v>
      </c>
      <c r="AX76">
        <v>21014312</v>
      </c>
      <c r="AY76">
        <v>1</v>
      </c>
      <c r="AZ76">
        <v>0</v>
      </c>
      <c r="BA76">
        <v>74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Y76*Source!I57</f>
        <v>6.0000000000000002E-5</v>
      </c>
      <c r="CY76">
        <f>AA76</f>
        <v>0</v>
      </c>
      <c r="CZ76">
        <f>AE76</f>
        <v>0</v>
      </c>
      <c r="DA76">
        <f>AI76</f>
        <v>1</v>
      </c>
      <c r="DB76">
        <v>0</v>
      </c>
    </row>
    <row r="77" spans="1:106" x14ac:dyDescent="0.2">
      <c r="A77">
        <f>ROW(Source!A58)</f>
        <v>58</v>
      </c>
      <c r="B77">
        <v>21012691</v>
      </c>
      <c r="C77">
        <v>21014373</v>
      </c>
      <c r="D77">
        <v>7157835</v>
      </c>
      <c r="E77">
        <v>7157832</v>
      </c>
      <c r="F77">
        <v>1</v>
      </c>
      <c r="G77">
        <v>7157832</v>
      </c>
      <c r="H77">
        <v>1</v>
      </c>
      <c r="I77" t="s">
        <v>685</v>
      </c>
      <c r="J77" t="s">
        <v>3</v>
      </c>
      <c r="K77" t="s">
        <v>686</v>
      </c>
      <c r="L77">
        <v>1191</v>
      </c>
      <c r="N77">
        <v>1013</v>
      </c>
      <c r="O77" t="s">
        <v>687</v>
      </c>
      <c r="P77" t="s">
        <v>687</v>
      </c>
      <c r="Q77">
        <v>1</v>
      </c>
      <c r="W77">
        <v>0</v>
      </c>
      <c r="X77">
        <v>946207192</v>
      </c>
      <c r="Y77">
        <v>3.97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0</v>
      </c>
      <c r="AQ77">
        <v>0</v>
      </c>
      <c r="AR77">
        <v>0</v>
      </c>
      <c r="AS77" t="s">
        <v>3</v>
      </c>
      <c r="AT77">
        <v>3.97</v>
      </c>
      <c r="AU77" t="s">
        <v>3</v>
      </c>
      <c r="AV77">
        <v>1</v>
      </c>
      <c r="AW77">
        <v>2</v>
      </c>
      <c r="AX77">
        <v>21014374</v>
      </c>
      <c r="AY77">
        <v>1</v>
      </c>
      <c r="AZ77">
        <v>0</v>
      </c>
      <c r="BA77">
        <v>75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Y77*Source!I58</f>
        <v>1.1910000000000001</v>
      </c>
      <c r="CY77">
        <f>AD77</f>
        <v>0</v>
      </c>
      <c r="CZ77">
        <f>AH77</f>
        <v>0</v>
      </c>
      <c r="DA77">
        <f>AL77</f>
        <v>1</v>
      </c>
      <c r="DB77">
        <v>0</v>
      </c>
    </row>
    <row r="78" spans="1:106" x14ac:dyDescent="0.2">
      <c r="A78">
        <f>ROW(Source!A58)</f>
        <v>58</v>
      </c>
      <c r="B78">
        <v>21012691</v>
      </c>
      <c r="C78">
        <v>21014373</v>
      </c>
      <c r="D78">
        <v>7159942</v>
      </c>
      <c r="E78">
        <v>7157832</v>
      </c>
      <c r="F78">
        <v>1</v>
      </c>
      <c r="G78">
        <v>7157832</v>
      </c>
      <c r="H78">
        <v>2</v>
      </c>
      <c r="I78" t="s">
        <v>692</v>
      </c>
      <c r="J78" t="s">
        <v>3</v>
      </c>
      <c r="K78" t="s">
        <v>693</v>
      </c>
      <c r="L78">
        <v>1344</v>
      </c>
      <c r="N78">
        <v>1008</v>
      </c>
      <c r="O78" t="s">
        <v>691</v>
      </c>
      <c r="P78" t="s">
        <v>691</v>
      </c>
      <c r="Q78">
        <v>1</v>
      </c>
      <c r="W78">
        <v>0</v>
      </c>
      <c r="X78">
        <v>-450565604</v>
      </c>
      <c r="Y78">
        <v>0.42</v>
      </c>
      <c r="AA78">
        <v>0</v>
      </c>
      <c r="AB78">
        <v>1</v>
      </c>
      <c r="AC78">
        <v>0</v>
      </c>
      <c r="AD78">
        <v>0</v>
      </c>
      <c r="AE78">
        <v>0</v>
      </c>
      <c r="AF78">
        <v>1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0.42</v>
      </c>
      <c r="AU78" t="s">
        <v>3</v>
      </c>
      <c r="AV78">
        <v>0</v>
      </c>
      <c r="AW78">
        <v>2</v>
      </c>
      <c r="AX78">
        <v>21014375</v>
      </c>
      <c r="AY78">
        <v>1</v>
      </c>
      <c r="AZ78">
        <v>0</v>
      </c>
      <c r="BA78">
        <v>76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Y78*Source!I58</f>
        <v>0.126</v>
      </c>
      <c r="CY78">
        <f>AB78</f>
        <v>1</v>
      </c>
      <c r="CZ78">
        <f>AF78</f>
        <v>1</v>
      </c>
      <c r="DA78">
        <f>AJ78</f>
        <v>1</v>
      </c>
      <c r="DB78">
        <v>0</v>
      </c>
    </row>
    <row r="79" spans="1:106" x14ac:dyDescent="0.2">
      <c r="A79">
        <f>ROW(Source!A58)</f>
        <v>58</v>
      </c>
      <c r="B79">
        <v>21012691</v>
      </c>
      <c r="C79">
        <v>21014373</v>
      </c>
      <c r="D79">
        <v>7231824</v>
      </c>
      <c r="E79">
        <v>1</v>
      </c>
      <c r="F79">
        <v>1</v>
      </c>
      <c r="G79">
        <v>7157832</v>
      </c>
      <c r="H79">
        <v>3</v>
      </c>
      <c r="I79" t="s">
        <v>731</v>
      </c>
      <c r="J79" t="s">
        <v>732</v>
      </c>
      <c r="K79" t="s">
        <v>733</v>
      </c>
      <c r="L79">
        <v>1346</v>
      </c>
      <c r="N79">
        <v>1009</v>
      </c>
      <c r="O79" t="s">
        <v>206</v>
      </c>
      <c r="P79" t="s">
        <v>206</v>
      </c>
      <c r="Q79">
        <v>1</v>
      </c>
      <c r="W79">
        <v>0</v>
      </c>
      <c r="X79">
        <v>626593577</v>
      </c>
      <c r="Y79">
        <v>1</v>
      </c>
      <c r="AA79">
        <v>1.61</v>
      </c>
      <c r="AB79">
        <v>0</v>
      </c>
      <c r="AC79">
        <v>0</v>
      </c>
      <c r="AD79">
        <v>0</v>
      </c>
      <c r="AE79">
        <v>1.61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1</v>
      </c>
      <c r="AU79" t="s">
        <v>3</v>
      </c>
      <c r="AV79">
        <v>0</v>
      </c>
      <c r="AW79">
        <v>2</v>
      </c>
      <c r="AX79">
        <v>21014376</v>
      </c>
      <c r="AY79">
        <v>1</v>
      </c>
      <c r="AZ79">
        <v>0</v>
      </c>
      <c r="BA79">
        <v>77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Y79*Source!I58</f>
        <v>0.3</v>
      </c>
      <c r="CY79">
        <f>AA79</f>
        <v>1.61</v>
      </c>
      <c r="CZ79">
        <f>AE79</f>
        <v>1.61</v>
      </c>
      <c r="DA79">
        <f>AI79</f>
        <v>1</v>
      </c>
      <c r="DB79">
        <v>0</v>
      </c>
    </row>
    <row r="80" spans="1:106" x14ac:dyDescent="0.2">
      <c r="A80">
        <f>ROW(Source!A58)</f>
        <v>58</v>
      </c>
      <c r="B80">
        <v>21012691</v>
      </c>
      <c r="C80">
        <v>21014373</v>
      </c>
      <c r="D80">
        <v>7238957</v>
      </c>
      <c r="E80">
        <v>1</v>
      </c>
      <c r="F80">
        <v>1</v>
      </c>
      <c r="G80">
        <v>7157832</v>
      </c>
      <c r="H80">
        <v>3</v>
      </c>
      <c r="I80" t="s">
        <v>111</v>
      </c>
      <c r="J80" t="s">
        <v>113</v>
      </c>
      <c r="K80" t="s">
        <v>112</v>
      </c>
      <c r="L80">
        <v>1354</v>
      </c>
      <c r="N80">
        <v>1010</v>
      </c>
      <c r="O80" t="s">
        <v>51</v>
      </c>
      <c r="P80" t="s">
        <v>51</v>
      </c>
      <c r="Q80">
        <v>1</v>
      </c>
      <c r="W80">
        <v>0</v>
      </c>
      <c r="X80">
        <v>-1045594064</v>
      </c>
      <c r="Y80">
        <v>10</v>
      </c>
      <c r="AA80">
        <v>21.79</v>
      </c>
      <c r="AB80">
        <v>0</v>
      </c>
      <c r="AC80">
        <v>0</v>
      </c>
      <c r="AD80">
        <v>0</v>
      </c>
      <c r="AE80">
        <v>21.79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0</v>
      </c>
      <c r="AP80">
        <v>0</v>
      </c>
      <c r="AQ80">
        <v>0</v>
      </c>
      <c r="AR80">
        <v>0</v>
      </c>
      <c r="AS80" t="s">
        <v>3</v>
      </c>
      <c r="AT80">
        <v>10</v>
      </c>
      <c r="AU80" t="s">
        <v>3</v>
      </c>
      <c r="AV80">
        <v>0</v>
      </c>
      <c r="AW80">
        <v>1</v>
      </c>
      <c r="AX80">
        <v>-1</v>
      </c>
      <c r="AY80">
        <v>0</v>
      </c>
      <c r="AZ80">
        <v>0</v>
      </c>
      <c r="BA80" t="s">
        <v>3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Y80*Source!I58</f>
        <v>3</v>
      </c>
      <c r="CY80">
        <f>AA80</f>
        <v>21.79</v>
      </c>
      <c r="CZ80">
        <f>AE80</f>
        <v>21.79</v>
      </c>
      <c r="DA80">
        <f>AI80</f>
        <v>1</v>
      </c>
      <c r="DB80">
        <v>0</v>
      </c>
    </row>
    <row r="81" spans="1:106" x14ac:dyDescent="0.2">
      <c r="A81">
        <f>ROW(Source!A59)</f>
        <v>59</v>
      </c>
      <c r="B81">
        <v>21012693</v>
      </c>
      <c r="C81">
        <v>21014373</v>
      </c>
      <c r="D81">
        <v>7157835</v>
      </c>
      <c r="E81">
        <v>7157832</v>
      </c>
      <c r="F81">
        <v>1</v>
      </c>
      <c r="G81">
        <v>7157832</v>
      </c>
      <c r="H81">
        <v>1</v>
      </c>
      <c r="I81" t="s">
        <v>685</v>
      </c>
      <c r="J81" t="s">
        <v>3</v>
      </c>
      <c r="K81" t="s">
        <v>686</v>
      </c>
      <c r="L81">
        <v>1191</v>
      </c>
      <c r="N81">
        <v>1013</v>
      </c>
      <c r="O81" t="s">
        <v>687</v>
      </c>
      <c r="P81" t="s">
        <v>687</v>
      </c>
      <c r="Q81">
        <v>1</v>
      </c>
      <c r="W81">
        <v>0</v>
      </c>
      <c r="X81">
        <v>946207192</v>
      </c>
      <c r="Y81">
        <v>3.97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3.97</v>
      </c>
      <c r="AU81" t="s">
        <v>3</v>
      </c>
      <c r="AV81">
        <v>1</v>
      </c>
      <c r="AW81">
        <v>2</v>
      </c>
      <c r="AX81">
        <v>21014374</v>
      </c>
      <c r="AY81">
        <v>1</v>
      </c>
      <c r="AZ81">
        <v>0</v>
      </c>
      <c r="BA81">
        <v>79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Y81*Source!I59</f>
        <v>1.1910000000000001</v>
      </c>
      <c r="CY81">
        <f>AD81</f>
        <v>0</v>
      </c>
      <c r="CZ81">
        <f>AH81</f>
        <v>0</v>
      </c>
      <c r="DA81">
        <f>AL81</f>
        <v>1</v>
      </c>
      <c r="DB81">
        <v>0</v>
      </c>
    </row>
    <row r="82" spans="1:106" x14ac:dyDescent="0.2">
      <c r="A82">
        <f>ROW(Source!A59)</f>
        <v>59</v>
      </c>
      <c r="B82">
        <v>21012693</v>
      </c>
      <c r="C82">
        <v>21014373</v>
      </c>
      <c r="D82">
        <v>7159942</v>
      </c>
      <c r="E82">
        <v>7157832</v>
      </c>
      <c r="F82">
        <v>1</v>
      </c>
      <c r="G82">
        <v>7157832</v>
      </c>
      <c r="H82">
        <v>2</v>
      </c>
      <c r="I82" t="s">
        <v>692</v>
      </c>
      <c r="J82" t="s">
        <v>3</v>
      </c>
      <c r="K82" t="s">
        <v>693</v>
      </c>
      <c r="L82">
        <v>1344</v>
      </c>
      <c r="N82">
        <v>1008</v>
      </c>
      <c r="O82" t="s">
        <v>691</v>
      </c>
      <c r="P82" t="s">
        <v>691</v>
      </c>
      <c r="Q82">
        <v>1</v>
      </c>
      <c r="W82">
        <v>0</v>
      </c>
      <c r="X82">
        <v>-450565604</v>
      </c>
      <c r="Y82">
        <v>0.42</v>
      </c>
      <c r="AA82">
        <v>0</v>
      </c>
      <c r="AB82">
        <v>1.05</v>
      </c>
      <c r="AC82">
        <v>0</v>
      </c>
      <c r="AD82">
        <v>0</v>
      </c>
      <c r="AE82">
        <v>0</v>
      </c>
      <c r="AF82">
        <v>1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0.42</v>
      </c>
      <c r="AU82" t="s">
        <v>3</v>
      </c>
      <c r="AV82">
        <v>0</v>
      </c>
      <c r="AW82">
        <v>2</v>
      </c>
      <c r="AX82">
        <v>21014375</v>
      </c>
      <c r="AY82">
        <v>1</v>
      </c>
      <c r="AZ82">
        <v>0</v>
      </c>
      <c r="BA82">
        <v>80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Y82*Source!I59</f>
        <v>0.126</v>
      </c>
      <c r="CY82">
        <f>AB82</f>
        <v>1.05</v>
      </c>
      <c r="CZ82">
        <f>AF82</f>
        <v>1</v>
      </c>
      <c r="DA82">
        <f>AJ82</f>
        <v>1</v>
      </c>
      <c r="DB82">
        <v>0</v>
      </c>
    </row>
    <row r="83" spans="1:106" x14ac:dyDescent="0.2">
      <c r="A83">
        <f>ROW(Source!A59)</f>
        <v>59</v>
      </c>
      <c r="B83">
        <v>21012693</v>
      </c>
      <c r="C83">
        <v>21014373</v>
      </c>
      <c r="D83">
        <v>7231824</v>
      </c>
      <c r="E83">
        <v>1</v>
      </c>
      <c r="F83">
        <v>1</v>
      </c>
      <c r="G83">
        <v>7157832</v>
      </c>
      <c r="H83">
        <v>3</v>
      </c>
      <c r="I83" t="s">
        <v>731</v>
      </c>
      <c r="J83" t="s">
        <v>732</v>
      </c>
      <c r="K83" t="s">
        <v>733</v>
      </c>
      <c r="L83">
        <v>1346</v>
      </c>
      <c r="N83">
        <v>1009</v>
      </c>
      <c r="O83" t="s">
        <v>206</v>
      </c>
      <c r="P83" t="s">
        <v>206</v>
      </c>
      <c r="Q83">
        <v>1</v>
      </c>
      <c r="W83">
        <v>0</v>
      </c>
      <c r="X83">
        <v>626593577</v>
      </c>
      <c r="Y83">
        <v>1</v>
      </c>
      <c r="AA83">
        <v>49.41</v>
      </c>
      <c r="AB83">
        <v>0</v>
      </c>
      <c r="AC83">
        <v>0</v>
      </c>
      <c r="AD83">
        <v>0</v>
      </c>
      <c r="AE83">
        <v>1.61</v>
      </c>
      <c r="AF83">
        <v>0</v>
      </c>
      <c r="AG83">
        <v>0</v>
      </c>
      <c r="AH83">
        <v>0</v>
      </c>
      <c r="AI83">
        <v>30.69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1</v>
      </c>
      <c r="AU83" t="s">
        <v>3</v>
      </c>
      <c r="AV83">
        <v>0</v>
      </c>
      <c r="AW83">
        <v>2</v>
      </c>
      <c r="AX83">
        <v>21014376</v>
      </c>
      <c r="AY83">
        <v>1</v>
      </c>
      <c r="AZ83">
        <v>0</v>
      </c>
      <c r="BA83">
        <v>81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Y83*Source!I59</f>
        <v>0.3</v>
      </c>
      <c r="CY83">
        <f>AA83</f>
        <v>49.41</v>
      </c>
      <c r="CZ83">
        <f>AE83</f>
        <v>1.61</v>
      </c>
      <c r="DA83">
        <f>AI83</f>
        <v>30.69</v>
      </c>
      <c r="DB83">
        <v>0</v>
      </c>
    </row>
    <row r="84" spans="1:106" x14ac:dyDescent="0.2">
      <c r="A84">
        <f>ROW(Source!A59)</f>
        <v>59</v>
      </c>
      <c r="B84">
        <v>21012693</v>
      </c>
      <c r="C84">
        <v>21014373</v>
      </c>
      <c r="D84">
        <v>7238957</v>
      </c>
      <c r="E84">
        <v>1</v>
      </c>
      <c r="F84">
        <v>1</v>
      </c>
      <c r="G84">
        <v>7157832</v>
      </c>
      <c r="H84">
        <v>3</v>
      </c>
      <c r="I84" t="s">
        <v>111</v>
      </c>
      <c r="J84" t="s">
        <v>113</v>
      </c>
      <c r="K84" t="s">
        <v>112</v>
      </c>
      <c r="L84">
        <v>1354</v>
      </c>
      <c r="N84">
        <v>1010</v>
      </c>
      <c r="O84" t="s">
        <v>51</v>
      </c>
      <c r="P84" t="s">
        <v>51</v>
      </c>
      <c r="Q84">
        <v>1</v>
      </c>
      <c r="W84">
        <v>0</v>
      </c>
      <c r="X84">
        <v>-1045594064</v>
      </c>
      <c r="Y84">
        <v>10</v>
      </c>
      <c r="AA84">
        <v>134.44</v>
      </c>
      <c r="AB84">
        <v>0</v>
      </c>
      <c r="AC84">
        <v>0</v>
      </c>
      <c r="AD84">
        <v>0</v>
      </c>
      <c r="AE84">
        <v>21.79</v>
      </c>
      <c r="AF84">
        <v>0</v>
      </c>
      <c r="AG84">
        <v>0</v>
      </c>
      <c r="AH84">
        <v>0</v>
      </c>
      <c r="AI84">
        <v>6.17</v>
      </c>
      <c r="AJ84">
        <v>1</v>
      </c>
      <c r="AK84">
        <v>1</v>
      </c>
      <c r="AL84">
        <v>1</v>
      </c>
      <c r="AN84">
        <v>0</v>
      </c>
      <c r="AO84">
        <v>0</v>
      </c>
      <c r="AP84">
        <v>0</v>
      </c>
      <c r="AQ84">
        <v>0</v>
      </c>
      <c r="AR84">
        <v>0</v>
      </c>
      <c r="AS84" t="s">
        <v>3</v>
      </c>
      <c r="AT84">
        <v>10</v>
      </c>
      <c r="AU84" t="s">
        <v>3</v>
      </c>
      <c r="AV84">
        <v>0</v>
      </c>
      <c r="AW84">
        <v>1</v>
      </c>
      <c r="AX84">
        <v>-1</v>
      </c>
      <c r="AY84">
        <v>0</v>
      </c>
      <c r="AZ84">
        <v>0</v>
      </c>
      <c r="BA84" t="s">
        <v>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Y84*Source!I59</f>
        <v>3</v>
      </c>
      <c r="CY84">
        <f>AA84</f>
        <v>134.44</v>
      </c>
      <c r="CZ84">
        <f>AE84</f>
        <v>21.79</v>
      </c>
      <c r="DA84">
        <f>AI84</f>
        <v>6.17</v>
      </c>
      <c r="DB84">
        <v>0</v>
      </c>
    </row>
    <row r="85" spans="1:106" x14ac:dyDescent="0.2">
      <c r="A85">
        <f>ROW(Source!A62)</f>
        <v>62</v>
      </c>
      <c r="B85">
        <v>21012691</v>
      </c>
      <c r="C85">
        <v>21013081</v>
      </c>
      <c r="D85">
        <v>7157835</v>
      </c>
      <c r="E85">
        <v>7157832</v>
      </c>
      <c r="F85">
        <v>1</v>
      </c>
      <c r="G85">
        <v>7157832</v>
      </c>
      <c r="H85">
        <v>1</v>
      </c>
      <c r="I85" t="s">
        <v>685</v>
      </c>
      <c r="J85" t="s">
        <v>3</v>
      </c>
      <c r="K85" t="s">
        <v>686</v>
      </c>
      <c r="L85">
        <v>1191</v>
      </c>
      <c r="N85">
        <v>1013</v>
      </c>
      <c r="O85" t="s">
        <v>687</v>
      </c>
      <c r="P85" t="s">
        <v>687</v>
      </c>
      <c r="Q85">
        <v>1</v>
      </c>
      <c r="W85">
        <v>0</v>
      </c>
      <c r="X85">
        <v>946207192</v>
      </c>
      <c r="Y85">
        <v>0.15869999999999998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0.12</v>
      </c>
      <c r="AU85" t="s">
        <v>63</v>
      </c>
      <c r="AV85">
        <v>1</v>
      </c>
      <c r="AW85">
        <v>2</v>
      </c>
      <c r="AX85">
        <v>21013084</v>
      </c>
      <c r="AY85">
        <v>1</v>
      </c>
      <c r="AZ85">
        <v>0</v>
      </c>
      <c r="BA85">
        <v>83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Y85*Source!I62</f>
        <v>1.4282999999999999</v>
      </c>
      <c r="CY85">
        <f>AD85</f>
        <v>0</v>
      </c>
      <c r="CZ85">
        <f>AH85</f>
        <v>0</v>
      </c>
      <c r="DA85">
        <f>AL85</f>
        <v>1</v>
      </c>
      <c r="DB85">
        <v>0</v>
      </c>
    </row>
    <row r="86" spans="1:106" x14ac:dyDescent="0.2">
      <c r="A86">
        <f>ROW(Source!A62)</f>
        <v>62</v>
      </c>
      <c r="B86">
        <v>21012691</v>
      </c>
      <c r="C86">
        <v>21013081</v>
      </c>
      <c r="D86">
        <v>7231782</v>
      </c>
      <c r="E86">
        <v>1</v>
      </c>
      <c r="F86">
        <v>1</v>
      </c>
      <c r="G86">
        <v>7157832</v>
      </c>
      <c r="H86">
        <v>3</v>
      </c>
      <c r="I86" t="s">
        <v>121</v>
      </c>
      <c r="J86" t="s">
        <v>124</v>
      </c>
      <c r="K86" t="s">
        <v>122</v>
      </c>
      <c r="L86">
        <v>1339</v>
      </c>
      <c r="N86">
        <v>1007</v>
      </c>
      <c r="O86" t="s">
        <v>123</v>
      </c>
      <c r="P86" t="s">
        <v>123</v>
      </c>
      <c r="Q86">
        <v>1</v>
      </c>
      <c r="W86">
        <v>0</v>
      </c>
      <c r="X86">
        <v>1992667420</v>
      </c>
      <c r="Y86">
        <v>1.6670000000000001E-2</v>
      </c>
      <c r="AA86">
        <v>6634.93</v>
      </c>
      <c r="AB86">
        <v>0</v>
      </c>
      <c r="AC86">
        <v>0</v>
      </c>
      <c r="AD86">
        <v>0</v>
      </c>
      <c r="AE86">
        <v>6634.93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0</v>
      </c>
      <c r="AP86">
        <v>0</v>
      </c>
      <c r="AQ86">
        <v>0</v>
      </c>
      <c r="AR86">
        <v>0</v>
      </c>
      <c r="AS86" t="s">
        <v>3</v>
      </c>
      <c r="AT86">
        <v>1.6670000000000001E-2</v>
      </c>
      <c r="AU86" t="s">
        <v>3</v>
      </c>
      <c r="AV86">
        <v>0</v>
      </c>
      <c r="AW86">
        <v>1</v>
      </c>
      <c r="AX86">
        <v>-1</v>
      </c>
      <c r="AY86">
        <v>0</v>
      </c>
      <c r="AZ86">
        <v>0</v>
      </c>
      <c r="BA86" t="s">
        <v>3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Y86*Source!I62</f>
        <v>0.15003</v>
      </c>
      <c r="CY86">
        <f>AA86</f>
        <v>6634.93</v>
      </c>
      <c r="CZ86">
        <f>AE86</f>
        <v>6634.93</v>
      </c>
      <c r="DA86">
        <f>AI86</f>
        <v>1</v>
      </c>
      <c r="DB86">
        <v>0</v>
      </c>
    </row>
    <row r="87" spans="1:106" x14ac:dyDescent="0.2">
      <c r="A87">
        <f>ROW(Source!A63)</f>
        <v>63</v>
      </c>
      <c r="B87">
        <v>21012693</v>
      </c>
      <c r="C87">
        <v>21013081</v>
      </c>
      <c r="D87">
        <v>7157835</v>
      </c>
      <c r="E87">
        <v>7157832</v>
      </c>
      <c r="F87">
        <v>1</v>
      </c>
      <c r="G87">
        <v>7157832</v>
      </c>
      <c r="H87">
        <v>1</v>
      </c>
      <c r="I87" t="s">
        <v>685</v>
      </c>
      <c r="J87" t="s">
        <v>3</v>
      </c>
      <c r="K87" t="s">
        <v>686</v>
      </c>
      <c r="L87">
        <v>1191</v>
      </c>
      <c r="N87">
        <v>1013</v>
      </c>
      <c r="O87" t="s">
        <v>687</v>
      </c>
      <c r="P87" t="s">
        <v>687</v>
      </c>
      <c r="Q87">
        <v>1</v>
      </c>
      <c r="W87">
        <v>0</v>
      </c>
      <c r="X87">
        <v>946207192</v>
      </c>
      <c r="Y87">
        <v>0.15869999999999998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0.12</v>
      </c>
      <c r="AU87" t="s">
        <v>63</v>
      </c>
      <c r="AV87">
        <v>1</v>
      </c>
      <c r="AW87">
        <v>2</v>
      </c>
      <c r="AX87">
        <v>21013084</v>
      </c>
      <c r="AY87">
        <v>1</v>
      </c>
      <c r="AZ87">
        <v>0</v>
      </c>
      <c r="BA87">
        <v>85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Y87*Source!I63</f>
        <v>1.4282999999999999</v>
      </c>
      <c r="CY87">
        <f>AD87</f>
        <v>0</v>
      </c>
      <c r="CZ87">
        <f>AH87</f>
        <v>0</v>
      </c>
      <c r="DA87">
        <f>AL87</f>
        <v>1</v>
      </c>
      <c r="DB87">
        <v>0</v>
      </c>
    </row>
    <row r="88" spans="1:106" x14ac:dyDescent="0.2">
      <c r="A88">
        <f>ROW(Source!A63)</f>
        <v>63</v>
      </c>
      <c r="B88">
        <v>21012693</v>
      </c>
      <c r="C88">
        <v>21013081</v>
      </c>
      <c r="D88">
        <v>7231782</v>
      </c>
      <c r="E88">
        <v>1</v>
      </c>
      <c r="F88">
        <v>1</v>
      </c>
      <c r="G88">
        <v>7157832</v>
      </c>
      <c r="H88">
        <v>3</v>
      </c>
      <c r="I88" t="s">
        <v>121</v>
      </c>
      <c r="J88" t="s">
        <v>124</v>
      </c>
      <c r="K88" t="s">
        <v>122</v>
      </c>
      <c r="L88">
        <v>1339</v>
      </c>
      <c r="N88">
        <v>1007</v>
      </c>
      <c r="O88" t="s">
        <v>123</v>
      </c>
      <c r="P88" t="s">
        <v>123</v>
      </c>
      <c r="Q88">
        <v>1</v>
      </c>
      <c r="W88">
        <v>0</v>
      </c>
      <c r="X88">
        <v>1992667420</v>
      </c>
      <c r="Y88">
        <v>1.6670000000000001E-2</v>
      </c>
      <c r="AA88">
        <v>44785.78</v>
      </c>
      <c r="AB88">
        <v>0</v>
      </c>
      <c r="AC88">
        <v>0</v>
      </c>
      <c r="AD88">
        <v>0</v>
      </c>
      <c r="AE88">
        <v>6634.93</v>
      </c>
      <c r="AF88">
        <v>0</v>
      </c>
      <c r="AG88">
        <v>0</v>
      </c>
      <c r="AH88">
        <v>0</v>
      </c>
      <c r="AI88">
        <v>6.75</v>
      </c>
      <c r="AJ88">
        <v>1</v>
      </c>
      <c r="AK88">
        <v>1</v>
      </c>
      <c r="AL88">
        <v>1</v>
      </c>
      <c r="AN88">
        <v>0</v>
      </c>
      <c r="AO88">
        <v>0</v>
      </c>
      <c r="AP88">
        <v>0</v>
      </c>
      <c r="AQ88">
        <v>0</v>
      </c>
      <c r="AR88">
        <v>0</v>
      </c>
      <c r="AS88" t="s">
        <v>3</v>
      </c>
      <c r="AT88">
        <v>1.6670000000000001E-2</v>
      </c>
      <c r="AU88" t="s">
        <v>3</v>
      </c>
      <c r="AV88">
        <v>0</v>
      </c>
      <c r="AW88">
        <v>1</v>
      </c>
      <c r="AX88">
        <v>-1</v>
      </c>
      <c r="AY88">
        <v>0</v>
      </c>
      <c r="AZ88">
        <v>0</v>
      </c>
      <c r="BA88" t="s">
        <v>3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Y88*Source!I63</f>
        <v>0.15003</v>
      </c>
      <c r="CY88">
        <f>AA88</f>
        <v>44785.78</v>
      </c>
      <c r="CZ88">
        <f>AE88</f>
        <v>6634.93</v>
      </c>
      <c r="DA88">
        <f>AI88</f>
        <v>6.75</v>
      </c>
      <c r="DB88">
        <v>0</v>
      </c>
    </row>
    <row r="89" spans="1:106" x14ac:dyDescent="0.2">
      <c r="A89">
        <f>ROW(Source!A66)</f>
        <v>66</v>
      </c>
      <c r="B89">
        <v>21012691</v>
      </c>
      <c r="C89">
        <v>21013087</v>
      </c>
      <c r="D89">
        <v>7157835</v>
      </c>
      <c r="E89">
        <v>7157832</v>
      </c>
      <c r="F89">
        <v>1</v>
      </c>
      <c r="G89">
        <v>7157832</v>
      </c>
      <c r="H89">
        <v>1</v>
      </c>
      <c r="I89" t="s">
        <v>685</v>
      </c>
      <c r="J89" t="s">
        <v>3</v>
      </c>
      <c r="K89" t="s">
        <v>686</v>
      </c>
      <c r="L89">
        <v>1191</v>
      </c>
      <c r="N89">
        <v>1013</v>
      </c>
      <c r="O89" t="s">
        <v>687</v>
      </c>
      <c r="P89" t="s">
        <v>687</v>
      </c>
      <c r="Q89">
        <v>1</v>
      </c>
      <c r="W89">
        <v>0</v>
      </c>
      <c r="X89">
        <v>946207192</v>
      </c>
      <c r="Y89">
        <v>10.341949999999999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7.82</v>
      </c>
      <c r="AU89" t="s">
        <v>63</v>
      </c>
      <c r="AV89">
        <v>1</v>
      </c>
      <c r="AW89">
        <v>2</v>
      </c>
      <c r="AX89">
        <v>21013092</v>
      </c>
      <c r="AY89">
        <v>1</v>
      </c>
      <c r="AZ89">
        <v>0</v>
      </c>
      <c r="BA89">
        <v>87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Y89*Source!I66</f>
        <v>3.1025849999999995</v>
      </c>
      <c r="CY89">
        <f>AD89</f>
        <v>0</v>
      </c>
      <c r="CZ89">
        <f>AH89</f>
        <v>0</v>
      </c>
      <c r="DA89">
        <f>AL89</f>
        <v>1</v>
      </c>
      <c r="DB89">
        <v>0</v>
      </c>
    </row>
    <row r="90" spans="1:106" x14ac:dyDescent="0.2">
      <c r="A90">
        <f>ROW(Source!A66)</f>
        <v>66</v>
      </c>
      <c r="B90">
        <v>21012691</v>
      </c>
      <c r="C90">
        <v>21013087</v>
      </c>
      <c r="D90">
        <v>7159942</v>
      </c>
      <c r="E90">
        <v>7157832</v>
      </c>
      <c r="F90">
        <v>1</v>
      </c>
      <c r="G90">
        <v>7157832</v>
      </c>
      <c r="H90">
        <v>2</v>
      </c>
      <c r="I90" t="s">
        <v>692</v>
      </c>
      <c r="J90" t="s">
        <v>3</v>
      </c>
      <c r="K90" t="s">
        <v>693</v>
      </c>
      <c r="L90">
        <v>1344</v>
      </c>
      <c r="N90">
        <v>1008</v>
      </c>
      <c r="O90" t="s">
        <v>691</v>
      </c>
      <c r="P90" t="s">
        <v>691</v>
      </c>
      <c r="Q90">
        <v>1</v>
      </c>
      <c r="W90">
        <v>0</v>
      </c>
      <c r="X90">
        <v>-450565604</v>
      </c>
      <c r="Y90">
        <v>5.3474999999999993</v>
      </c>
      <c r="AA90">
        <v>0</v>
      </c>
      <c r="AB90">
        <v>1</v>
      </c>
      <c r="AC90">
        <v>0</v>
      </c>
      <c r="AD90">
        <v>0</v>
      </c>
      <c r="AE90">
        <v>0</v>
      </c>
      <c r="AF90">
        <v>1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3.72</v>
      </c>
      <c r="AU90" t="s">
        <v>62</v>
      </c>
      <c r="AV90">
        <v>0</v>
      </c>
      <c r="AW90">
        <v>2</v>
      </c>
      <c r="AX90">
        <v>21013093</v>
      </c>
      <c r="AY90">
        <v>1</v>
      </c>
      <c r="AZ90">
        <v>0</v>
      </c>
      <c r="BA90">
        <v>88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Y90*Source!I66</f>
        <v>1.6042499999999997</v>
      </c>
      <c r="CY90">
        <f>AB90</f>
        <v>1</v>
      </c>
      <c r="CZ90">
        <f>AF90</f>
        <v>1</v>
      </c>
      <c r="DA90">
        <f>AJ90</f>
        <v>1</v>
      </c>
      <c r="DB90">
        <v>0</v>
      </c>
    </row>
    <row r="91" spans="1:106" x14ac:dyDescent="0.2">
      <c r="A91">
        <f>ROW(Source!A66)</f>
        <v>66</v>
      </c>
      <c r="B91">
        <v>21012691</v>
      </c>
      <c r="C91">
        <v>21013087</v>
      </c>
      <c r="D91">
        <v>7182707</v>
      </c>
      <c r="E91">
        <v>7157832</v>
      </c>
      <c r="F91">
        <v>1</v>
      </c>
      <c r="G91">
        <v>7157832</v>
      </c>
      <c r="H91">
        <v>3</v>
      </c>
      <c r="I91" t="s">
        <v>688</v>
      </c>
      <c r="J91" t="s">
        <v>3</v>
      </c>
      <c r="K91" t="s">
        <v>690</v>
      </c>
      <c r="L91">
        <v>1344</v>
      </c>
      <c r="N91">
        <v>1008</v>
      </c>
      <c r="O91" t="s">
        <v>691</v>
      </c>
      <c r="P91" t="s">
        <v>691</v>
      </c>
      <c r="Q91">
        <v>1</v>
      </c>
      <c r="W91">
        <v>0</v>
      </c>
      <c r="X91">
        <v>-360884371</v>
      </c>
      <c r="Y91">
        <v>1.75</v>
      </c>
      <c r="AA91">
        <v>1</v>
      </c>
      <c r="AB91">
        <v>0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1.75</v>
      </c>
      <c r="AU91" t="s">
        <v>3</v>
      </c>
      <c r="AV91">
        <v>0</v>
      </c>
      <c r="AW91">
        <v>2</v>
      </c>
      <c r="AX91">
        <v>21013095</v>
      </c>
      <c r="AY91">
        <v>1</v>
      </c>
      <c r="AZ91">
        <v>0</v>
      </c>
      <c r="BA91">
        <v>89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Y91*Source!I66</f>
        <v>0.52500000000000002</v>
      </c>
      <c r="CY91">
        <f>AA91</f>
        <v>1</v>
      </c>
      <c r="CZ91">
        <f>AE91</f>
        <v>1</v>
      </c>
      <c r="DA91">
        <f>AI91</f>
        <v>1</v>
      </c>
      <c r="DB91">
        <v>0</v>
      </c>
    </row>
    <row r="92" spans="1:106" x14ac:dyDescent="0.2">
      <c r="A92">
        <f>ROW(Source!A66)</f>
        <v>66</v>
      </c>
      <c r="B92">
        <v>21012691</v>
      </c>
      <c r="C92">
        <v>21013087</v>
      </c>
      <c r="D92">
        <v>7239967</v>
      </c>
      <c r="E92">
        <v>1</v>
      </c>
      <c r="F92">
        <v>1</v>
      </c>
      <c r="G92">
        <v>7157832</v>
      </c>
      <c r="H92">
        <v>3</v>
      </c>
      <c r="I92" t="s">
        <v>130</v>
      </c>
      <c r="J92" t="s">
        <v>132</v>
      </c>
      <c r="K92" t="s">
        <v>131</v>
      </c>
      <c r="L92">
        <v>1301</v>
      </c>
      <c r="N92">
        <v>1003</v>
      </c>
      <c r="O92" t="s">
        <v>69</v>
      </c>
      <c r="P92" t="s">
        <v>69</v>
      </c>
      <c r="Q92">
        <v>1</v>
      </c>
      <c r="W92">
        <v>0</v>
      </c>
      <c r="X92">
        <v>-508877531</v>
      </c>
      <c r="Y92">
        <v>112</v>
      </c>
      <c r="AA92">
        <v>11.73</v>
      </c>
      <c r="AB92">
        <v>0</v>
      </c>
      <c r="AC92">
        <v>0</v>
      </c>
      <c r="AD92">
        <v>0</v>
      </c>
      <c r="AE92">
        <v>11.73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0</v>
      </c>
      <c r="AP92">
        <v>0</v>
      </c>
      <c r="AQ92">
        <v>0</v>
      </c>
      <c r="AR92">
        <v>0</v>
      </c>
      <c r="AS92" t="s">
        <v>3</v>
      </c>
      <c r="AT92">
        <v>112</v>
      </c>
      <c r="AU92" t="s">
        <v>3</v>
      </c>
      <c r="AV92">
        <v>0</v>
      </c>
      <c r="AW92">
        <v>1</v>
      </c>
      <c r="AX92">
        <v>-1</v>
      </c>
      <c r="AY92">
        <v>0</v>
      </c>
      <c r="AZ92">
        <v>0</v>
      </c>
      <c r="BA92" t="s">
        <v>3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Y92*Source!I66</f>
        <v>33.6</v>
      </c>
      <c r="CY92">
        <f>AA92</f>
        <v>11.73</v>
      </c>
      <c r="CZ92">
        <f>AE92</f>
        <v>11.73</v>
      </c>
      <c r="DA92">
        <f>AI92</f>
        <v>1</v>
      </c>
      <c r="DB92">
        <v>0</v>
      </c>
    </row>
    <row r="93" spans="1:106" x14ac:dyDescent="0.2">
      <c r="A93">
        <f>ROW(Source!A67)</f>
        <v>67</v>
      </c>
      <c r="B93">
        <v>21012693</v>
      </c>
      <c r="C93">
        <v>21013087</v>
      </c>
      <c r="D93">
        <v>7157835</v>
      </c>
      <c r="E93">
        <v>7157832</v>
      </c>
      <c r="F93">
        <v>1</v>
      </c>
      <c r="G93">
        <v>7157832</v>
      </c>
      <c r="H93">
        <v>1</v>
      </c>
      <c r="I93" t="s">
        <v>685</v>
      </c>
      <c r="J93" t="s">
        <v>3</v>
      </c>
      <c r="K93" t="s">
        <v>686</v>
      </c>
      <c r="L93">
        <v>1191</v>
      </c>
      <c r="N93">
        <v>1013</v>
      </c>
      <c r="O93" t="s">
        <v>687</v>
      </c>
      <c r="P93" t="s">
        <v>687</v>
      </c>
      <c r="Q93">
        <v>1</v>
      </c>
      <c r="W93">
        <v>0</v>
      </c>
      <c r="X93">
        <v>946207192</v>
      </c>
      <c r="Y93">
        <v>10.341949999999999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7.82</v>
      </c>
      <c r="AU93" t="s">
        <v>63</v>
      </c>
      <c r="AV93">
        <v>1</v>
      </c>
      <c r="AW93">
        <v>2</v>
      </c>
      <c r="AX93">
        <v>21013092</v>
      </c>
      <c r="AY93">
        <v>1</v>
      </c>
      <c r="AZ93">
        <v>0</v>
      </c>
      <c r="BA93">
        <v>91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Y93*Source!I67</f>
        <v>3.1025849999999995</v>
      </c>
      <c r="CY93">
        <f>AD93</f>
        <v>0</v>
      </c>
      <c r="CZ93">
        <f>AH93</f>
        <v>0</v>
      </c>
      <c r="DA93">
        <f>AL93</f>
        <v>1</v>
      </c>
      <c r="DB93">
        <v>0</v>
      </c>
    </row>
    <row r="94" spans="1:106" x14ac:dyDescent="0.2">
      <c r="A94">
        <f>ROW(Source!A67)</f>
        <v>67</v>
      </c>
      <c r="B94">
        <v>21012693</v>
      </c>
      <c r="C94">
        <v>21013087</v>
      </c>
      <c r="D94">
        <v>7159942</v>
      </c>
      <c r="E94">
        <v>7157832</v>
      </c>
      <c r="F94">
        <v>1</v>
      </c>
      <c r="G94">
        <v>7157832</v>
      </c>
      <c r="H94">
        <v>2</v>
      </c>
      <c r="I94" t="s">
        <v>692</v>
      </c>
      <c r="J94" t="s">
        <v>3</v>
      </c>
      <c r="K94" t="s">
        <v>693</v>
      </c>
      <c r="L94">
        <v>1344</v>
      </c>
      <c r="N94">
        <v>1008</v>
      </c>
      <c r="O94" t="s">
        <v>691</v>
      </c>
      <c r="P94" t="s">
        <v>691</v>
      </c>
      <c r="Q94">
        <v>1</v>
      </c>
      <c r="W94">
        <v>0</v>
      </c>
      <c r="X94">
        <v>-450565604</v>
      </c>
      <c r="Y94">
        <v>5.3474999999999993</v>
      </c>
      <c r="AA94">
        <v>0</v>
      </c>
      <c r="AB94">
        <v>1.05</v>
      </c>
      <c r="AC94">
        <v>0</v>
      </c>
      <c r="AD94">
        <v>0</v>
      </c>
      <c r="AE94">
        <v>0</v>
      </c>
      <c r="AF94">
        <v>1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3.72</v>
      </c>
      <c r="AU94" t="s">
        <v>62</v>
      </c>
      <c r="AV94">
        <v>0</v>
      </c>
      <c r="AW94">
        <v>2</v>
      </c>
      <c r="AX94">
        <v>21013093</v>
      </c>
      <c r="AY94">
        <v>1</v>
      </c>
      <c r="AZ94">
        <v>0</v>
      </c>
      <c r="BA94">
        <v>92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Y94*Source!I67</f>
        <v>1.6042499999999997</v>
      </c>
      <c r="CY94">
        <f>AB94</f>
        <v>1.05</v>
      </c>
      <c r="CZ94">
        <f>AF94</f>
        <v>1</v>
      </c>
      <c r="DA94">
        <f>AJ94</f>
        <v>1</v>
      </c>
      <c r="DB94">
        <v>0</v>
      </c>
    </row>
    <row r="95" spans="1:106" x14ac:dyDescent="0.2">
      <c r="A95">
        <f>ROW(Source!A67)</f>
        <v>67</v>
      </c>
      <c r="B95">
        <v>21012693</v>
      </c>
      <c r="C95">
        <v>21013087</v>
      </c>
      <c r="D95">
        <v>7182707</v>
      </c>
      <c r="E95">
        <v>7157832</v>
      </c>
      <c r="F95">
        <v>1</v>
      </c>
      <c r="G95">
        <v>7157832</v>
      </c>
      <c r="H95">
        <v>3</v>
      </c>
      <c r="I95" t="s">
        <v>688</v>
      </c>
      <c r="J95" t="s">
        <v>3</v>
      </c>
      <c r="K95" t="s">
        <v>690</v>
      </c>
      <c r="L95">
        <v>1344</v>
      </c>
      <c r="N95">
        <v>1008</v>
      </c>
      <c r="O95" t="s">
        <v>691</v>
      </c>
      <c r="P95" t="s">
        <v>691</v>
      </c>
      <c r="Q95">
        <v>1</v>
      </c>
      <c r="W95">
        <v>0</v>
      </c>
      <c r="X95">
        <v>-360884371</v>
      </c>
      <c r="Y95">
        <v>1.75</v>
      </c>
      <c r="AA95">
        <v>1</v>
      </c>
      <c r="AB95">
        <v>0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1.75</v>
      </c>
      <c r="AU95" t="s">
        <v>3</v>
      </c>
      <c r="AV95">
        <v>0</v>
      </c>
      <c r="AW95">
        <v>2</v>
      </c>
      <c r="AX95">
        <v>21013095</v>
      </c>
      <c r="AY95">
        <v>1</v>
      </c>
      <c r="AZ95">
        <v>0</v>
      </c>
      <c r="BA95">
        <v>93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Y95*Source!I67</f>
        <v>0.52500000000000002</v>
      </c>
      <c r="CY95">
        <f>AA95</f>
        <v>1</v>
      </c>
      <c r="CZ95">
        <f>AE95</f>
        <v>1</v>
      </c>
      <c r="DA95">
        <f>AI95</f>
        <v>1</v>
      </c>
      <c r="DB95">
        <v>0</v>
      </c>
    </row>
    <row r="96" spans="1:106" x14ac:dyDescent="0.2">
      <c r="A96">
        <f>ROW(Source!A67)</f>
        <v>67</v>
      </c>
      <c r="B96">
        <v>21012693</v>
      </c>
      <c r="C96">
        <v>21013087</v>
      </c>
      <c r="D96">
        <v>7239967</v>
      </c>
      <c r="E96">
        <v>1</v>
      </c>
      <c r="F96">
        <v>1</v>
      </c>
      <c r="G96">
        <v>7157832</v>
      </c>
      <c r="H96">
        <v>3</v>
      </c>
      <c r="I96" t="s">
        <v>130</v>
      </c>
      <c r="J96" t="s">
        <v>132</v>
      </c>
      <c r="K96" t="s">
        <v>131</v>
      </c>
      <c r="L96">
        <v>1301</v>
      </c>
      <c r="N96">
        <v>1003</v>
      </c>
      <c r="O96" t="s">
        <v>69</v>
      </c>
      <c r="P96" t="s">
        <v>69</v>
      </c>
      <c r="Q96">
        <v>1</v>
      </c>
      <c r="W96">
        <v>0</v>
      </c>
      <c r="X96">
        <v>-508877531</v>
      </c>
      <c r="Y96">
        <v>112</v>
      </c>
      <c r="AA96">
        <v>38.590000000000003</v>
      </c>
      <c r="AB96">
        <v>0</v>
      </c>
      <c r="AC96">
        <v>0</v>
      </c>
      <c r="AD96">
        <v>0</v>
      </c>
      <c r="AE96">
        <v>11.73</v>
      </c>
      <c r="AF96">
        <v>0</v>
      </c>
      <c r="AG96">
        <v>0</v>
      </c>
      <c r="AH96">
        <v>0</v>
      </c>
      <c r="AI96">
        <v>3.29</v>
      </c>
      <c r="AJ96">
        <v>1</v>
      </c>
      <c r="AK96">
        <v>1</v>
      </c>
      <c r="AL96">
        <v>1</v>
      </c>
      <c r="AN96">
        <v>0</v>
      </c>
      <c r="AO96">
        <v>0</v>
      </c>
      <c r="AP96">
        <v>0</v>
      </c>
      <c r="AQ96">
        <v>0</v>
      </c>
      <c r="AR96">
        <v>0</v>
      </c>
      <c r="AS96" t="s">
        <v>3</v>
      </c>
      <c r="AT96">
        <v>112</v>
      </c>
      <c r="AU96" t="s">
        <v>3</v>
      </c>
      <c r="AV96">
        <v>0</v>
      </c>
      <c r="AW96">
        <v>1</v>
      </c>
      <c r="AX96">
        <v>-1</v>
      </c>
      <c r="AY96">
        <v>0</v>
      </c>
      <c r="AZ96">
        <v>0</v>
      </c>
      <c r="BA96" t="s">
        <v>3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Y96*Source!I67</f>
        <v>33.6</v>
      </c>
      <c r="CY96">
        <f>AA96</f>
        <v>38.590000000000003</v>
      </c>
      <c r="CZ96">
        <f>AE96</f>
        <v>11.73</v>
      </c>
      <c r="DA96">
        <f>AI96</f>
        <v>3.29</v>
      </c>
      <c r="DB96">
        <v>0</v>
      </c>
    </row>
    <row r="97" spans="1:106" x14ac:dyDescent="0.2">
      <c r="A97">
        <f>ROW(Source!A70)</f>
        <v>70</v>
      </c>
      <c r="B97">
        <v>21012691</v>
      </c>
      <c r="C97">
        <v>21014393</v>
      </c>
      <c r="D97">
        <v>7157835</v>
      </c>
      <c r="E97">
        <v>7157832</v>
      </c>
      <c r="F97">
        <v>1</v>
      </c>
      <c r="G97">
        <v>7157832</v>
      </c>
      <c r="H97">
        <v>1</v>
      </c>
      <c r="I97" t="s">
        <v>685</v>
      </c>
      <c r="J97" t="s">
        <v>3</v>
      </c>
      <c r="K97" t="s">
        <v>686</v>
      </c>
      <c r="L97">
        <v>1191</v>
      </c>
      <c r="N97">
        <v>1013</v>
      </c>
      <c r="O97" t="s">
        <v>687</v>
      </c>
      <c r="P97" t="s">
        <v>687</v>
      </c>
      <c r="Q97">
        <v>1</v>
      </c>
      <c r="W97">
        <v>0</v>
      </c>
      <c r="X97">
        <v>946207192</v>
      </c>
      <c r="Y97">
        <v>85.1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74</v>
      </c>
      <c r="AU97" t="s">
        <v>28</v>
      </c>
      <c r="AV97">
        <v>1</v>
      </c>
      <c r="AW97">
        <v>2</v>
      </c>
      <c r="AX97">
        <v>21014394</v>
      </c>
      <c r="AY97">
        <v>1</v>
      </c>
      <c r="AZ97">
        <v>0</v>
      </c>
      <c r="BA97">
        <v>95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Y97*Source!I70</f>
        <v>2.5529999999999999</v>
      </c>
      <c r="CY97">
        <f>AD97</f>
        <v>0</v>
      </c>
      <c r="CZ97">
        <f>AH97</f>
        <v>0</v>
      </c>
      <c r="DA97">
        <f>AL97</f>
        <v>1</v>
      </c>
      <c r="DB97">
        <v>0</v>
      </c>
    </row>
    <row r="98" spans="1:106" x14ac:dyDescent="0.2">
      <c r="A98">
        <f>ROW(Source!A70)</f>
        <v>70</v>
      </c>
      <c r="B98">
        <v>21012691</v>
      </c>
      <c r="C98">
        <v>21014393</v>
      </c>
      <c r="D98">
        <v>7182702</v>
      </c>
      <c r="E98">
        <v>7157832</v>
      </c>
      <c r="F98">
        <v>1</v>
      </c>
      <c r="G98">
        <v>7157832</v>
      </c>
      <c r="H98">
        <v>3</v>
      </c>
      <c r="I98" t="s">
        <v>688</v>
      </c>
      <c r="J98" t="s">
        <v>3</v>
      </c>
      <c r="K98" t="s">
        <v>689</v>
      </c>
      <c r="L98">
        <v>1348</v>
      </c>
      <c r="N98">
        <v>1009</v>
      </c>
      <c r="O98" t="s">
        <v>173</v>
      </c>
      <c r="P98" t="s">
        <v>173</v>
      </c>
      <c r="Q98">
        <v>1000</v>
      </c>
      <c r="W98">
        <v>0</v>
      </c>
      <c r="X98">
        <v>-1541367988</v>
      </c>
      <c r="Y98">
        <v>0.56000000000000005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0.56000000000000005</v>
      </c>
      <c r="AU98" t="s">
        <v>3</v>
      </c>
      <c r="AV98">
        <v>0</v>
      </c>
      <c r="AW98">
        <v>2</v>
      </c>
      <c r="AX98">
        <v>21014397</v>
      </c>
      <c r="AY98">
        <v>1</v>
      </c>
      <c r="AZ98">
        <v>0</v>
      </c>
      <c r="BA98">
        <v>96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Y98*Source!I70</f>
        <v>1.6800000000000002E-2</v>
      </c>
      <c r="CY98">
        <f>AA98</f>
        <v>0</v>
      </c>
      <c r="CZ98">
        <f>AE98</f>
        <v>0</v>
      </c>
      <c r="DA98">
        <f>AI98</f>
        <v>1</v>
      </c>
      <c r="DB98">
        <v>0</v>
      </c>
    </row>
    <row r="99" spans="1:106" x14ac:dyDescent="0.2">
      <c r="A99">
        <f>ROW(Source!A70)</f>
        <v>70</v>
      </c>
      <c r="B99">
        <v>21012691</v>
      </c>
      <c r="C99">
        <v>21014393</v>
      </c>
      <c r="D99">
        <v>7231843</v>
      </c>
      <c r="E99">
        <v>1</v>
      </c>
      <c r="F99">
        <v>1</v>
      </c>
      <c r="G99">
        <v>7157832</v>
      </c>
      <c r="H99">
        <v>3</v>
      </c>
      <c r="I99" t="s">
        <v>697</v>
      </c>
      <c r="J99" t="s">
        <v>698</v>
      </c>
      <c r="K99" t="s">
        <v>699</v>
      </c>
      <c r="L99">
        <v>1348</v>
      </c>
      <c r="N99">
        <v>1009</v>
      </c>
      <c r="O99" t="s">
        <v>173</v>
      </c>
      <c r="P99" t="s">
        <v>173</v>
      </c>
      <c r="Q99">
        <v>1000</v>
      </c>
      <c r="W99">
        <v>0</v>
      </c>
      <c r="X99">
        <v>-1423428334</v>
      </c>
      <c r="Y99">
        <v>1.6999999999999999E-3</v>
      </c>
      <c r="AA99">
        <v>6521.42</v>
      </c>
      <c r="AB99">
        <v>0</v>
      </c>
      <c r="AC99">
        <v>0</v>
      </c>
      <c r="AD99">
        <v>0</v>
      </c>
      <c r="AE99">
        <v>6521.42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1.6999999999999999E-3</v>
      </c>
      <c r="AU99" t="s">
        <v>3</v>
      </c>
      <c r="AV99">
        <v>0</v>
      </c>
      <c r="AW99">
        <v>2</v>
      </c>
      <c r="AX99">
        <v>21014395</v>
      </c>
      <c r="AY99">
        <v>1</v>
      </c>
      <c r="AZ99">
        <v>0</v>
      </c>
      <c r="BA99">
        <v>97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Y99*Source!I70</f>
        <v>5.0999999999999993E-5</v>
      </c>
      <c r="CY99">
        <f>AA99</f>
        <v>6521.42</v>
      </c>
      <c r="CZ99">
        <f>AE99</f>
        <v>6521.42</v>
      </c>
      <c r="DA99">
        <f>AI99</f>
        <v>1</v>
      </c>
      <c r="DB99">
        <v>0</v>
      </c>
    </row>
    <row r="100" spans="1:106" x14ac:dyDescent="0.2">
      <c r="A100">
        <f>ROW(Source!A70)</f>
        <v>70</v>
      </c>
      <c r="B100">
        <v>21012691</v>
      </c>
      <c r="C100">
        <v>21014393</v>
      </c>
      <c r="D100">
        <v>7231788</v>
      </c>
      <c r="E100">
        <v>1</v>
      </c>
      <c r="F100">
        <v>1</v>
      </c>
      <c r="G100">
        <v>7157832</v>
      </c>
      <c r="H100">
        <v>3</v>
      </c>
      <c r="I100" t="s">
        <v>138</v>
      </c>
      <c r="J100" t="s">
        <v>140</v>
      </c>
      <c r="K100" t="s">
        <v>139</v>
      </c>
      <c r="L100">
        <v>1339</v>
      </c>
      <c r="N100">
        <v>1007</v>
      </c>
      <c r="O100" t="s">
        <v>123</v>
      </c>
      <c r="P100" t="s">
        <v>123</v>
      </c>
      <c r="Q100">
        <v>1</v>
      </c>
      <c r="W100">
        <v>0</v>
      </c>
      <c r="X100">
        <v>-854024572</v>
      </c>
      <c r="Y100">
        <v>0.86</v>
      </c>
      <c r="AA100">
        <v>2472.13</v>
      </c>
      <c r="AB100">
        <v>0</v>
      </c>
      <c r="AC100">
        <v>0</v>
      </c>
      <c r="AD100">
        <v>0</v>
      </c>
      <c r="AE100">
        <v>2472.13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0</v>
      </c>
      <c r="AP100">
        <v>0</v>
      </c>
      <c r="AQ100">
        <v>0</v>
      </c>
      <c r="AR100">
        <v>0</v>
      </c>
      <c r="AS100" t="s">
        <v>3</v>
      </c>
      <c r="AT100">
        <v>0.86</v>
      </c>
      <c r="AU100" t="s">
        <v>3</v>
      </c>
      <c r="AV100">
        <v>0</v>
      </c>
      <c r="AW100">
        <v>1</v>
      </c>
      <c r="AX100">
        <v>-1</v>
      </c>
      <c r="AY100">
        <v>0</v>
      </c>
      <c r="AZ100">
        <v>0</v>
      </c>
      <c r="BA100" t="s">
        <v>3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Y100*Source!I70</f>
        <v>2.58E-2</v>
      </c>
      <c r="CY100">
        <f>AA100</f>
        <v>2472.13</v>
      </c>
      <c r="CZ100">
        <f>AE100</f>
        <v>2472.13</v>
      </c>
      <c r="DA100">
        <f>AI100</f>
        <v>1</v>
      </c>
      <c r="DB100">
        <v>0</v>
      </c>
    </row>
    <row r="101" spans="1:106" x14ac:dyDescent="0.2">
      <c r="A101">
        <f>ROW(Source!A71)</f>
        <v>71</v>
      </c>
      <c r="B101">
        <v>21012693</v>
      </c>
      <c r="C101">
        <v>21014393</v>
      </c>
      <c r="D101">
        <v>7157835</v>
      </c>
      <c r="E101">
        <v>7157832</v>
      </c>
      <c r="F101">
        <v>1</v>
      </c>
      <c r="G101">
        <v>7157832</v>
      </c>
      <c r="H101">
        <v>1</v>
      </c>
      <c r="I101" t="s">
        <v>685</v>
      </c>
      <c r="J101" t="s">
        <v>3</v>
      </c>
      <c r="K101" t="s">
        <v>686</v>
      </c>
      <c r="L101">
        <v>1191</v>
      </c>
      <c r="N101">
        <v>1013</v>
      </c>
      <c r="O101" t="s">
        <v>687</v>
      </c>
      <c r="P101" t="s">
        <v>687</v>
      </c>
      <c r="Q101">
        <v>1</v>
      </c>
      <c r="W101">
        <v>0</v>
      </c>
      <c r="X101">
        <v>946207192</v>
      </c>
      <c r="Y101">
        <v>85.1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74</v>
      </c>
      <c r="AU101" t="s">
        <v>28</v>
      </c>
      <c r="AV101">
        <v>1</v>
      </c>
      <c r="AW101">
        <v>2</v>
      </c>
      <c r="AX101">
        <v>21014394</v>
      </c>
      <c r="AY101">
        <v>1</v>
      </c>
      <c r="AZ101">
        <v>0</v>
      </c>
      <c r="BA101">
        <v>99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Y101*Source!I71</f>
        <v>2.5529999999999999</v>
      </c>
      <c r="CY101">
        <f>AD101</f>
        <v>0</v>
      </c>
      <c r="CZ101">
        <f>AH101</f>
        <v>0</v>
      </c>
      <c r="DA101">
        <f>AL101</f>
        <v>1</v>
      </c>
      <c r="DB101">
        <v>0</v>
      </c>
    </row>
    <row r="102" spans="1:106" x14ac:dyDescent="0.2">
      <c r="A102">
        <f>ROW(Source!A71)</f>
        <v>71</v>
      </c>
      <c r="B102">
        <v>21012693</v>
      </c>
      <c r="C102">
        <v>21014393</v>
      </c>
      <c r="D102">
        <v>7182702</v>
      </c>
      <c r="E102">
        <v>7157832</v>
      </c>
      <c r="F102">
        <v>1</v>
      </c>
      <c r="G102">
        <v>7157832</v>
      </c>
      <c r="H102">
        <v>3</v>
      </c>
      <c r="I102" t="s">
        <v>688</v>
      </c>
      <c r="J102" t="s">
        <v>3</v>
      </c>
      <c r="K102" t="s">
        <v>689</v>
      </c>
      <c r="L102">
        <v>1348</v>
      </c>
      <c r="N102">
        <v>1009</v>
      </c>
      <c r="O102" t="s">
        <v>173</v>
      </c>
      <c r="P102" t="s">
        <v>173</v>
      </c>
      <c r="Q102">
        <v>1000</v>
      </c>
      <c r="W102">
        <v>0</v>
      </c>
      <c r="X102">
        <v>-1541367988</v>
      </c>
      <c r="Y102">
        <v>0.56000000000000005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0.56000000000000005</v>
      </c>
      <c r="AU102" t="s">
        <v>3</v>
      </c>
      <c r="AV102">
        <v>0</v>
      </c>
      <c r="AW102">
        <v>2</v>
      </c>
      <c r="AX102">
        <v>21014397</v>
      </c>
      <c r="AY102">
        <v>1</v>
      </c>
      <c r="AZ102">
        <v>0</v>
      </c>
      <c r="BA102">
        <v>100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Y102*Source!I71</f>
        <v>1.6800000000000002E-2</v>
      </c>
      <c r="CY102">
        <f>AA102</f>
        <v>0</v>
      </c>
      <c r="CZ102">
        <f>AE102</f>
        <v>0</v>
      </c>
      <c r="DA102">
        <f>AI102</f>
        <v>1</v>
      </c>
      <c r="DB102">
        <v>0</v>
      </c>
    </row>
    <row r="103" spans="1:106" x14ac:dyDescent="0.2">
      <c r="A103">
        <f>ROW(Source!A71)</f>
        <v>71</v>
      </c>
      <c r="B103">
        <v>21012693</v>
      </c>
      <c r="C103">
        <v>21014393</v>
      </c>
      <c r="D103">
        <v>7231843</v>
      </c>
      <c r="E103">
        <v>1</v>
      </c>
      <c r="F103">
        <v>1</v>
      </c>
      <c r="G103">
        <v>7157832</v>
      </c>
      <c r="H103">
        <v>3</v>
      </c>
      <c r="I103" t="s">
        <v>697</v>
      </c>
      <c r="J103" t="s">
        <v>698</v>
      </c>
      <c r="K103" t="s">
        <v>699</v>
      </c>
      <c r="L103">
        <v>1348</v>
      </c>
      <c r="N103">
        <v>1009</v>
      </c>
      <c r="O103" t="s">
        <v>173</v>
      </c>
      <c r="P103" t="s">
        <v>173</v>
      </c>
      <c r="Q103">
        <v>1000</v>
      </c>
      <c r="W103">
        <v>0</v>
      </c>
      <c r="X103">
        <v>-1423428334</v>
      </c>
      <c r="Y103">
        <v>1.6999999999999999E-3</v>
      </c>
      <c r="AA103">
        <v>60975.28</v>
      </c>
      <c r="AB103">
        <v>0</v>
      </c>
      <c r="AC103">
        <v>0</v>
      </c>
      <c r="AD103">
        <v>0</v>
      </c>
      <c r="AE103">
        <v>6521.42</v>
      </c>
      <c r="AF103">
        <v>0</v>
      </c>
      <c r="AG103">
        <v>0</v>
      </c>
      <c r="AH103">
        <v>0</v>
      </c>
      <c r="AI103">
        <v>9.35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1.6999999999999999E-3</v>
      </c>
      <c r="AU103" t="s">
        <v>3</v>
      </c>
      <c r="AV103">
        <v>0</v>
      </c>
      <c r="AW103">
        <v>2</v>
      </c>
      <c r="AX103">
        <v>21014395</v>
      </c>
      <c r="AY103">
        <v>1</v>
      </c>
      <c r="AZ103">
        <v>0</v>
      </c>
      <c r="BA103">
        <v>101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Y103*Source!I71</f>
        <v>5.0999999999999993E-5</v>
      </c>
      <c r="CY103">
        <f>AA103</f>
        <v>60975.28</v>
      </c>
      <c r="CZ103">
        <f>AE103</f>
        <v>6521.42</v>
      </c>
      <c r="DA103">
        <f>AI103</f>
        <v>9.35</v>
      </c>
      <c r="DB103">
        <v>0</v>
      </c>
    </row>
    <row r="104" spans="1:106" x14ac:dyDescent="0.2">
      <c r="A104">
        <f>ROW(Source!A71)</f>
        <v>71</v>
      </c>
      <c r="B104">
        <v>21012693</v>
      </c>
      <c r="C104">
        <v>21014393</v>
      </c>
      <c r="D104">
        <v>7231788</v>
      </c>
      <c r="E104">
        <v>1</v>
      </c>
      <c r="F104">
        <v>1</v>
      </c>
      <c r="G104">
        <v>7157832</v>
      </c>
      <c r="H104">
        <v>3</v>
      </c>
      <c r="I104" t="s">
        <v>138</v>
      </c>
      <c r="J104" t="s">
        <v>140</v>
      </c>
      <c r="K104" t="s">
        <v>139</v>
      </c>
      <c r="L104">
        <v>1339</v>
      </c>
      <c r="N104">
        <v>1007</v>
      </c>
      <c r="O104" t="s">
        <v>123</v>
      </c>
      <c r="P104" t="s">
        <v>123</v>
      </c>
      <c r="Q104">
        <v>1</v>
      </c>
      <c r="W104">
        <v>0</v>
      </c>
      <c r="X104">
        <v>-854024572</v>
      </c>
      <c r="Y104">
        <v>0.86</v>
      </c>
      <c r="AA104">
        <v>6007.28</v>
      </c>
      <c r="AB104">
        <v>0</v>
      </c>
      <c r="AC104">
        <v>0</v>
      </c>
      <c r="AD104">
        <v>0</v>
      </c>
      <c r="AE104">
        <v>2472.13</v>
      </c>
      <c r="AF104">
        <v>0</v>
      </c>
      <c r="AG104">
        <v>0</v>
      </c>
      <c r="AH104">
        <v>0</v>
      </c>
      <c r="AI104">
        <v>2.4300000000000002</v>
      </c>
      <c r="AJ104">
        <v>1</v>
      </c>
      <c r="AK104">
        <v>1</v>
      </c>
      <c r="AL104">
        <v>1</v>
      </c>
      <c r="AN104">
        <v>0</v>
      </c>
      <c r="AO104">
        <v>0</v>
      </c>
      <c r="AP104">
        <v>0</v>
      </c>
      <c r="AQ104">
        <v>0</v>
      </c>
      <c r="AR104">
        <v>0</v>
      </c>
      <c r="AS104" t="s">
        <v>3</v>
      </c>
      <c r="AT104">
        <v>0.86</v>
      </c>
      <c r="AU104" t="s">
        <v>3</v>
      </c>
      <c r="AV104">
        <v>0</v>
      </c>
      <c r="AW104">
        <v>1</v>
      </c>
      <c r="AX104">
        <v>-1</v>
      </c>
      <c r="AY104">
        <v>0</v>
      </c>
      <c r="AZ104">
        <v>0</v>
      </c>
      <c r="BA104" t="s">
        <v>3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Y104*Source!I71</f>
        <v>2.58E-2</v>
      </c>
      <c r="CY104">
        <f>AA104</f>
        <v>6007.28</v>
      </c>
      <c r="CZ104">
        <f>AE104</f>
        <v>2472.13</v>
      </c>
      <c r="DA104">
        <f>AI104</f>
        <v>2.4300000000000002</v>
      </c>
      <c r="DB104">
        <v>0</v>
      </c>
    </row>
    <row r="105" spans="1:106" x14ac:dyDescent="0.2">
      <c r="A105">
        <f>ROW(Source!A76)</f>
        <v>76</v>
      </c>
      <c r="B105">
        <v>21012691</v>
      </c>
      <c r="C105">
        <v>21013098</v>
      </c>
      <c r="D105">
        <v>7157835</v>
      </c>
      <c r="E105">
        <v>7157832</v>
      </c>
      <c r="F105">
        <v>1</v>
      </c>
      <c r="G105">
        <v>7157832</v>
      </c>
      <c r="H105">
        <v>1</v>
      </c>
      <c r="I105" t="s">
        <v>685</v>
      </c>
      <c r="J105" t="s">
        <v>3</v>
      </c>
      <c r="K105" t="s">
        <v>686</v>
      </c>
      <c r="L105">
        <v>1191</v>
      </c>
      <c r="N105">
        <v>1013</v>
      </c>
      <c r="O105" t="s">
        <v>687</v>
      </c>
      <c r="P105" t="s">
        <v>687</v>
      </c>
      <c r="Q105">
        <v>1</v>
      </c>
      <c r="W105">
        <v>0</v>
      </c>
      <c r="X105">
        <v>946207192</v>
      </c>
      <c r="Y105">
        <v>56.464999999999996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49.1</v>
      </c>
      <c r="AU105" t="s">
        <v>28</v>
      </c>
      <c r="AV105">
        <v>1</v>
      </c>
      <c r="AW105">
        <v>2</v>
      </c>
      <c r="AX105">
        <v>21013101</v>
      </c>
      <c r="AY105">
        <v>1</v>
      </c>
      <c r="AZ105">
        <v>0</v>
      </c>
      <c r="BA105">
        <v>103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Y105*Source!I76</f>
        <v>6.2111499999999999</v>
      </c>
      <c r="CY105">
        <f>AD105</f>
        <v>0</v>
      </c>
      <c r="CZ105">
        <f>AH105</f>
        <v>0</v>
      </c>
      <c r="DA105">
        <f>AL105</f>
        <v>1</v>
      </c>
      <c r="DB105">
        <v>0</v>
      </c>
    </row>
    <row r="106" spans="1:106" x14ac:dyDescent="0.2">
      <c r="A106">
        <f>ROW(Source!A76)</f>
        <v>76</v>
      </c>
      <c r="B106">
        <v>21012691</v>
      </c>
      <c r="C106">
        <v>21013098</v>
      </c>
      <c r="D106">
        <v>7182702</v>
      </c>
      <c r="E106">
        <v>7157832</v>
      </c>
      <c r="F106">
        <v>1</v>
      </c>
      <c r="G106">
        <v>7157832</v>
      </c>
      <c r="H106">
        <v>3</v>
      </c>
      <c r="I106" t="s">
        <v>688</v>
      </c>
      <c r="J106" t="s">
        <v>3</v>
      </c>
      <c r="K106" t="s">
        <v>689</v>
      </c>
      <c r="L106">
        <v>1348</v>
      </c>
      <c r="N106">
        <v>1009</v>
      </c>
      <c r="O106" t="s">
        <v>173</v>
      </c>
      <c r="P106" t="s">
        <v>173</v>
      </c>
      <c r="Q106">
        <v>1000</v>
      </c>
      <c r="W106">
        <v>0</v>
      </c>
      <c r="X106">
        <v>-1541367988</v>
      </c>
      <c r="Y106">
        <v>4.5999999999999996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4.5999999999999996</v>
      </c>
      <c r="AU106" t="s">
        <v>3</v>
      </c>
      <c r="AV106">
        <v>0</v>
      </c>
      <c r="AW106">
        <v>2</v>
      </c>
      <c r="AX106">
        <v>21013102</v>
      </c>
      <c r="AY106">
        <v>1</v>
      </c>
      <c r="AZ106">
        <v>0</v>
      </c>
      <c r="BA106">
        <v>104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Y106*Source!I76</f>
        <v>0.50600000000000001</v>
      </c>
      <c r="CY106">
        <f>AA106</f>
        <v>0</v>
      </c>
      <c r="CZ106">
        <f>AE106</f>
        <v>0</v>
      </c>
      <c r="DA106">
        <f>AI106</f>
        <v>1</v>
      </c>
      <c r="DB106">
        <v>0</v>
      </c>
    </row>
    <row r="107" spans="1:106" x14ac:dyDescent="0.2">
      <c r="A107">
        <f>ROW(Source!A77)</f>
        <v>77</v>
      </c>
      <c r="B107">
        <v>21012693</v>
      </c>
      <c r="C107">
        <v>21013098</v>
      </c>
      <c r="D107">
        <v>7157835</v>
      </c>
      <c r="E107">
        <v>7157832</v>
      </c>
      <c r="F107">
        <v>1</v>
      </c>
      <c r="G107">
        <v>7157832</v>
      </c>
      <c r="H107">
        <v>1</v>
      </c>
      <c r="I107" t="s">
        <v>685</v>
      </c>
      <c r="J107" t="s">
        <v>3</v>
      </c>
      <c r="K107" t="s">
        <v>686</v>
      </c>
      <c r="L107">
        <v>1191</v>
      </c>
      <c r="N107">
        <v>1013</v>
      </c>
      <c r="O107" t="s">
        <v>687</v>
      </c>
      <c r="P107" t="s">
        <v>687</v>
      </c>
      <c r="Q107">
        <v>1</v>
      </c>
      <c r="W107">
        <v>0</v>
      </c>
      <c r="X107">
        <v>946207192</v>
      </c>
      <c r="Y107">
        <v>56.464999999999996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49.1</v>
      </c>
      <c r="AU107" t="s">
        <v>28</v>
      </c>
      <c r="AV107">
        <v>1</v>
      </c>
      <c r="AW107">
        <v>2</v>
      </c>
      <c r="AX107">
        <v>21013101</v>
      </c>
      <c r="AY107">
        <v>1</v>
      </c>
      <c r="AZ107">
        <v>0</v>
      </c>
      <c r="BA107">
        <v>105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Y107*Source!I77</f>
        <v>6.2111499999999999</v>
      </c>
      <c r="CY107">
        <f>AD107</f>
        <v>0</v>
      </c>
      <c r="CZ107">
        <f>AH107</f>
        <v>0</v>
      </c>
      <c r="DA107">
        <f>AL107</f>
        <v>1</v>
      </c>
      <c r="DB107">
        <v>0</v>
      </c>
    </row>
    <row r="108" spans="1:106" x14ac:dyDescent="0.2">
      <c r="A108">
        <f>ROW(Source!A77)</f>
        <v>77</v>
      </c>
      <c r="B108">
        <v>21012693</v>
      </c>
      <c r="C108">
        <v>21013098</v>
      </c>
      <c r="D108">
        <v>7182702</v>
      </c>
      <c r="E108">
        <v>7157832</v>
      </c>
      <c r="F108">
        <v>1</v>
      </c>
      <c r="G108">
        <v>7157832</v>
      </c>
      <c r="H108">
        <v>3</v>
      </c>
      <c r="I108" t="s">
        <v>688</v>
      </c>
      <c r="J108" t="s">
        <v>3</v>
      </c>
      <c r="K108" t="s">
        <v>689</v>
      </c>
      <c r="L108">
        <v>1348</v>
      </c>
      <c r="N108">
        <v>1009</v>
      </c>
      <c r="O108" t="s">
        <v>173</v>
      </c>
      <c r="P108" t="s">
        <v>173</v>
      </c>
      <c r="Q108">
        <v>1000</v>
      </c>
      <c r="W108">
        <v>0</v>
      </c>
      <c r="X108">
        <v>-1541367988</v>
      </c>
      <c r="Y108">
        <v>4.5999999999999996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4.5999999999999996</v>
      </c>
      <c r="AU108" t="s">
        <v>3</v>
      </c>
      <c r="AV108">
        <v>0</v>
      </c>
      <c r="AW108">
        <v>2</v>
      </c>
      <c r="AX108">
        <v>21013102</v>
      </c>
      <c r="AY108">
        <v>1</v>
      </c>
      <c r="AZ108">
        <v>0</v>
      </c>
      <c r="BA108">
        <v>106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Y108*Source!I77</f>
        <v>0.50600000000000001</v>
      </c>
      <c r="CY108">
        <f>AA108</f>
        <v>0</v>
      </c>
      <c r="CZ108">
        <f>AE108</f>
        <v>0</v>
      </c>
      <c r="DA108">
        <f>AI108</f>
        <v>1</v>
      </c>
      <c r="DB108">
        <v>0</v>
      </c>
    </row>
    <row r="109" spans="1:106" x14ac:dyDescent="0.2">
      <c r="A109">
        <f>ROW(Source!A78)</f>
        <v>78</v>
      </c>
      <c r="B109">
        <v>21012691</v>
      </c>
      <c r="C109">
        <v>21013103</v>
      </c>
      <c r="D109">
        <v>7157835</v>
      </c>
      <c r="E109">
        <v>7157832</v>
      </c>
      <c r="F109">
        <v>1</v>
      </c>
      <c r="G109">
        <v>7157832</v>
      </c>
      <c r="H109">
        <v>1</v>
      </c>
      <c r="I109" t="s">
        <v>685</v>
      </c>
      <c r="J109" t="s">
        <v>3</v>
      </c>
      <c r="K109" t="s">
        <v>686</v>
      </c>
      <c r="L109">
        <v>1191</v>
      </c>
      <c r="N109">
        <v>1013</v>
      </c>
      <c r="O109" t="s">
        <v>687</v>
      </c>
      <c r="P109" t="s">
        <v>687</v>
      </c>
      <c r="Q109">
        <v>1</v>
      </c>
      <c r="W109">
        <v>0</v>
      </c>
      <c r="X109">
        <v>946207192</v>
      </c>
      <c r="Y109">
        <v>25.127499999999994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19</v>
      </c>
      <c r="AU109" t="s">
        <v>63</v>
      </c>
      <c r="AV109">
        <v>1</v>
      </c>
      <c r="AW109">
        <v>2</v>
      </c>
      <c r="AX109">
        <v>21013109</v>
      </c>
      <c r="AY109">
        <v>1</v>
      </c>
      <c r="AZ109">
        <v>0</v>
      </c>
      <c r="BA109">
        <v>107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Y109*Source!I78</f>
        <v>2.7640249999999993</v>
      </c>
      <c r="CY109">
        <f>AD109</f>
        <v>0</v>
      </c>
      <c r="CZ109">
        <f>AH109</f>
        <v>0</v>
      </c>
      <c r="DA109">
        <f>AL109</f>
        <v>1</v>
      </c>
      <c r="DB109">
        <v>0</v>
      </c>
    </row>
    <row r="110" spans="1:106" x14ac:dyDescent="0.2">
      <c r="A110">
        <f>ROW(Source!A78)</f>
        <v>78</v>
      </c>
      <c r="B110">
        <v>21012691</v>
      </c>
      <c r="C110">
        <v>21013103</v>
      </c>
      <c r="D110">
        <v>7159942</v>
      </c>
      <c r="E110">
        <v>7157832</v>
      </c>
      <c r="F110">
        <v>1</v>
      </c>
      <c r="G110">
        <v>7157832</v>
      </c>
      <c r="H110">
        <v>2</v>
      </c>
      <c r="I110" t="s">
        <v>692</v>
      </c>
      <c r="J110" t="s">
        <v>3</v>
      </c>
      <c r="K110" t="s">
        <v>693</v>
      </c>
      <c r="L110">
        <v>1344</v>
      </c>
      <c r="N110">
        <v>1008</v>
      </c>
      <c r="O110" t="s">
        <v>691</v>
      </c>
      <c r="P110" t="s">
        <v>691</v>
      </c>
      <c r="Q110">
        <v>1</v>
      </c>
      <c r="W110">
        <v>0</v>
      </c>
      <c r="X110">
        <v>-450565604</v>
      </c>
      <c r="Y110">
        <v>272.53562499999998</v>
      </c>
      <c r="AA110">
        <v>0</v>
      </c>
      <c r="AB110">
        <v>1</v>
      </c>
      <c r="AC110">
        <v>0</v>
      </c>
      <c r="AD110">
        <v>0</v>
      </c>
      <c r="AE110">
        <v>0</v>
      </c>
      <c r="AF110">
        <v>1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189.59</v>
      </c>
      <c r="AU110" t="s">
        <v>62</v>
      </c>
      <c r="AV110">
        <v>0</v>
      </c>
      <c r="AW110">
        <v>2</v>
      </c>
      <c r="AX110">
        <v>21013110</v>
      </c>
      <c r="AY110">
        <v>1</v>
      </c>
      <c r="AZ110">
        <v>0</v>
      </c>
      <c r="BA110">
        <v>108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Y110*Source!I78</f>
        <v>29.978918749999998</v>
      </c>
      <c r="CY110">
        <f>AB110</f>
        <v>1</v>
      </c>
      <c r="CZ110">
        <f>AF110</f>
        <v>1</v>
      </c>
      <c r="DA110">
        <f>AJ110</f>
        <v>1</v>
      </c>
      <c r="DB110">
        <v>0</v>
      </c>
    </row>
    <row r="111" spans="1:106" x14ac:dyDescent="0.2">
      <c r="A111">
        <f>ROW(Source!A78)</f>
        <v>78</v>
      </c>
      <c r="B111">
        <v>21012691</v>
      </c>
      <c r="C111">
        <v>21013103</v>
      </c>
      <c r="D111">
        <v>7232069</v>
      </c>
      <c r="E111">
        <v>1</v>
      </c>
      <c r="F111">
        <v>1</v>
      </c>
      <c r="G111">
        <v>7157832</v>
      </c>
      <c r="H111">
        <v>3</v>
      </c>
      <c r="I111" t="s">
        <v>734</v>
      </c>
      <c r="J111" t="s">
        <v>735</v>
      </c>
      <c r="K111" t="s">
        <v>736</v>
      </c>
      <c r="L111">
        <v>1348</v>
      </c>
      <c r="N111">
        <v>1009</v>
      </c>
      <c r="O111" t="s">
        <v>173</v>
      </c>
      <c r="P111" t="s">
        <v>173</v>
      </c>
      <c r="Q111">
        <v>1000</v>
      </c>
      <c r="W111">
        <v>0</v>
      </c>
      <c r="X111">
        <v>532201501</v>
      </c>
      <c r="Y111">
        <v>5.5E-2</v>
      </c>
      <c r="AA111">
        <v>7359.71</v>
      </c>
      <c r="AB111">
        <v>0</v>
      </c>
      <c r="AC111">
        <v>0</v>
      </c>
      <c r="AD111">
        <v>0</v>
      </c>
      <c r="AE111">
        <v>7359.71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5.5E-2</v>
      </c>
      <c r="AU111" t="s">
        <v>3</v>
      </c>
      <c r="AV111">
        <v>0</v>
      </c>
      <c r="AW111">
        <v>2</v>
      </c>
      <c r="AX111">
        <v>21013111</v>
      </c>
      <c r="AY111">
        <v>1</v>
      </c>
      <c r="AZ111">
        <v>0</v>
      </c>
      <c r="BA111">
        <v>109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Y111*Source!I78</f>
        <v>6.0499999999999998E-3</v>
      </c>
      <c r="CY111">
        <f>AA111</f>
        <v>7359.71</v>
      </c>
      <c r="CZ111">
        <f>AE111</f>
        <v>7359.71</v>
      </c>
      <c r="DA111">
        <f>AI111</f>
        <v>1</v>
      </c>
      <c r="DB111">
        <v>0</v>
      </c>
    </row>
    <row r="112" spans="1:106" x14ac:dyDescent="0.2">
      <c r="A112">
        <f>ROW(Source!A78)</f>
        <v>78</v>
      </c>
      <c r="B112">
        <v>21012691</v>
      </c>
      <c r="C112">
        <v>21013103</v>
      </c>
      <c r="D112">
        <v>7231763</v>
      </c>
      <c r="E112">
        <v>1</v>
      </c>
      <c r="F112">
        <v>1</v>
      </c>
      <c r="G112">
        <v>7157832</v>
      </c>
      <c r="H112">
        <v>3</v>
      </c>
      <c r="I112" t="s">
        <v>737</v>
      </c>
      <c r="J112" t="s">
        <v>738</v>
      </c>
      <c r="K112" t="s">
        <v>739</v>
      </c>
      <c r="L112">
        <v>1348</v>
      </c>
      <c r="N112">
        <v>1009</v>
      </c>
      <c r="O112" t="s">
        <v>173</v>
      </c>
      <c r="P112" t="s">
        <v>173</v>
      </c>
      <c r="Q112">
        <v>1000</v>
      </c>
      <c r="W112">
        <v>0</v>
      </c>
      <c r="X112">
        <v>1784815597</v>
      </c>
      <c r="Y112">
        <v>2.4E-2</v>
      </c>
      <c r="AA112">
        <v>3389.74</v>
      </c>
      <c r="AB112">
        <v>0</v>
      </c>
      <c r="AC112">
        <v>0</v>
      </c>
      <c r="AD112">
        <v>0</v>
      </c>
      <c r="AE112">
        <v>3389.74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2.4E-2</v>
      </c>
      <c r="AU112" t="s">
        <v>3</v>
      </c>
      <c r="AV112">
        <v>0</v>
      </c>
      <c r="AW112">
        <v>2</v>
      </c>
      <c r="AX112">
        <v>21013112</v>
      </c>
      <c r="AY112">
        <v>1</v>
      </c>
      <c r="AZ112">
        <v>0</v>
      </c>
      <c r="BA112">
        <v>110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Y112*Source!I78</f>
        <v>2.64E-3</v>
      </c>
      <c r="CY112">
        <f>AA112</f>
        <v>3389.74</v>
      </c>
      <c r="CZ112">
        <f>AE112</f>
        <v>3389.74</v>
      </c>
      <c r="DA112">
        <f>AI112</f>
        <v>1</v>
      </c>
      <c r="DB112">
        <v>0</v>
      </c>
    </row>
    <row r="113" spans="1:106" x14ac:dyDescent="0.2">
      <c r="A113">
        <f>ROW(Source!A78)</f>
        <v>78</v>
      </c>
      <c r="B113">
        <v>21012691</v>
      </c>
      <c r="C113">
        <v>21013103</v>
      </c>
      <c r="D113">
        <v>7232308</v>
      </c>
      <c r="E113">
        <v>1</v>
      </c>
      <c r="F113">
        <v>1</v>
      </c>
      <c r="G113">
        <v>7157832</v>
      </c>
      <c r="H113">
        <v>3</v>
      </c>
      <c r="I113" t="s">
        <v>740</v>
      </c>
      <c r="J113" t="s">
        <v>741</v>
      </c>
      <c r="K113" t="s">
        <v>742</v>
      </c>
      <c r="L113">
        <v>1348</v>
      </c>
      <c r="N113">
        <v>1009</v>
      </c>
      <c r="O113" t="s">
        <v>173</v>
      </c>
      <c r="P113" t="s">
        <v>173</v>
      </c>
      <c r="Q113">
        <v>1000</v>
      </c>
      <c r="W113">
        <v>0</v>
      </c>
      <c r="X113">
        <v>969245440</v>
      </c>
      <c r="Y113">
        <v>0.28999999999999998</v>
      </c>
      <c r="AA113">
        <v>18910.8</v>
      </c>
      <c r="AB113">
        <v>0</v>
      </c>
      <c r="AC113">
        <v>0</v>
      </c>
      <c r="AD113">
        <v>0</v>
      </c>
      <c r="AE113">
        <v>18910.8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3</v>
      </c>
      <c r="AT113">
        <v>0.28999999999999998</v>
      </c>
      <c r="AU113" t="s">
        <v>3</v>
      </c>
      <c r="AV113">
        <v>0</v>
      </c>
      <c r="AW113">
        <v>2</v>
      </c>
      <c r="AX113">
        <v>21013113</v>
      </c>
      <c r="AY113">
        <v>1</v>
      </c>
      <c r="AZ113">
        <v>0</v>
      </c>
      <c r="BA113">
        <v>111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Y113*Source!I78</f>
        <v>3.1899999999999998E-2</v>
      </c>
      <c r="CY113">
        <f>AA113</f>
        <v>18910.8</v>
      </c>
      <c r="CZ113">
        <f>AE113</f>
        <v>18910.8</v>
      </c>
      <c r="DA113">
        <f>AI113</f>
        <v>1</v>
      </c>
      <c r="DB113">
        <v>0</v>
      </c>
    </row>
    <row r="114" spans="1:106" x14ac:dyDescent="0.2">
      <c r="A114">
        <f>ROW(Source!A79)</f>
        <v>79</v>
      </c>
      <c r="B114">
        <v>21012693</v>
      </c>
      <c r="C114">
        <v>21013103</v>
      </c>
      <c r="D114">
        <v>7157835</v>
      </c>
      <c r="E114">
        <v>7157832</v>
      </c>
      <c r="F114">
        <v>1</v>
      </c>
      <c r="G114">
        <v>7157832</v>
      </c>
      <c r="H114">
        <v>1</v>
      </c>
      <c r="I114" t="s">
        <v>685</v>
      </c>
      <c r="J114" t="s">
        <v>3</v>
      </c>
      <c r="K114" t="s">
        <v>686</v>
      </c>
      <c r="L114">
        <v>1191</v>
      </c>
      <c r="N114">
        <v>1013</v>
      </c>
      <c r="O114" t="s">
        <v>687</v>
      </c>
      <c r="P114" t="s">
        <v>687</v>
      </c>
      <c r="Q114">
        <v>1</v>
      </c>
      <c r="W114">
        <v>0</v>
      </c>
      <c r="X114">
        <v>946207192</v>
      </c>
      <c r="Y114">
        <v>25.127499999999994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19</v>
      </c>
      <c r="AU114" t="s">
        <v>63</v>
      </c>
      <c r="AV114">
        <v>1</v>
      </c>
      <c r="AW114">
        <v>2</v>
      </c>
      <c r="AX114">
        <v>21013109</v>
      </c>
      <c r="AY114">
        <v>1</v>
      </c>
      <c r="AZ114">
        <v>0</v>
      </c>
      <c r="BA114">
        <v>112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Y114*Source!I79</f>
        <v>2.7640249999999993</v>
      </c>
      <c r="CY114">
        <f>AD114</f>
        <v>0</v>
      </c>
      <c r="CZ114">
        <f>AH114</f>
        <v>0</v>
      </c>
      <c r="DA114">
        <f>AL114</f>
        <v>1</v>
      </c>
      <c r="DB114">
        <v>0</v>
      </c>
    </row>
    <row r="115" spans="1:106" x14ac:dyDescent="0.2">
      <c r="A115">
        <f>ROW(Source!A79)</f>
        <v>79</v>
      </c>
      <c r="B115">
        <v>21012693</v>
      </c>
      <c r="C115">
        <v>21013103</v>
      </c>
      <c r="D115">
        <v>7159942</v>
      </c>
      <c r="E115">
        <v>7157832</v>
      </c>
      <c r="F115">
        <v>1</v>
      </c>
      <c r="G115">
        <v>7157832</v>
      </c>
      <c r="H115">
        <v>2</v>
      </c>
      <c r="I115" t="s">
        <v>692</v>
      </c>
      <c r="J115" t="s">
        <v>3</v>
      </c>
      <c r="K115" t="s">
        <v>693</v>
      </c>
      <c r="L115">
        <v>1344</v>
      </c>
      <c r="N115">
        <v>1008</v>
      </c>
      <c r="O115" t="s">
        <v>691</v>
      </c>
      <c r="P115" t="s">
        <v>691</v>
      </c>
      <c r="Q115">
        <v>1</v>
      </c>
      <c r="W115">
        <v>0</v>
      </c>
      <c r="X115">
        <v>-450565604</v>
      </c>
      <c r="Y115">
        <v>272.53562499999998</v>
      </c>
      <c r="AA115">
        <v>0</v>
      </c>
      <c r="AB115">
        <v>1.05</v>
      </c>
      <c r="AC115">
        <v>0</v>
      </c>
      <c r="AD115">
        <v>0</v>
      </c>
      <c r="AE115">
        <v>0</v>
      </c>
      <c r="AF115">
        <v>1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189.59</v>
      </c>
      <c r="AU115" t="s">
        <v>62</v>
      </c>
      <c r="AV115">
        <v>0</v>
      </c>
      <c r="AW115">
        <v>2</v>
      </c>
      <c r="AX115">
        <v>21013110</v>
      </c>
      <c r="AY115">
        <v>1</v>
      </c>
      <c r="AZ115">
        <v>0</v>
      </c>
      <c r="BA115">
        <v>113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Y115*Source!I79</f>
        <v>29.978918749999998</v>
      </c>
      <c r="CY115">
        <f>AB115</f>
        <v>1.05</v>
      </c>
      <c r="CZ115">
        <f>AF115</f>
        <v>1</v>
      </c>
      <c r="DA115">
        <f>AJ115</f>
        <v>1</v>
      </c>
      <c r="DB115">
        <v>0</v>
      </c>
    </row>
    <row r="116" spans="1:106" x14ac:dyDescent="0.2">
      <c r="A116">
        <f>ROW(Source!A79)</f>
        <v>79</v>
      </c>
      <c r="B116">
        <v>21012693</v>
      </c>
      <c r="C116">
        <v>21013103</v>
      </c>
      <c r="D116">
        <v>7232069</v>
      </c>
      <c r="E116">
        <v>1</v>
      </c>
      <c r="F116">
        <v>1</v>
      </c>
      <c r="G116">
        <v>7157832</v>
      </c>
      <c r="H116">
        <v>3</v>
      </c>
      <c r="I116" t="s">
        <v>734</v>
      </c>
      <c r="J116" t="s">
        <v>735</v>
      </c>
      <c r="K116" t="s">
        <v>736</v>
      </c>
      <c r="L116">
        <v>1348</v>
      </c>
      <c r="N116">
        <v>1009</v>
      </c>
      <c r="O116" t="s">
        <v>173</v>
      </c>
      <c r="P116" t="s">
        <v>173</v>
      </c>
      <c r="Q116">
        <v>1000</v>
      </c>
      <c r="W116">
        <v>0</v>
      </c>
      <c r="X116">
        <v>532201501</v>
      </c>
      <c r="Y116">
        <v>5.5E-2</v>
      </c>
      <c r="AA116">
        <v>32014.74</v>
      </c>
      <c r="AB116">
        <v>0</v>
      </c>
      <c r="AC116">
        <v>0</v>
      </c>
      <c r="AD116">
        <v>0</v>
      </c>
      <c r="AE116">
        <v>7359.71</v>
      </c>
      <c r="AF116">
        <v>0</v>
      </c>
      <c r="AG116">
        <v>0</v>
      </c>
      <c r="AH116">
        <v>0</v>
      </c>
      <c r="AI116">
        <v>4.3499999999999996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5.5E-2</v>
      </c>
      <c r="AU116" t="s">
        <v>3</v>
      </c>
      <c r="AV116">
        <v>0</v>
      </c>
      <c r="AW116">
        <v>2</v>
      </c>
      <c r="AX116">
        <v>21013111</v>
      </c>
      <c r="AY116">
        <v>1</v>
      </c>
      <c r="AZ116">
        <v>0</v>
      </c>
      <c r="BA116">
        <v>114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Y116*Source!I79</f>
        <v>6.0499999999999998E-3</v>
      </c>
      <c r="CY116">
        <f>AA116</f>
        <v>32014.74</v>
      </c>
      <c r="CZ116">
        <f>AE116</f>
        <v>7359.71</v>
      </c>
      <c r="DA116">
        <f>AI116</f>
        <v>4.3499999999999996</v>
      </c>
      <c r="DB116">
        <v>0</v>
      </c>
    </row>
    <row r="117" spans="1:106" x14ac:dyDescent="0.2">
      <c r="A117">
        <f>ROW(Source!A79)</f>
        <v>79</v>
      </c>
      <c r="B117">
        <v>21012693</v>
      </c>
      <c r="C117">
        <v>21013103</v>
      </c>
      <c r="D117">
        <v>7231763</v>
      </c>
      <c r="E117">
        <v>1</v>
      </c>
      <c r="F117">
        <v>1</v>
      </c>
      <c r="G117">
        <v>7157832</v>
      </c>
      <c r="H117">
        <v>3</v>
      </c>
      <c r="I117" t="s">
        <v>737</v>
      </c>
      <c r="J117" t="s">
        <v>738</v>
      </c>
      <c r="K117" t="s">
        <v>739</v>
      </c>
      <c r="L117">
        <v>1348</v>
      </c>
      <c r="N117">
        <v>1009</v>
      </c>
      <c r="O117" t="s">
        <v>173</v>
      </c>
      <c r="P117" t="s">
        <v>173</v>
      </c>
      <c r="Q117">
        <v>1000</v>
      </c>
      <c r="W117">
        <v>0</v>
      </c>
      <c r="X117">
        <v>1784815597</v>
      </c>
      <c r="Y117">
        <v>2.4E-2</v>
      </c>
      <c r="AA117">
        <v>12847.11</v>
      </c>
      <c r="AB117">
        <v>0</v>
      </c>
      <c r="AC117">
        <v>0</v>
      </c>
      <c r="AD117">
        <v>0</v>
      </c>
      <c r="AE117">
        <v>3389.74</v>
      </c>
      <c r="AF117">
        <v>0</v>
      </c>
      <c r="AG117">
        <v>0</v>
      </c>
      <c r="AH117">
        <v>0</v>
      </c>
      <c r="AI117">
        <v>3.79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2.4E-2</v>
      </c>
      <c r="AU117" t="s">
        <v>3</v>
      </c>
      <c r="AV117">
        <v>0</v>
      </c>
      <c r="AW117">
        <v>2</v>
      </c>
      <c r="AX117">
        <v>21013112</v>
      </c>
      <c r="AY117">
        <v>1</v>
      </c>
      <c r="AZ117">
        <v>0</v>
      </c>
      <c r="BA117">
        <v>115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Y117*Source!I79</f>
        <v>2.64E-3</v>
      </c>
      <c r="CY117">
        <f>AA117</f>
        <v>12847.11</v>
      </c>
      <c r="CZ117">
        <f>AE117</f>
        <v>3389.74</v>
      </c>
      <c r="DA117">
        <f>AI117</f>
        <v>3.79</v>
      </c>
      <c r="DB117">
        <v>0</v>
      </c>
    </row>
    <row r="118" spans="1:106" x14ac:dyDescent="0.2">
      <c r="A118">
        <f>ROW(Source!A79)</f>
        <v>79</v>
      </c>
      <c r="B118">
        <v>21012693</v>
      </c>
      <c r="C118">
        <v>21013103</v>
      </c>
      <c r="D118">
        <v>7232308</v>
      </c>
      <c r="E118">
        <v>1</v>
      </c>
      <c r="F118">
        <v>1</v>
      </c>
      <c r="G118">
        <v>7157832</v>
      </c>
      <c r="H118">
        <v>3</v>
      </c>
      <c r="I118" t="s">
        <v>740</v>
      </c>
      <c r="J118" t="s">
        <v>741</v>
      </c>
      <c r="K118" t="s">
        <v>742</v>
      </c>
      <c r="L118">
        <v>1348</v>
      </c>
      <c r="N118">
        <v>1009</v>
      </c>
      <c r="O118" t="s">
        <v>173</v>
      </c>
      <c r="P118" t="s">
        <v>173</v>
      </c>
      <c r="Q118">
        <v>1000</v>
      </c>
      <c r="W118">
        <v>0</v>
      </c>
      <c r="X118">
        <v>969245440</v>
      </c>
      <c r="Y118">
        <v>0.28999999999999998</v>
      </c>
      <c r="AA118">
        <v>44251.27</v>
      </c>
      <c r="AB118">
        <v>0</v>
      </c>
      <c r="AC118">
        <v>0</v>
      </c>
      <c r="AD118">
        <v>0</v>
      </c>
      <c r="AE118">
        <v>18910.8</v>
      </c>
      <c r="AF118">
        <v>0</v>
      </c>
      <c r="AG118">
        <v>0</v>
      </c>
      <c r="AH118">
        <v>0</v>
      </c>
      <c r="AI118">
        <v>2.34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0.28999999999999998</v>
      </c>
      <c r="AU118" t="s">
        <v>3</v>
      </c>
      <c r="AV118">
        <v>0</v>
      </c>
      <c r="AW118">
        <v>2</v>
      </c>
      <c r="AX118">
        <v>21013113</v>
      </c>
      <c r="AY118">
        <v>1</v>
      </c>
      <c r="AZ118">
        <v>0</v>
      </c>
      <c r="BA118">
        <v>116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Y118*Source!I79</f>
        <v>3.1899999999999998E-2</v>
      </c>
      <c r="CY118">
        <f>AA118</f>
        <v>44251.27</v>
      </c>
      <c r="CZ118">
        <f>AE118</f>
        <v>18910.8</v>
      </c>
      <c r="DA118">
        <f>AI118</f>
        <v>2.34</v>
      </c>
      <c r="DB118">
        <v>0</v>
      </c>
    </row>
    <row r="119" spans="1:106" x14ac:dyDescent="0.2">
      <c r="A119">
        <f>ROW(Source!A80)</f>
        <v>80</v>
      </c>
      <c r="B119">
        <v>21012691</v>
      </c>
      <c r="C119">
        <v>21013114</v>
      </c>
      <c r="D119">
        <v>7157835</v>
      </c>
      <c r="E119">
        <v>7157832</v>
      </c>
      <c r="F119">
        <v>1</v>
      </c>
      <c r="G119">
        <v>7157832</v>
      </c>
      <c r="H119">
        <v>1</v>
      </c>
      <c r="I119" t="s">
        <v>685</v>
      </c>
      <c r="J119" t="s">
        <v>3</v>
      </c>
      <c r="K119" t="s">
        <v>686</v>
      </c>
      <c r="L119">
        <v>1191</v>
      </c>
      <c r="N119">
        <v>1013</v>
      </c>
      <c r="O119" t="s">
        <v>687</v>
      </c>
      <c r="P119" t="s">
        <v>687</v>
      </c>
      <c r="Q119">
        <v>1</v>
      </c>
      <c r="W119">
        <v>0</v>
      </c>
      <c r="X119">
        <v>946207192</v>
      </c>
      <c r="Y119">
        <v>93.839999999999989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81.599999999999994</v>
      </c>
      <c r="AU119" t="s">
        <v>28</v>
      </c>
      <c r="AV119">
        <v>1</v>
      </c>
      <c r="AW119">
        <v>2</v>
      </c>
      <c r="AX119">
        <v>21013118</v>
      </c>
      <c r="AY119">
        <v>1</v>
      </c>
      <c r="AZ119">
        <v>0</v>
      </c>
      <c r="BA119">
        <v>117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Y119*Source!I80</f>
        <v>10.322399999999998</v>
      </c>
      <c r="CY119">
        <f>AD119</f>
        <v>0</v>
      </c>
      <c r="CZ119">
        <f>AH119</f>
        <v>0</v>
      </c>
      <c r="DA119">
        <f>AL119</f>
        <v>1</v>
      </c>
      <c r="DB119">
        <v>0</v>
      </c>
    </row>
    <row r="120" spans="1:106" x14ac:dyDescent="0.2">
      <c r="A120">
        <f>ROW(Source!A80)</f>
        <v>80</v>
      </c>
      <c r="B120">
        <v>21012691</v>
      </c>
      <c r="C120">
        <v>21013114</v>
      </c>
      <c r="D120">
        <v>7232703</v>
      </c>
      <c r="E120">
        <v>1</v>
      </c>
      <c r="F120">
        <v>1</v>
      </c>
      <c r="G120">
        <v>7157832</v>
      </c>
      <c r="H120">
        <v>3</v>
      </c>
      <c r="I120" t="s">
        <v>167</v>
      </c>
      <c r="J120" t="s">
        <v>169</v>
      </c>
      <c r="K120" t="s">
        <v>168</v>
      </c>
      <c r="L120">
        <v>1327</v>
      </c>
      <c r="N120">
        <v>1005</v>
      </c>
      <c r="O120" t="s">
        <v>85</v>
      </c>
      <c r="P120" t="s">
        <v>85</v>
      </c>
      <c r="Q120">
        <v>1</v>
      </c>
      <c r="W120">
        <v>0</v>
      </c>
      <c r="X120">
        <v>821695351</v>
      </c>
      <c r="Y120">
        <v>110</v>
      </c>
      <c r="AA120">
        <v>33.56</v>
      </c>
      <c r="AB120">
        <v>0</v>
      </c>
      <c r="AC120">
        <v>0</v>
      </c>
      <c r="AD120">
        <v>0</v>
      </c>
      <c r="AE120">
        <v>33.56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0</v>
      </c>
      <c r="AP120">
        <v>0</v>
      </c>
      <c r="AQ120">
        <v>0</v>
      </c>
      <c r="AR120">
        <v>0</v>
      </c>
      <c r="AS120" t="s">
        <v>3</v>
      </c>
      <c r="AT120">
        <v>110</v>
      </c>
      <c r="AU120" t="s">
        <v>3</v>
      </c>
      <c r="AV120">
        <v>0</v>
      </c>
      <c r="AW120">
        <v>1</v>
      </c>
      <c r="AX120">
        <v>-1</v>
      </c>
      <c r="AY120">
        <v>0</v>
      </c>
      <c r="AZ120">
        <v>0</v>
      </c>
      <c r="BA120" t="s">
        <v>3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Y120*Source!I80</f>
        <v>12.1</v>
      </c>
      <c r="CY120">
        <f>AA120</f>
        <v>33.56</v>
      </c>
      <c r="CZ120">
        <f>AE120</f>
        <v>33.56</v>
      </c>
      <c r="DA120">
        <f>AI120</f>
        <v>1</v>
      </c>
      <c r="DB120">
        <v>0</v>
      </c>
    </row>
    <row r="121" spans="1:106" x14ac:dyDescent="0.2">
      <c r="A121">
        <f>ROW(Source!A80)</f>
        <v>80</v>
      </c>
      <c r="B121">
        <v>21012691</v>
      </c>
      <c r="C121">
        <v>21013114</v>
      </c>
      <c r="D121">
        <v>7231857</v>
      </c>
      <c r="E121">
        <v>1</v>
      </c>
      <c r="F121">
        <v>1</v>
      </c>
      <c r="G121">
        <v>7157832</v>
      </c>
      <c r="H121">
        <v>3</v>
      </c>
      <c r="I121" t="s">
        <v>171</v>
      </c>
      <c r="J121" t="s">
        <v>174</v>
      </c>
      <c r="K121" t="s">
        <v>172</v>
      </c>
      <c r="L121">
        <v>1348</v>
      </c>
      <c r="N121">
        <v>1009</v>
      </c>
      <c r="O121" t="s">
        <v>173</v>
      </c>
      <c r="P121" t="s">
        <v>173</v>
      </c>
      <c r="Q121">
        <v>1000</v>
      </c>
      <c r="W121">
        <v>0</v>
      </c>
      <c r="X121">
        <v>-291854066</v>
      </c>
      <c r="Y121">
        <v>0.25</v>
      </c>
      <c r="AA121">
        <v>1227.3800000000001</v>
      </c>
      <c r="AB121">
        <v>0</v>
      </c>
      <c r="AC121">
        <v>0</v>
      </c>
      <c r="AD121">
        <v>0</v>
      </c>
      <c r="AE121">
        <v>1227.3800000000001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0</v>
      </c>
      <c r="AP121">
        <v>0</v>
      </c>
      <c r="AQ121">
        <v>0</v>
      </c>
      <c r="AR121">
        <v>0</v>
      </c>
      <c r="AS121" t="s">
        <v>3</v>
      </c>
      <c r="AT121">
        <v>0.25</v>
      </c>
      <c r="AU121" t="s">
        <v>3</v>
      </c>
      <c r="AV121">
        <v>0</v>
      </c>
      <c r="AW121">
        <v>1</v>
      </c>
      <c r="AX121">
        <v>-1</v>
      </c>
      <c r="AY121">
        <v>0</v>
      </c>
      <c r="AZ121">
        <v>0</v>
      </c>
      <c r="BA121" t="s">
        <v>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Y121*Source!I80</f>
        <v>2.75E-2</v>
      </c>
      <c r="CY121">
        <f>AA121</f>
        <v>1227.3800000000001</v>
      </c>
      <c r="CZ121">
        <f>AE121</f>
        <v>1227.3800000000001</v>
      </c>
      <c r="DA121">
        <f>AI121</f>
        <v>1</v>
      </c>
      <c r="DB121">
        <v>0</v>
      </c>
    </row>
    <row r="122" spans="1:106" x14ac:dyDescent="0.2">
      <c r="A122">
        <f>ROW(Source!A81)</f>
        <v>81</v>
      </c>
      <c r="B122">
        <v>21012693</v>
      </c>
      <c r="C122">
        <v>21013114</v>
      </c>
      <c r="D122">
        <v>7157835</v>
      </c>
      <c r="E122">
        <v>7157832</v>
      </c>
      <c r="F122">
        <v>1</v>
      </c>
      <c r="G122">
        <v>7157832</v>
      </c>
      <c r="H122">
        <v>1</v>
      </c>
      <c r="I122" t="s">
        <v>685</v>
      </c>
      <c r="J122" t="s">
        <v>3</v>
      </c>
      <c r="K122" t="s">
        <v>686</v>
      </c>
      <c r="L122">
        <v>1191</v>
      </c>
      <c r="N122">
        <v>1013</v>
      </c>
      <c r="O122" t="s">
        <v>687</v>
      </c>
      <c r="P122" t="s">
        <v>687</v>
      </c>
      <c r="Q122">
        <v>1</v>
      </c>
      <c r="W122">
        <v>0</v>
      </c>
      <c r="X122">
        <v>946207192</v>
      </c>
      <c r="Y122">
        <v>93.839999999999989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81.599999999999994</v>
      </c>
      <c r="AU122" t="s">
        <v>28</v>
      </c>
      <c r="AV122">
        <v>1</v>
      </c>
      <c r="AW122">
        <v>2</v>
      </c>
      <c r="AX122">
        <v>21013118</v>
      </c>
      <c r="AY122">
        <v>1</v>
      </c>
      <c r="AZ122">
        <v>0</v>
      </c>
      <c r="BA122">
        <v>120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Y122*Source!I81</f>
        <v>10.322399999999998</v>
      </c>
      <c r="CY122">
        <f>AD122</f>
        <v>0</v>
      </c>
      <c r="CZ122">
        <f>AH122</f>
        <v>0</v>
      </c>
      <c r="DA122">
        <f>AL122</f>
        <v>1</v>
      </c>
      <c r="DB122">
        <v>0</v>
      </c>
    </row>
    <row r="123" spans="1:106" x14ac:dyDescent="0.2">
      <c r="A123">
        <f>ROW(Source!A81)</f>
        <v>81</v>
      </c>
      <c r="B123">
        <v>21012693</v>
      </c>
      <c r="C123">
        <v>21013114</v>
      </c>
      <c r="D123">
        <v>7232703</v>
      </c>
      <c r="E123">
        <v>1</v>
      </c>
      <c r="F123">
        <v>1</v>
      </c>
      <c r="G123">
        <v>7157832</v>
      </c>
      <c r="H123">
        <v>3</v>
      </c>
      <c r="I123" t="s">
        <v>167</v>
      </c>
      <c r="J123" t="s">
        <v>169</v>
      </c>
      <c r="K123" t="s">
        <v>168</v>
      </c>
      <c r="L123">
        <v>1327</v>
      </c>
      <c r="N123">
        <v>1005</v>
      </c>
      <c r="O123" t="s">
        <v>85</v>
      </c>
      <c r="P123" t="s">
        <v>85</v>
      </c>
      <c r="Q123">
        <v>1</v>
      </c>
      <c r="W123">
        <v>0</v>
      </c>
      <c r="X123">
        <v>821695351</v>
      </c>
      <c r="Y123">
        <v>110</v>
      </c>
      <c r="AA123">
        <v>489.64</v>
      </c>
      <c r="AB123">
        <v>0</v>
      </c>
      <c r="AC123">
        <v>0</v>
      </c>
      <c r="AD123">
        <v>0</v>
      </c>
      <c r="AE123">
        <v>33.56</v>
      </c>
      <c r="AF123">
        <v>0</v>
      </c>
      <c r="AG123">
        <v>0</v>
      </c>
      <c r="AH123">
        <v>0</v>
      </c>
      <c r="AI123">
        <v>14.59</v>
      </c>
      <c r="AJ123">
        <v>1</v>
      </c>
      <c r="AK123">
        <v>1</v>
      </c>
      <c r="AL123">
        <v>1</v>
      </c>
      <c r="AN123">
        <v>0</v>
      </c>
      <c r="AO123">
        <v>0</v>
      </c>
      <c r="AP123">
        <v>0</v>
      </c>
      <c r="AQ123">
        <v>0</v>
      </c>
      <c r="AR123">
        <v>0</v>
      </c>
      <c r="AS123" t="s">
        <v>3</v>
      </c>
      <c r="AT123">
        <v>110</v>
      </c>
      <c r="AU123" t="s">
        <v>3</v>
      </c>
      <c r="AV123">
        <v>0</v>
      </c>
      <c r="AW123">
        <v>1</v>
      </c>
      <c r="AX123">
        <v>-1</v>
      </c>
      <c r="AY123">
        <v>0</v>
      </c>
      <c r="AZ123">
        <v>0</v>
      </c>
      <c r="BA123" t="s">
        <v>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Y123*Source!I81</f>
        <v>12.1</v>
      </c>
      <c r="CY123">
        <f>AA123</f>
        <v>489.64</v>
      </c>
      <c r="CZ123">
        <f>AE123</f>
        <v>33.56</v>
      </c>
      <c r="DA123">
        <f>AI123</f>
        <v>14.59</v>
      </c>
      <c r="DB123">
        <v>0</v>
      </c>
    </row>
    <row r="124" spans="1:106" x14ac:dyDescent="0.2">
      <c r="A124">
        <f>ROW(Source!A81)</f>
        <v>81</v>
      </c>
      <c r="B124">
        <v>21012693</v>
      </c>
      <c r="C124">
        <v>21013114</v>
      </c>
      <c r="D124">
        <v>7231857</v>
      </c>
      <c r="E124">
        <v>1</v>
      </c>
      <c r="F124">
        <v>1</v>
      </c>
      <c r="G124">
        <v>7157832</v>
      </c>
      <c r="H124">
        <v>3</v>
      </c>
      <c r="I124" t="s">
        <v>171</v>
      </c>
      <c r="J124" t="s">
        <v>174</v>
      </c>
      <c r="K124" t="s">
        <v>172</v>
      </c>
      <c r="L124">
        <v>1348</v>
      </c>
      <c r="N124">
        <v>1009</v>
      </c>
      <c r="O124" t="s">
        <v>173</v>
      </c>
      <c r="P124" t="s">
        <v>173</v>
      </c>
      <c r="Q124">
        <v>1000</v>
      </c>
      <c r="W124">
        <v>0</v>
      </c>
      <c r="X124">
        <v>-291854066</v>
      </c>
      <c r="Y124">
        <v>0.25</v>
      </c>
      <c r="AA124">
        <v>3387.57</v>
      </c>
      <c r="AB124">
        <v>0</v>
      </c>
      <c r="AC124">
        <v>0</v>
      </c>
      <c r="AD124">
        <v>0</v>
      </c>
      <c r="AE124">
        <v>1227.3800000000001</v>
      </c>
      <c r="AF124">
        <v>0</v>
      </c>
      <c r="AG124">
        <v>0</v>
      </c>
      <c r="AH124">
        <v>0</v>
      </c>
      <c r="AI124">
        <v>2.76</v>
      </c>
      <c r="AJ124">
        <v>1</v>
      </c>
      <c r="AK124">
        <v>1</v>
      </c>
      <c r="AL124">
        <v>1</v>
      </c>
      <c r="AN124">
        <v>0</v>
      </c>
      <c r="AO124">
        <v>0</v>
      </c>
      <c r="AP124">
        <v>0</v>
      </c>
      <c r="AQ124">
        <v>0</v>
      </c>
      <c r="AR124">
        <v>0</v>
      </c>
      <c r="AS124" t="s">
        <v>3</v>
      </c>
      <c r="AT124">
        <v>0.25</v>
      </c>
      <c r="AU124" t="s">
        <v>3</v>
      </c>
      <c r="AV124">
        <v>0</v>
      </c>
      <c r="AW124">
        <v>1</v>
      </c>
      <c r="AX124">
        <v>-1</v>
      </c>
      <c r="AY124">
        <v>0</v>
      </c>
      <c r="AZ124">
        <v>0</v>
      </c>
      <c r="BA124" t="s">
        <v>3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Y124*Source!I81</f>
        <v>2.75E-2</v>
      </c>
      <c r="CY124">
        <f>AA124</f>
        <v>3387.57</v>
      </c>
      <c r="CZ124">
        <f>AE124</f>
        <v>1227.3800000000001</v>
      </c>
      <c r="DA124">
        <f>AI124</f>
        <v>2.76</v>
      </c>
      <c r="DB124">
        <v>0</v>
      </c>
    </row>
    <row r="125" spans="1:106" x14ac:dyDescent="0.2">
      <c r="A125">
        <f>ROW(Source!A86)</f>
        <v>86</v>
      </c>
      <c r="B125">
        <v>21012691</v>
      </c>
      <c r="C125">
        <v>21013123</v>
      </c>
      <c r="D125">
        <v>7157835</v>
      </c>
      <c r="E125">
        <v>7157832</v>
      </c>
      <c r="F125">
        <v>1</v>
      </c>
      <c r="G125">
        <v>7157832</v>
      </c>
      <c r="H125">
        <v>1</v>
      </c>
      <c r="I125" t="s">
        <v>685</v>
      </c>
      <c r="J125" t="s">
        <v>3</v>
      </c>
      <c r="K125" t="s">
        <v>686</v>
      </c>
      <c r="L125">
        <v>1191</v>
      </c>
      <c r="N125">
        <v>1013</v>
      </c>
      <c r="O125" t="s">
        <v>687</v>
      </c>
      <c r="P125" t="s">
        <v>687</v>
      </c>
      <c r="Q125">
        <v>1</v>
      </c>
      <c r="W125">
        <v>0</v>
      </c>
      <c r="X125">
        <v>946207192</v>
      </c>
      <c r="Y125">
        <v>260.58999999999997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226.6</v>
      </c>
      <c r="AU125" t="s">
        <v>28</v>
      </c>
      <c r="AV125">
        <v>1</v>
      </c>
      <c r="AW125">
        <v>2</v>
      </c>
      <c r="AX125">
        <v>21013127</v>
      </c>
      <c r="AY125">
        <v>1</v>
      </c>
      <c r="AZ125">
        <v>0</v>
      </c>
      <c r="BA125">
        <v>123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Y125*Source!I86</f>
        <v>28.664899999999996</v>
      </c>
      <c r="CY125">
        <f>AD125</f>
        <v>0</v>
      </c>
      <c r="CZ125">
        <f>AH125</f>
        <v>0</v>
      </c>
      <c r="DA125">
        <f>AL125</f>
        <v>1</v>
      </c>
      <c r="DB125">
        <v>0</v>
      </c>
    </row>
    <row r="126" spans="1:106" x14ac:dyDescent="0.2">
      <c r="A126">
        <f>ROW(Source!A86)</f>
        <v>86</v>
      </c>
      <c r="B126">
        <v>21012691</v>
      </c>
      <c r="C126">
        <v>21013123</v>
      </c>
      <c r="D126">
        <v>7182702</v>
      </c>
      <c r="E126">
        <v>7157832</v>
      </c>
      <c r="F126">
        <v>1</v>
      </c>
      <c r="G126">
        <v>7157832</v>
      </c>
      <c r="H126">
        <v>3</v>
      </c>
      <c r="I126" t="s">
        <v>688</v>
      </c>
      <c r="J126" t="s">
        <v>3</v>
      </c>
      <c r="K126" t="s">
        <v>689</v>
      </c>
      <c r="L126">
        <v>1348</v>
      </c>
      <c r="N126">
        <v>1009</v>
      </c>
      <c r="O126" t="s">
        <v>173</v>
      </c>
      <c r="P126" t="s">
        <v>173</v>
      </c>
      <c r="Q126">
        <v>1000</v>
      </c>
      <c r="W126">
        <v>0</v>
      </c>
      <c r="X126">
        <v>-1541367988</v>
      </c>
      <c r="Y126">
        <v>3.38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3.38</v>
      </c>
      <c r="AU126" t="s">
        <v>3</v>
      </c>
      <c r="AV126">
        <v>0</v>
      </c>
      <c r="AW126">
        <v>2</v>
      </c>
      <c r="AX126">
        <v>21013128</v>
      </c>
      <c r="AY126">
        <v>1</v>
      </c>
      <c r="AZ126">
        <v>0</v>
      </c>
      <c r="BA126">
        <v>124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Y126*Source!I86</f>
        <v>0.37179999999999996</v>
      </c>
      <c r="CY126">
        <f>AA126</f>
        <v>0</v>
      </c>
      <c r="CZ126">
        <f>AE126</f>
        <v>0</v>
      </c>
      <c r="DA126">
        <f>AI126</f>
        <v>1</v>
      </c>
      <c r="DB126">
        <v>0</v>
      </c>
    </row>
    <row r="127" spans="1:106" x14ac:dyDescent="0.2">
      <c r="A127">
        <f>ROW(Source!A86)</f>
        <v>86</v>
      </c>
      <c r="B127">
        <v>21012691</v>
      </c>
      <c r="C127">
        <v>21013123</v>
      </c>
      <c r="D127">
        <v>7234972</v>
      </c>
      <c r="E127">
        <v>1</v>
      </c>
      <c r="F127">
        <v>1</v>
      </c>
      <c r="G127">
        <v>7157832</v>
      </c>
      <c r="H127">
        <v>3</v>
      </c>
      <c r="I127" t="s">
        <v>182</v>
      </c>
      <c r="J127" t="s">
        <v>184</v>
      </c>
      <c r="K127" t="s">
        <v>183</v>
      </c>
      <c r="L127">
        <v>1339</v>
      </c>
      <c r="N127">
        <v>1007</v>
      </c>
      <c r="O127" t="s">
        <v>123</v>
      </c>
      <c r="P127" t="s">
        <v>123</v>
      </c>
      <c r="Q127">
        <v>1</v>
      </c>
      <c r="W127">
        <v>0</v>
      </c>
      <c r="X127">
        <v>-2108328104</v>
      </c>
      <c r="Y127">
        <v>2.2000000000000002</v>
      </c>
      <c r="AA127">
        <v>481.69</v>
      </c>
      <c r="AB127">
        <v>0</v>
      </c>
      <c r="AC127">
        <v>0</v>
      </c>
      <c r="AD127">
        <v>0</v>
      </c>
      <c r="AE127">
        <v>481.69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0</v>
      </c>
      <c r="AP127">
        <v>0</v>
      </c>
      <c r="AQ127">
        <v>0</v>
      </c>
      <c r="AR127">
        <v>0</v>
      </c>
      <c r="AS127" t="s">
        <v>3</v>
      </c>
      <c r="AT127">
        <v>2.2000000000000002</v>
      </c>
      <c r="AU127" t="s">
        <v>3</v>
      </c>
      <c r="AV127">
        <v>0</v>
      </c>
      <c r="AW127">
        <v>1</v>
      </c>
      <c r="AX127">
        <v>-1</v>
      </c>
      <c r="AY127">
        <v>0</v>
      </c>
      <c r="AZ127">
        <v>0</v>
      </c>
      <c r="BA127" t="s">
        <v>3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Y127*Source!I86</f>
        <v>0.24200000000000002</v>
      </c>
      <c r="CY127">
        <f>AA127</f>
        <v>481.69</v>
      </c>
      <c r="CZ127">
        <f>AE127</f>
        <v>481.69</v>
      </c>
      <c r="DA127">
        <f>AI127</f>
        <v>1</v>
      </c>
      <c r="DB127">
        <v>0</v>
      </c>
    </row>
    <row r="128" spans="1:106" x14ac:dyDescent="0.2">
      <c r="A128">
        <f>ROW(Source!A87)</f>
        <v>87</v>
      </c>
      <c r="B128">
        <v>21012693</v>
      </c>
      <c r="C128">
        <v>21013123</v>
      </c>
      <c r="D128">
        <v>7157835</v>
      </c>
      <c r="E128">
        <v>7157832</v>
      </c>
      <c r="F128">
        <v>1</v>
      </c>
      <c r="G128">
        <v>7157832</v>
      </c>
      <c r="H128">
        <v>1</v>
      </c>
      <c r="I128" t="s">
        <v>685</v>
      </c>
      <c r="J128" t="s">
        <v>3</v>
      </c>
      <c r="K128" t="s">
        <v>686</v>
      </c>
      <c r="L128">
        <v>1191</v>
      </c>
      <c r="N128">
        <v>1013</v>
      </c>
      <c r="O128" t="s">
        <v>687</v>
      </c>
      <c r="P128" t="s">
        <v>687</v>
      </c>
      <c r="Q128">
        <v>1</v>
      </c>
      <c r="W128">
        <v>0</v>
      </c>
      <c r="X128">
        <v>946207192</v>
      </c>
      <c r="Y128">
        <v>260.58999999999997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3</v>
      </c>
      <c r="AT128">
        <v>226.6</v>
      </c>
      <c r="AU128" t="s">
        <v>28</v>
      </c>
      <c r="AV128">
        <v>1</v>
      </c>
      <c r="AW128">
        <v>2</v>
      </c>
      <c r="AX128">
        <v>21013127</v>
      </c>
      <c r="AY128">
        <v>1</v>
      </c>
      <c r="AZ128">
        <v>0</v>
      </c>
      <c r="BA128">
        <v>126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Y128*Source!I87</f>
        <v>28.664899999999996</v>
      </c>
      <c r="CY128">
        <f>AD128</f>
        <v>0</v>
      </c>
      <c r="CZ128">
        <f>AH128</f>
        <v>0</v>
      </c>
      <c r="DA128">
        <f>AL128</f>
        <v>1</v>
      </c>
      <c r="DB128">
        <v>0</v>
      </c>
    </row>
    <row r="129" spans="1:106" x14ac:dyDescent="0.2">
      <c r="A129">
        <f>ROW(Source!A87)</f>
        <v>87</v>
      </c>
      <c r="B129">
        <v>21012693</v>
      </c>
      <c r="C129">
        <v>21013123</v>
      </c>
      <c r="D129">
        <v>7182702</v>
      </c>
      <c r="E129">
        <v>7157832</v>
      </c>
      <c r="F129">
        <v>1</v>
      </c>
      <c r="G129">
        <v>7157832</v>
      </c>
      <c r="H129">
        <v>3</v>
      </c>
      <c r="I129" t="s">
        <v>688</v>
      </c>
      <c r="J129" t="s">
        <v>3</v>
      </c>
      <c r="K129" t="s">
        <v>689</v>
      </c>
      <c r="L129">
        <v>1348</v>
      </c>
      <c r="N129">
        <v>1009</v>
      </c>
      <c r="O129" t="s">
        <v>173</v>
      </c>
      <c r="P129" t="s">
        <v>173</v>
      </c>
      <c r="Q129">
        <v>1000</v>
      </c>
      <c r="W129">
        <v>0</v>
      </c>
      <c r="X129">
        <v>-1541367988</v>
      </c>
      <c r="Y129">
        <v>3.38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3.38</v>
      </c>
      <c r="AU129" t="s">
        <v>3</v>
      </c>
      <c r="AV129">
        <v>0</v>
      </c>
      <c r="AW129">
        <v>2</v>
      </c>
      <c r="AX129">
        <v>21013128</v>
      </c>
      <c r="AY129">
        <v>1</v>
      </c>
      <c r="AZ129">
        <v>0</v>
      </c>
      <c r="BA129">
        <v>127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Y129*Source!I87</f>
        <v>0.37179999999999996</v>
      </c>
      <c r="CY129">
        <f>AA129</f>
        <v>0</v>
      </c>
      <c r="CZ129">
        <f>AE129</f>
        <v>0</v>
      </c>
      <c r="DA129">
        <f>AI129</f>
        <v>1</v>
      </c>
      <c r="DB129">
        <v>0</v>
      </c>
    </row>
    <row r="130" spans="1:106" x14ac:dyDescent="0.2">
      <c r="A130">
        <f>ROW(Source!A87)</f>
        <v>87</v>
      </c>
      <c r="B130">
        <v>21012693</v>
      </c>
      <c r="C130">
        <v>21013123</v>
      </c>
      <c r="D130">
        <v>7234972</v>
      </c>
      <c r="E130">
        <v>1</v>
      </c>
      <c r="F130">
        <v>1</v>
      </c>
      <c r="G130">
        <v>7157832</v>
      </c>
      <c r="H130">
        <v>3</v>
      </c>
      <c r="I130" t="s">
        <v>182</v>
      </c>
      <c r="J130" t="s">
        <v>184</v>
      </c>
      <c r="K130" t="s">
        <v>183</v>
      </c>
      <c r="L130">
        <v>1339</v>
      </c>
      <c r="N130">
        <v>1007</v>
      </c>
      <c r="O130" t="s">
        <v>123</v>
      </c>
      <c r="P130" t="s">
        <v>123</v>
      </c>
      <c r="Q130">
        <v>1</v>
      </c>
      <c r="W130">
        <v>0</v>
      </c>
      <c r="X130">
        <v>-2108328104</v>
      </c>
      <c r="Y130">
        <v>2.2000000000000002</v>
      </c>
      <c r="AA130">
        <v>3126.17</v>
      </c>
      <c r="AB130">
        <v>0</v>
      </c>
      <c r="AC130">
        <v>0</v>
      </c>
      <c r="AD130">
        <v>0</v>
      </c>
      <c r="AE130">
        <v>481.69</v>
      </c>
      <c r="AF130">
        <v>0</v>
      </c>
      <c r="AG130">
        <v>0</v>
      </c>
      <c r="AH130">
        <v>0</v>
      </c>
      <c r="AI130">
        <v>6.49</v>
      </c>
      <c r="AJ130">
        <v>1</v>
      </c>
      <c r="AK130">
        <v>1</v>
      </c>
      <c r="AL130">
        <v>1</v>
      </c>
      <c r="AN130">
        <v>0</v>
      </c>
      <c r="AO130">
        <v>0</v>
      </c>
      <c r="AP130">
        <v>0</v>
      </c>
      <c r="AQ130">
        <v>0</v>
      </c>
      <c r="AR130">
        <v>0</v>
      </c>
      <c r="AS130" t="s">
        <v>3</v>
      </c>
      <c r="AT130">
        <v>2.2000000000000002</v>
      </c>
      <c r="AU130" t="s">
        <v>3</v>
      </c>
      <c r="AV130">
        <v>0</v>
      </c>
      <c r="AW130">
        <v>1</v>
      </c>
      <c r="AX130">
        <v>-1</v>
      </c>
      <c r="AY130">
        <v>0</v>
      </c>
      <c r="AZ130">
        <v>0</v>
      </c>
      <c r="BA130" t="s">
        <v>3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Y130*Source!I87</f>
        <v>0.24200000000000002</v>
      </c>
      <c r="CY130">
        <f>AA130</f>
        <v>3126.17</v>
      </c>
      <c r="CZ130">
        <f>AE130</f>
        <v>481.69</v>
      </c>
      <c r="DA130">
        <f>AI130</f>
        <v>6.49</v>
      </c>
      <c r="DB130">
        <v>0</v>
      </c>
    </row>
    <row r="131" spans="1:106" x14ac:dyDescent="0.2">
      <c r="A131">
        <f>ROW(Source!A92)</f>
        <v>92</v>
      </c>
      <c r="B131">
        <v>21012691</v>
      </c>
      <c r="C131">
        <v>21014117</v>
      </c>
      <c r="D131">
        <v>7157835</v>
      </c>
      <c r="E131">
        <v>7157832</v>
      </c>
      <c r="F131">
        <v>1</v>
      </c>
      <c r="G131">
        <v>7157832</v>
      </c>
      <c r="H131">
        <v>1</v>
      </c>
      <c r="I131" t="s">
        <v>685</v>
      </c>
      <c r="J131" t="s">
        <v>3</v>
      </c>
      <c r="K131" t="s">
        <v>686</v>
      </c>
      <c r="L131">
        <v>1191</v>
      </c>
      <c r="N131">
        <v>1013</v>
      </c>
      <c r="O131" t="s">
        <v>687</v>
      </c>
      <c r="P131" t="s">
        <v>687</v>
      </c>
      <c r="Q131">
        <v>1</v>
      </c>
      <c r="W131">
        <v>0</v>
      </c>
      <c r="X131">
        <v>946207192</v>
      </c>
      <c r="Y131">
        <v>0.58649999999999991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0.51</v>
      </c>
      <c r="AU131" t="s">
        <v>28</v>
      </c>
      <c r="AV131">
        <v>1</v>
      </c>
      <c r="AW131">
        <v>2</v>
      </c>
      <c r="AX131">
        <v>21014122</v>
      </c>
      <c r="AY131">
        <v>1</v>
      </c>
      <c r="AZ131">
        <v>0</v>
      </c>
      <c r="BA131">
        <v>129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Y131*Source!I92</f>
        <v>1.1729999999999998</v>
      </c>
      <c r="CY131">
        <f>AD131</f>
        <v>0</v>
      </c>
      <c r="CZ131">
        <f>AH131</f>
        <v>0</v>
      </c>
      <c r="DA131">
        <f>AL131</f>
        <v>1</v>
      </c>
      <c r="DB131">
        <v>0</v>
      </c>
    </row>
    <row r="132" spans="1:106" x14ac:dyDescent="0.2">
      <c r="A132">
        <f>ROW(Source!A92)</f>
        <v>92</v>
      </c>
      <c r="B132">
        <v>21012691</v>
      </c>
      <c r="C132">
        <v>21014117</v>
      </c>
      <c r="D132">
        <v>7231745</v>
      </c>
      <c r="E132">
        <v>1</v>
      </c>
      <c r="F132">
        <v>1</v>
      </c>
      <c r="G132">
        <v>7157832</v>
      </c>
      <c r="H132">
        <v>3</v>
      </c>
      <c r="I132" t="s">
        <v>743</v>
      </c>
      <c r="J132" t="s">
        <v>744</v>
      </c>
      <c r="K132" t="s">
        <v>745</v>
      </c>
      <c r="L132">
        <v>1348</v>
      </c>
      <c r="N132">
        <v>1009</v>
      </c>
      <c r="O132" t="s">
        <v>173</v>
      </c>
      <c r="P132" t="s">
        <v>173</v>
      </c>
      <c r="Q132">
        <v>1000</v>
      </c>
      <c r="W132">
        <v>0</v>
      </c>
      <c r="X132">
        <v>-1215320602</v>
      </c>
      <c r="Y132">
        <v>1.9000000000000001E-4</v>
      </c>
      <c r="AA132">
        <v>17942.88</v>
      </c>
      <c r="AB132">
        <v>0</v>
      </c>
      <c r="AC132">
        <v>0</v>
      </c>
      <c r="AD132">
        <v>0</v>
      </c>
      <c r="AE132">
        <v>17942.88</v>
      </c>
      <c r="AF132">
        <v>0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1.9000000000000001E-4</v>
      </c>
      <c r="AU132" t="s">
        <v>3</v>
      </c>
      <c r="AV132">
        <v>0</v>
      </c>
      <c r="AW132">
        <v>2</v>
      </c>
      <c r="AX132">
        <v>21014123</v>
      </c>
      <c r="AY132">
        <v>1</v>
      </c>
      <c r="AZ132">
        <v>0</v>
      </c>
      <c r="BA132">
        <v>130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Y132*Source!I92</f>
        <v>3.8000000000000002E-4</v>
      </c>
      <c r="CY132">
        <f>AA132</f>
        <v>17942.88</v>
      </c>
      <c r="CZ132">
        <f>AE132</f>
        <v>17942.88</v>
      </c>
      <c r="DA132">
        <f>AI132</f>
        <v>1</v>
      </c>
      <c r="DB132">
        <v>0</v>
      </c>
    </row>
    <row r="133" spans="1:106" x14ac:dyDescent="0.2">
      <c r="A133">
        <f>ROW(Source!A92)</f>
        <v>92</v>
      </c>
      <c r="B133">
        <v>21012691</v>
      </c>
      <c r="C133">
        <v>21014117</v>
      </c>
      <c r="D133">
        <v>7232201</v>
      </c>
      <c r="E133">
        <v>1</v>
      </c>
      <c r="F133">
        <v>1</v>
      </c>
      <c r="G133">
        <v>7157832</v>
      </c>
      <c r="H133">
        <v>3</v>
      </c>
      <c r="I133" t="s">
        <v>746</v>
      </c>
      <c r="J133" t="s">
        <v>747</v>
      </c>
      <c r="K133" t="s">
        <v>748</v>
      </c>
      <c r="L133">
        <v>1346</v>
      </c>
      <c r="N133">
        <v>1009</v>
      </c>
      <c r="O133" t="s">
        <v>206</v>
      </c>
      <c r="P133" t="s">
        <v>206</v>
      </c>
      <c r="Q133">
        <v>1</v>
      </c>
      <c r="W133">
        <v>0</v>
      </c>
      <c r="X133">
        <v>568294361</v>
      </c>
      <c r="Y133">
        <v>6.0000000000000001E-3</v>
      </c>
      <c r="AA133">
        <v>12.34</v>
      </c>
      <c r="AB133">
        <v>0</v>
      </c>
      <c r="AC133">
        <v>0</v>
      </c>
      <c r="AD133">
        <v>0</v>
      </c>
      <c r="AE133">
        <v>12.34</v>
      </c>
      <c r="AF133">
        <v>0</v>
      </c>
      <c r="AG133">
        <v>0</v>
      </c>
      <c r="AH133">
        <v>0</v>
      </c>
      <c r="AI133">
        <v>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6.0000000000000001E-3</v>
      </c>
      <c r="AU133" t="s">
        <v>3</v>
      </c>
      <c r="AV133">
        <v>0</v>
      </c>
      <c r="AW133">
        <v>2</v>
      </c>
      <c r="AX133">
        <v>21014124</v>
      </c>
      <c r="AY133">
        <v>1</v>
      </c>
      <c r="AZ133">
        <v>0</v>
      </c>
      <c r="BA133">
        <v>131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Y133*Source!I92</f>
        <v>1.2E-2</v>
      </c>
      <c r="CY133">
        <f>AA133</f>
        <v>12.34</v>
      </c>
      <c r="CZ133">
        <f>AE133</f>
        <v>12.34</v>
      </c>
      <c r="DA133">
        <f>AI133</f>
        <v>1</v>
      </c>
      <c r="DB133">
        <v>0</v>
      </c>
    </row>
    <row r="134" spans="1:106" x14ac:dyDescent="0.2">
      <c r="A134">
        <f>ROW(Source!A92)</f>
        <v>92</v>
      </c>
      <c r="B134">
        <v>21012691</v>
      </c>
      <c r="C134">
        <v>21014117</v>
      </c>
      <c r="D134">
        <v>7232430</v>
      </c>
      <c r="E134">
        <v>1</v>
      </c>
      <c r="F134">
        <v>1</v>
      </c>
      <c r="G134">
        <v>7157832</v>
      </c>
      <c r="H134">
        <v>3</v>
      </c>
      <c r="I134" t="s">
        <v>749</v>
      </c>
      <c r="J134" t="s">
        <v>750</v>
      </c>
      <c r="K134" t="s">
        <v>751</v>
      </c>
      <c r="L134">
        <v>1346</v>
      </c>
      <c r="N134">
        <v>1009</v>
      </c>
      <c r="O134" t="s">
        <v>206</v>
      </c>
      <c r="P134" t="s">
        <v>206</v>
      </c>
      <c r="Q134">
        <v>1</v>
      </c>
      <c r="W134">
        <v>0</v>
      </c>
      <c r="X134">
        <v>1062409305</v>
      </c>
      <c r="Y134">
        <v>0.09</v>
      </c>
      <c r="AA134">
        <v>20.190000000000001</v>
      </c>
      <c r="AB134">
        <v>0</v>
      </c>
      <c r="AC134">
        <v>0</v>
      </c>
      <c r="AD134">
        <v>0</v>
      </c>
      <c r="AE134">
        <v>20.190000000000001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0.09</v>
      </c>
      <c r="AU134" t="s">
        <v>3</v>
      </c>
      <c r="AV134">
        <v>0</v>
      </c>
      <c r="AW134">
        <v>2</v>
      </c>
      <c r="AX134">
        <v>21014125</v>
      </c>
      <c r="AY134">
        <v>1</v>
      </c>
      <c r="AZ134">
        <v>0</v>
      </c>
      <c r="BA134">
        <v>132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Y134*Source!I92</f>
        <v>0.18</v>
      </c>
      <c r="CY134">
        <f>AA134</f>
        <v>20.190000000000001</v>
      </c>
      <c r="CZ134">
        <f>AE134</f>
        <v>20.190000000000001</v>
      </c>
      <c r="DA134">
        <f>AI134</f>
        <v>1</v>
      </c>
      <c r="DB134">
        <v>0</v>
      </c>
    </row>
    <row r="135" spans="1:106" x14ac:dyDescent="0.2">
      <c r="A135">
        <f>ROW(Source!A93)</f>
        <v>93</v>
      </c>
      <c r="B135">
        <v>21012693</v>
      </c>
      <c r="C135">
        <v>21014117</v>
      </c>
      <c r="D135">
        <v>7157835</v>
      </c>
      <c r="E135">
        <v>7157832</v>
      </c>
      <c r="F135">
        <v>1</v>
      </c>
      <c r="G135">
        <v>7157832</v>
      </c>
      <c r="H135">
        <v>1</v>
      </c>
      <c r="I135" t="s">
        <v>685</v>
      </c>
      <c r="J135" t="s">
        <v>3</v>
      </c>
      <c r="K135" t="s">
        <v>686</v>
      </c>
      <c r="L135">
        <v>1191</v>
      </c>
      <c r="N135">
        <v>1013</v>
      </c>
      <c r="O135" t="s">
        <v>687</v>
      </c>
      <c r="P135" t="s">
        <v>687</v>
      </c>
      <c r="Q135">
        <v>1</v>
      </c>
      <c r="W135">
        <v>0</v>
      </c>
      <c r="X135">
        <v>946207192</v>
      </c>
      <c r="Y135">
        <v>0.58649999999999991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</v>
      </c>
      <c r="AT135">
        <v>0.51</v>
      </c>
      <c r="AU135" t="s">
        <v>28</v>
      </c>
      <c r="AV135">
        <v>1</v>
      </c>
      <c r="AW135">
        <v>2</v>
      </c>
      <c r="AX135">
        <v>21014122</v>
      </c>
      <c r="AY135">
        <v>1</v>
      </c>
      <c r="AZ135">
        <v>0</v>
      </c>
      <c r="BA135">
        <v>133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Y135*Source!I93</f>
        <v>1.1729999999999998</v>
      </c>
      <c r="CY135">
        <f>AD135</f>
        <v>0</v>
      </c>
      <c r="CZ135">
        <f>AH135</f>
        <v>0</v>
      </c>
      <c r="DA135">
        <f>AL135</f>
        <v>1</v>
      </c>
      <c r="DB135">
        <v>0</v>
      </c>
    </row>
    <row r="136" spans="1:106" x14ac:dyDescent="0.2">
      <c r="A136">
        <f>ROW(Source!A93)</f>
        <v>93</v>
      </c>
      <c r="B136">
        <v>21012693</v>
      </c>
      <c r="C136">
        <v>21014117</v>
      </c>
      <c r="D136">
        <v>7231745</v>
      </c>
      <c r="E136">
        <v>1</v>
      </c>
      <c r="F136">
        <v>1</v>
      </c>
      <c r="G136">
        <v>7157832</v>
      </c>
      <c r="H136">
        <v>3</v>
      </c>
      <c r="I136" t="s">
        <v>743</v>
      </c>
      <c r="J136" t="s">
        <v>744</v>
      </c>
      <c r="K136" t="s">
        <v>745</v>
      </c>
      <c r="L136">
        <v>1348</v>
      </c>
      <c r="N136">
        <v>1009</v>
      </c>
      <c r="O136" t="s">
        <v>173</v>
      </c>
      <c r="P136" t="s">
        <v>173</v>
      </c>
      <c r="Q136">
        <v>1000</v>
      </c>
      <c r="W136">
        <v>0</v>
      </c>
      <c r="X136">
        <v>-1215320602</v>
      </c>
      <c r="Y136">
        <v>1.9000000000000001E-4</v>
      </c>
      <c r="AA136">
        <v>58314.36</v>
      </c>
      <c r="AB136">
        <v>0</v>
      </c>
      <c r="AC136">
        <v>0</v>
      </c>
      <c r="AD136">
        <v>0</v>
      </c>
      <c r="AE136">
        <v>17942.88</v>
      </c>
      <c r="AF136">
        <v>0</v>
      </c>
      <c r="AG136">
        <v>0</v>
      </c>
      <c r="AH136">
        <v>0</v>
      </c>
      <c r="AI136">
        <v>3.25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1.9000000000000001E-4</v>
      </c>
      <c r="AU136" t="s">
        <v>3</v>
      </c>
      <c r="AV136">
        <v>0</v>
      </c>
      <c r="AW136">
        <v>2</v>
      </c>
      <c r="AX136">
        <v>21014123</v>
      </c>
      <c r="AY136">
        <v>1</v>
      </c>
      <c r="AZ136">
        <v>0</v>
      </c>
      <c r="BA136">
        <v>134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Y136*Source!I93</f>
        <v>3.8000000000000002E-4</v>
      </c>
      <c r="CY136">
        <f>AA136</f>
        <v>58314.36</v>
      </c>
      <c r="CZ136">
        <f>AE136</f>
        <v>17942.88</v>
      </c>
      <c r="DA136">
        <f>AI136</f>
        <v>3.25</v>
      </c>
      <c r="DB136">
        <v>0</v>
      </c>
    </row>
    <row r="137" spans="1:106" x14ac:dyDescent="0.2">
      <c r="A137">
        <f>ROW(Source!A93)</f>
        <v>93</v>
      </c>
      <c r="B137">
        <v>21012693</v>
      </c>
      <c r="C137">
        <v>21014117</v>
      </c>
      <c r="D137">
        <v>7232201</v>
      </c>
      <c r="E137">
        <v>1</v>
      </c>
      <c r="F137">
        <v>1</v>
      </c>
      <c r="G137">
        <v>7157832</v>
      </c>
      <c r="H137">
        <v>3</v>
      </c>
      <c r="I137" t="s">
        <v>746</v>
      </c>
      <c r="J137" t="s">
        <v>747</v>
      </c>
      <c r="K137" t="s">
        <v>748</v>
      </c>
      <c r="L137">
        <v>1346</v>
      </c>
      <c r="N137">
        <v>1009</v>
      </c>
      <c r="O137" t="s">
        <v>206</v>
      </c>
      <c r="P137" t="s">
        <v>206</v>
      </c>
      <c r="Q137">
        <v>1</v>
      </c>
      <c r="W137">
        <v>0</v>
      </c>
      <c r="X137">
        <v>568294361</v>
      </c>
      <c r="Y137">
        <v>6.0000000000000001E-3</v>
      </c>
      <c r="AA137">
        <v>135.12</v>
      </c>
      <c r="AB137">
        <v>0</v>
      </c>
      <c r="AC137">
        <v>0</v>
      </c>
      <c r="AD137">
        <v>0</v>
      </c>
      <c r="AE137">
        <v>12.34</v>
      </c>
      <c r="AF137">
        <v>0</v>
      </c>
      <c r="AG137">
        <v>0</v>
      </c>
      <c r="AH137">
        <v>0</v>
      </c>
      <c r="AI137">
        <v>10.95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6.0000000000000001E-3</v>
      </c>
      <c r="AU137" t="s">
        <v>3</v>
      </c>
      <c r="AV137">
        <v>0</v>
      </c>
      <c r="AW137">
        <v>2</v>
      </c>
      <c r="AX137">
        <v>21014124</v>
      </c>
      <c r="AY137">
        <v>1</v>
      </c>
      <c r="AZ137">
        <v>0</v>
      </c>
      <c r="BA137">
        <v>135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Y137*Source!I93</f>
        <v>1.2E-2</v>
      </c>
      <c r="CY137">
        <f>AA137</f>
        <v>135.12</v>
      </c>
      <c r="CZ137">
        <f>AE137</f>
        <v>12.34</v>
      </c>
      <c r="DA137">
        <f>AI137</f>
        <v>10.95</v>
      </c>
      <c r="DB137">
        <v>0</v>
      </c>
    </row>
    <row r="138" spans="1:106" x14ac:dyDescent="0.2">
      <c r="A138">
        <f>ROW(Source!A93)</f>
        <v>93</v>
      </c>
      <c r="B138">
        <v>21012693</v>
      </c>
      <c r="C138">
        <v>21014117</v>
      </c>
      <c r="D138">
        <v>7232430</v>
      </c>
      <c r="E138">
        <v>1</v>
      </c>
      <c r="F138">
        <v>1</v>
      </c>
      <c r="G138">
        <v>7157832</v>
      </c>
      <c r="H138">
        <v>3</v>
      </c>
      <c r="I138" t="s">
        <v>749</v>
      </c>
      <c r="J138" t="s">
        <v>750</v>
      </c>
      <c r="K138" t="s">
        <v>751</v>
      </c>
      <c r="L138">
        <v>1346</v>
      </c>
      <c r="N138">
        <v>1009</v>
      </c>
      <c r="O138" t="s">
        <v>206</v>
      </c>
      <c r="P138" t="s">
        <v>206</v>
      </c>
      <c r="Q138">
        <v>1</v>
      </c>
      <c r="W138">
        <v>0</v>
      </c>
      <c r="X138">
        <v>1062409305</v>
      </c>
      <c r="Y138">
        <v>0.09</v>
      </c>
      <c r="AA138">
        <v>93.28</v>
      </c>
      <c r="AB138">
        <v>0</v>
      </c>
      <c r="AC138">
        <v>0</v>
      </c>
      <c r="AD138">
        <v>0</v>
      </c>
      <c r="AE138">
        <v>20.190000000000001</v>
      </c>
      <c r="AF138">
        <v>0</v>
      </c>
      <c r="AG138">
        <v>0</v>
      </c>
      <c r="AH138">
        <v>0</v>
      </c>
      <c r="AI138">
        <v>4.62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0.09</v>
      </c>
      <c r="AU138" t="s">
        <v>3</v>
      </c>
      <c r="AV138">
        <v>0</v>
      </c>
      <c r="AW138">
        <v>2</v>
      </c>
      <c r="AX138">
        <v>21014125</v>
      </c>
      <c r="AY138">
        <v>1</v>
      </c>
      <c r="AZ138">
        <v>0</v>
      </c>
      <c r="BA138">
        <v>136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Y138*Source!I93</f>
        <v>0.18</v>
      </c>
      <c r="CY138">
        <f>AA138</f>
        <v>93.28</v>
      </c>
      <c r="CZ138">
        <f>AE138</f>
        <v>20.190000000000001</v>
      </c>
      <c r="DA138">
        <f>AI138</f>
        <v>4.62</v>
      </c>
      <c r="DB138">
        <v>0</v>
      </c>
    </row>
    <row r="139" spans="1:106" x14ac:dyDescent="0.2">
      <c r="A139">
        <f>ROW(Source!A94)</f>
        <v>94</v>
      </c>
      <c r="B139">
        <v>21012691</v>
      </c>
      <c r="C139">
        <v>21014126</v>
      </c>
      <c r="D139">
        <v>7157835</v>
      </c>
      <c r="E139">
        <v>7157832</v>
      </c>
      <c r="F139">
        <v>1</v>
      </c>
      <c r="G139">
        <v>7157832</v>
      </c>
      <c r="H139">
        <v>1</v>
      </c>
      <c r="I139" t="s">
        <v>685</v>
      </c>
      <c r="J139" t="s">
        <v>3</v>
      </c>
      <c r="K139" t="s">
        <v>686</v>
      </c>
      <c r="L139">
        <v>1191</v>
      </c>
      <c r="N139">
        <v>1013</v>
      </c>
      <c r="O139" t="s">
        <v>687</v>
      </c>
      <c r="P139" t="s">
        <v>687</v>
      </c>
      <c r="Q139">
        <v>1</v>
      </c>
      <c r="W139">
        <v>0</v>
      </c>
      <c r="X139">
        <v>946207192</v>
      </c>
      <c r="Y139">
        <v>7.5117999999999983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</v>
      </c>
      <c r="AT139">
        <v>5.68</v>
      </c>
      <c r="AU139" t="s">
        <v>63</v>
      </c>
      <c r="AV139">
        <v>1</v>
      </c>
      <c r="AW139">
        <v>2</v>
      </c>
      <c r="AX139">
        <v>21014131</v>
      </c>
      <c r="AY139">
        <v>1</v>
      </c>
      <c r="AZ139">
        <v>0</v>
      </c>
      <c r="BA139">
        <v>137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Y139*Source!I94</f>
        <v>0.23286579999999996</v>
      </c>
      <c r="CY139">
        <f>AD139</f>
        <v>0</v>
      </c>
      <c r="CZ139">
        <f>AH139</f>
        <v>0</v>
      </c>
      <c r="DA139">
        <f>AL139</f>
        <v>1</v>
      </c>
      <c r="DB139">
        <v>0</v>
      </c>
    </row>
    <row r="140" spans="1:106" x14ac:dyDescent="0.2">
      <c r="A140">
        <f>ROW(Source!A94)</f>
        <v>94</v>
      </c>
      <c r="B140">
        <v>21012691</v>
      </c>
      <c r="C140">
        <v>21014126</v>
      </c>
      <c r="D140">
        <v>7231421</v>
      </c>
      <c r="E140">
        <v>1</v>
      </c>
      <c r="F140">
        <v>1</v>
      </c>
      <c r="G140">
        <v>7157832</v>
      </c>
      <c r="H140">
        <v>2</v>
      </c>
      <c r="I140" t="s">
        <v>705</v>
      </c>
      <c r="J140" t="s">
        <v>706</v>
      </c>
      <c r="K140" t="s">
        <v>707</v>
      </c>
      <c r="L140">
        <v>1368</v>
      </c>
      <c r="N140">
        <v>1011</v>
      </c>
      <c r="O140" t="s">
        <v>708</v>
      </c>
      <c r="P140" t="s">
        <v>708</v>
      </c>
      <c r="Q140">
        <v>1</v>
      </c>
      <c r="W140">
        <v>0</v>
      </c>
      <c r="X140">
        <v>-1289262214</v>
      </c>
      <c r="Y140">
        <v>1.4374999999999999E-2</v>
      </c>
      <c r="AA140">
        <v>0</v>
      </c>
      <c r="AB140">
        <v>74.44</v>
      </c>
      <c r="AC140">
        <v>17.59</v>
      </c>
      <c r="AD140">
        <v>0</v>
      </c>
      <c r="AE140">
        <v>0</v>
      </c>
      <c r="AF140">
        <v>74.44</v>
      </c>
      <c r="AG140">
        <v>17.59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</v>
      </c>
      <c r="AT140">
        <v>0.01</v>
      </c>
      <c r="AU140" t="s">
        <v>62</v>
      </c>
      <c r="AV140">
        <v>0</v>
      </c>
      <c r="AW140">
        <v>2</v>
      </c>
      <c r="AX140">
        <v>21014132</v>
      </c>
      <c r="AY140">
        <v>1</v>
      </c>
      <c r="AZ140">
        <v>0</v>
      </c>
      <c r="BA140">
        <v>138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Y140*Source!I94</f>
        <v>4.4562499999999995E-4</v>
      </c>
      <c r="CY140">
        <f>AB140</f>
        <v>74.44</v>
      </c>
      <c r="CZ140">
        <f>AF140</f>
        <v>74.44</v>
      </c>
      <c r="DA140">
        <f>AJ140</f>
        <v>1</v>
      </c>
      <c r="DB140">
        <v>0</v>
      </c>
    </row>
    <row r="141" spans="1:106" x14ac:dyDescent="0.2">
      <c r="A141">
        <f>ROW(Source!A94)</f>
        <v>94</v>
      </c>
      <c r="B141">
        <v>21012691</v>
      </c>
      <c r="C141">
        <v>21014126</v>
      </c>
      <c r="D141">
        <v>9283418</v>
      </c>
      <c r="E141">
        <v>1</v>
      </c>
      <c r="F141">
        <v>1</v>
      </c>
      <c r="G141">
        <v>7157832</v>
      </c>
      <c r="H141">
        <v>2</v>
      </c>
      <c r="I141" t="s">
        <v>752</v>
      </c>
      <c r="J141" t="s">
        <v>753</v>
      </c>
      <c r="K141" t="s">
        <v>754</v>
      </c>
      <c r="L141">
        <v>1368</v>
      </c>
      <c r="N141">
        <v>1011</v>
      </c>
      <c r="O141" t="s">
        <v>708</v>
      </c>
      <c r="P141" t="s">
        <v>708</v>
      </c>
      <c r="Q141">
        <v>1</v>
      </c>
      <c r="W141">
        <v>0</v>
      </c>
      <c r="X141">
        <v>480060612</v>
      </c>
      <c r="Y141">
        <v>4.3124999999999997E-2</v>
      </c>
      <c r="AA141">
        <v>0</v>
      </c>
      <c r="AB141">
        <v>1.76</v>
      </c>
      <c r="AC141">
        <v>0.01</v>
      </c>
      <c r="AD141">
        <v>0</v>
      </c>
      <c r="AE141">
        <v>0</v>
      </c>
      <c r="AF141">
        <v>1.76</v>
      </c>
      <c r="AG141">
        <v>0.01</v>
      </c>
      <c r="AH141">
        <v>0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0.03</v>
      </c>
      <c r="AU141" t="s">
        <v>62</v>
      </c>
      <c r="AV141">
        <v>0</v>
      </c>
      <c r="AW141">
        <v>2</v>
      </c>
      <c r="AX141">
        <v>21014133</v>
      </c>
      <c r="AY141">
        <v>1</v>
      </c>
      <c r="AZ141">
        <v>0</v>
      </c>
      <c r="BA141">
        <v>139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Y141*Source!I94</f>
        <v>1.336875E-3</v>
      </c>
      <c r="CY141">
        <f>AB141</f>
        <v>1.76</v>
      </c>
      <c r="CZ141">
        <f>AF141</f>
        <v>1.76</v>
      </c>
      <c r="DA141">
        <f>AJ141</f>
        <v>1</v>
      </c>
      <c r="DB141">
        <v>0</v>
      </c>
    </row>
    <row r="142" spans="1:106" x14ac:dyDescent="0.2">
      <c r="A142">
        <f>ROW(Source!A94)</f>
        <v>94</v>
      </c>
      <c r="B142">
        <v>21012691</v>
      </c>
      <c r="C142">
        <v>21014126</v>
      </c>
      <c r="D142">
        <v>7234440</v>
      </c>
      <c r="E142">
        <v>1</v>
      </c>
      <c r="F142">
        <v>1</v>
      </c>
      <c r="G142">
        <v>7157832</v>
      </c>
      <c r="H142">
        <v>3</v>
      </c>
      <c r="I142" t="s">
        <v>204</v>
      </c>
      <c r="J142" t="s">
        <v>207</v>
      </c>
      <c r="K142" t="s">
        <v>205</v>
      </c>
      <c r="L142">
        <v>1346</v>
      </c>
      <c r="N142">
        <v>1009</v>
      </c>
      <c r="O142" t="s">
        <v>206</v>
      </c>
      <c r="P142" t="s">
        <v>206</v>
      </c>
      <c r="Q142">
        <v>1</v>
      </c>
      <c r="W142">
        <v>0</v>
      </c>
      <c r="X142">
        <v>455609022</v>
      </c>
      <c r="Y142">
        <v>10.3</v>
      </c>
      <c r="AA142">
        <v>28.98</v>
      </c>
      <c r="AB142">
        <v>0</v>
      </c>
      <c r="AC142">
        <v>0</v>
      </c>
      <c r="AD142">
        <v>0</v>
      </c>
      <c r="AE142">
        <v>28.98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0</v>
      </c>
      <c r="AP142">
        <v>0</v>
      </c>
      <c r="AQ142">
        <v>0</v>
      </c>
      <c r="AR142">
        <v>0</v>
      </c>
      <c r="AS142" t="s">
        <v>3</v>
      </c>
      <c r="AT142">
        <v>10.3</v>
      </c>
      <c r="AU142" t="s">
        <v>3</v>
      </c>
      <c r="AV142">
        <v>0</v>
      </c>
      <c r="AW142">
        <v>1</v>
      </c>
      <c r="AX142">
        <v>-1</v>
      </c>
      <c r="AY142">
        <v>0</v>
      </c>
      <c r="AZ142">
        <v>0</v>
      </c>
      <c r="BA142" t="s">
        <v>3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Y142*Source!I94</f>
        <v>0.31930000000000003</v>
      </c>
      <c r="CY142">
        <f>AA142</f>
        <v>28.98</v>
      </c>
      <c r="CZ142">
        <f>AE142</f>
        <v>28.98</v>
      </c>
      <c r="DA142">
        <f>AI142</f>
        <v>1</v>
      </c>
      <c r="DB142">
        <v>0</v>
      </c>
    </row>
    <row r="143" spans="1:106" x14ac:dyDescent="0.2">
      <c r="A143">
        <f>ROW(Source!A95)</f>
        <v>95</v>
      </c>
      <c r="B143">
        <v>21012693</v>
      </c>
      <c r="C143">
        <v>21014126</v>
      </c>
      <c r="D143">
        <v>7157835</v>
      </c>
      <c r="E143">
        <v>7157832</v>
      </c>
      <c r="F143">
        <v>1</v>
      </c>
      <c r="G143">
        <v>7157832</v>
      </c>
      <c r="H143">
        <v>1</v>
      </c>
      <c r="I143" t="s">
        <v>685</v>
      </c>
      <c r="J143" t="s">
        <v>3</v>
      </c>
      <c r="K143" t="s">
        <v>686</v>
      </c>
      <c r="L143">
        <v>1191</v>
      </c>
      <c r="N143">
        <v>1013</v>
      </c>
      <c r="O143" t="s">
        <v>687</v>
      </c>
      <c r="P143" t="s">
        <v>687</v>
      </c>
      <c r="Q143">
        <v>1</v>
      </c>
      <c r="W143">
        <v>0</v>
      </c>
      <c r="X143">
        <v>946207192</v>
      </c>
      <c r="Y143">
        <v>7.5117999999999983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</v>
      </c>
      <c r="AT143">
        <v>5.68</v>
      </c>
      <c r="AU143" t="s">
        <v>63</v>
      </c>
      <c r="AV143">
        <v>1</v>
      </c>
      <c r="AW143">
        <v>2</v>
      </c>
      <c r="AX143">
        <v>21014131</v>
      </c>
      <c r="AY143">
        <v>1</v>
      </c>
      <c r="AZ143">
        <v>0</v>
      </c>
      <c r="BA143">
        <v>141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Y143*Source!I95</f>
        <v>0.23286579999999996</v>
      </c>
      <c r="CY143">
        <f>AD143</f>
        <v>0</v>
      </c>
      <c r="CZ143">
        <f>AH143</f>
        <v>0</v>
      </c>
      <c r="DA143">
        <f>AL143</f>
        <v>1</v>
      </c>
      <c r="DB143">
        <v>0</v>
      </c>
    </row>
    <row r="144" spans="1:106" x14ac:dyDescent="0.2">
      <c r="A144">
        <f>ROW(Source!A95)</f>
        <v>95</v>
      </c>
      <c r="B144">
        <v>21012693</v>
      </c>
      <c r="C144">
        <v>21014126</v>
      </c>
      <c r="D144">
        <v>7231421</v>
      </c>
      <c r="E144">
        <v>1</v>
      </c>
      <c r="F144">
        <v>1</v>
      </c>
      <c r="G144">
        <v>7157832</v>
      </c>
      <c r="H144">
        <v>2</v>
      </c>
      <c r="I144" t="s">
        <v>705</v>
      </c>
      <c r="J144" t="s">
        <v>706</v>
      </c>
      <c r="K144" t="s">
        <v>707</v>
      </c>
      <c r="L144">
        <v>1368</v>
      </c>
      <c r="N144">
        <v>1011</v>
      </c>
      <c r="O144" t="s">
        <v>708</v>
      </c>
      <c r="P144" t="s">
        <v>708</v>
      </c>
      <c r="Q144">
        <v>1</v>
      </c>
      <c r="W144">
        <v>0</v>
      </c>
      <c r="X144">
        <v>-1289262214</v>
      </c>
      <c r="Y144">
        <v>1.4374999999999999E-2</v>
      </c>
      <c r="AA144">
        <v>0</v>
      </c>
      <c r="AB144">
        <v>576.84</v>
      </c>
      <c r="AC144">
        <v>334.45</v>
      </c>
      <c r="AD144">
        <v>0</v>
      </c>
      <c r="AE144">
        <v>0</v>
      </c>
      <c r="AF144">
        <v>74.44</v>
      </c>
      <c r="AG144">
        <v>17.59</v>
      </c>
      <c r="AH144">
        <v>0</v>
      </c>
      <c r="AI144">
        <v>1</v>
      </c>
      <c r="AJ144">
        <v>7.56</v>
      </c>
      <c r="AK144">
        <v>18.55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3</v>
      </c>
      <c r="AT144">
        <v>0.01</v>
      </c>
      <c r="AU144" t="s">
        <v>62</v>
      </c>
      <c r="AV144">
        <v>0</v>
      </c>
      <c r="AW144">
        <v>2</v>
      </c>
      <c r="AX144">
        <v>21014132</v>
      </c>
      <c r="AY144">
        <v>1</v>
      </c>
      <c r="AZ144">
        <v>0</v>
      </c>
      <c r="BA144">
        <v>142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Y144*Source!I95</f>
        <v>4.4562499999999995E-4</v>
      </c>
      <c r="CY144">
        <f>AB144</f>
        <v>576.84</v>
      </c>
      <c r="CZ144">
        <f>AF144</f>
        <v>74.44</v>
      </c>
      <c r="DA144">
        <f>AJ144</f>
        <v>7.56</v>
      </c>
      <c r="DB144">
        <v>0</v>
      </c>
    </row>
    <row r="145" spans="1:106" x14ac:dyDescent="0.2">
      <c r="A145">
        <f>ROW(Source!A95)</f>
        <v>95</v>
      </c>
      <c r="B145">
        <v>21012693</v>
      </c>
      <c r="C145">
        <v>21014126</v>
      </c>
      <c r="D145">
        <v>9283418</v>
      </c>
      <c r="E145">
        <v>1</v>
      </c>
      <c r="F145">
        <v>1</v>
      </c>
      <c r="G145">
        <v>7157832</v>
      </c>
      <c r="H145">
        <v>2</v>
      </c>
      <c r="I145" t="s">
        <v>752</v>
      </c>
      <c r="J145" t="s">
        <v>753</v>
      </c>
      <c r="K145" t="s">
        <v>754</v>
      </c>
      <c r="L145">
        <v>1368</v>
      </c>
      <c r="N145">
        <v>1011</v>
      </c>
      <c r="O145" t="s">
        <v>708</v>
      </c>
      <c r="P145" t="s">
        <v>708</v>
      </c>
      <c r="Q145">
        <v>1</v>
      </c>
      <c r="W145">
        <v>0</v>
      </c>
      <c r="X145">
        <v>480060612</v>
      </c>
      <c r="Y145">
        <v>4.3124999999999997E-2</v>
      </c>
      <c r="AA145">
        <v>0</v>
      </c>
      <c r="AB145">
        <v>9.24</v>
      </c>
      <c r="AC145">
        <v>0.19</v>
      </c>
      <c r="AD145">
        <v>0</v>
      </c>
      <c r="AE145">
        <v>0</v>
      </c>
      <c r="AF145">
        <v>1.76</v>
      </c>
      <c r="AG145">
        <v>0.01</v>
      </c>
      <c r="AH145">
        <v>0</v>
      </c>
      <c r="AI145">
        <v>1</v>
      </c>
      <c r="AJ145">
        <v>5.12</v>
      </c>
      <c r="AK145">
        <v>18.55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0.03</v>
      </c>
      <c r="AU145" t="s">
        <v>62</v>
      </c>
      <c r="AV145">
        <v>0</v>
      </c>
      <c r="AW145">
        <v>2</v>
      </c>
      <c r="AX145">
        <v>21014133</v>
      </c>
      <c r="AY145">
        <v>1</v>
      </c>
      <c r="AZ145">
        <v>0</v>
      </c>
      <c r="BA145">
        <v>143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Y145*Source!I95</f>
        <v>1.336875E-3</v>
      </c>
      <c r="CY145">
        <f>AB145</f>
        <v>9.24</v>
      </c>
      <c r="CZ145">
        <f>AF145</f>
        <v>1.76</v>
      </c>
      <c r="DA145">
        <f>AJ145</f>
        <v>5.12</v>
      </c>
      <c r="DB145">
        <v>0</v>
      </c>
    </row>
    <row r="146" spans="1:106" x14ac:dyDescent="0.2">
      <c r="A146">
        <f>ROW(Source!A95)</f>
        <v>95</v>
      </c>
      <c r="B146">
        <v>21012693</v>
      </c>
      <c r="C146">
        <v>21014126</v>
      </c>
      <c r="D146">
        <v>7234440</v>
      </c>
      <c r="E146">
        <v>1</v>
      </c>
      <c r="F146">
        <v>1</v>
      </c>
      <c r="G146">
        <v>7157832</v>
      </c>
      <c r="H146">
        <v>3</v>
      </c>
      <c r="I146" t="s">
        <v>204</v>
      </c>
      <c r="J146" t="s">
        <v>207</v>
      </c>
      <c r="K146" t="s">
        <v>205</v>
      </c>
      <c r="L146">
        <v>1346</v>
      </c>
      <c r="N146">
        <v>1009</v>
      </c>
      <c r="O146" t="s">
        <v>206</v>
      </c>
      <c r="P146" t="s">
        <v>206</v>
      </c>
      <c r="Q146">
        <v>1</v>
      </c>
      <c r="W146">
        <v>0</v>
      </c>
      <c r="X146">
        <v>455609022</v>
      </c>
      <c r="Y146">
        <v>10.3</v>
      </c>
      <c r="AA146">
        <v>34.49</v>
      </c>
      <c r="AB146">
        <v>0</v>
      </c>
      <c r="AC146">
        <v>0</v>
      </c>
      <c r="AD146">
        <v>0</v>
      </c>
      <c r="AE146">
        <v>28.98</v>
      </c>
      <c r="AF146">
        <v>0</v>
      </c>
      <c r="AG146">
        <v>0</v>
      </c>
      <c r="AH146">
        <v>0</v>
      </c>
      <c r="AI146">
        <v>1.19</v>
      </c>
      <c r="AJ146">
        <v>1</v>
      </c>
      <c r="AK146">
        <v>1</v>
      </c>
      <c r="AL146">
        <v>1</v>
      </c>
      <c r="AN146">
        <v>0</v>
      </c>
      <c r="AO146">
        <v>0</v>
      </c>
      <c r="AP146">
        <v>0</v>
      </c>
      <c r="AQ146">
        <v>0</v>
      </c>
      <c r="AR146">
        <v>0</v>
      </c>
      <c r="AS146" t="s">
        <v>3</v>
      </c>
      <c r="AT146">
        <v>10.3</v>
      </c>
      <c r="AU146" t="s">
        <v>3</v>
      </c>
      <c r="AV146">
        <v>0</v>
      </c>
      <c r="AW146">
        <v>1</v>
      </c>
      <c r="AX146">
        <v>-1</v>
      </c>
      <c r="AY146">
        <v>0</v>
      </c>
      <c r="AZ146">
        <v>0</v>
      </c>
      <c r="BA146" t="s">
        <v>3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Y146*Source!I95</f>
        <v>0.31930000000000003</v>
      </c>
      <c r="CY146">
        <f>AA146</f>
        <v>34.49</v>
      </c>
      <c r="CZ146">
        <f>AE146</f>
        <v>28.98</v>
      </c>
      <c r="DA146">
        <f>AI146</f>
        <v>1.19</v>
      </c>
      <c r="DB146">
        <v>0</v>
      </c>
    </row>
    <row r="147" spans="1:106" x14ac:dyDescent="0.2">
      <c r="A147">
        <f>ROW(Source!A98)</f>
        <v>98</v>
      </c>
      <c r="B147">
        <v>21012691</v>
      </c>
      <c r="C147">
        <v>21014136</v>
      </c>
      <c r="D147">
        <v>7157835</v>
      </c>
      <c r="E147">
        <v>7157832</v>
      </c>
      <c r="F147">
        <v>1</v>
      </c>
      <c r="G147">
        <v>7157832</v>
      </c>
      <c r="H147">
        <v>1</v>
      </c>
      <c r="I147" t="s">
        <v>685</v>
      </c>
      <c r="J147" t="s">
        <v>3</v>
      </c>
      <c r="K147" t="s">
        <v>686</v>
      </c>
      <c r="L147">
        <v>1191</v>
      </c>
      <c r="N147">
        <v>1013</v>
      </c>
      <c r="O147" t="s">
        <v>687</v>
      </c>
      <c r="P147" t="s">
        <v>687</v>
      </c>
      <c r="Q147">
        <v>1</v>
      </c>
      <c r="W147">
        <v>0</v>
      </c>
      <c r="X147">
        <v>946207192</v>
      </c>
      <c r="Y147">
        <v>322.22999999999996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280.2</v>
      </c>
      <c r="AU147" t="s">
        <v>28</v>
      </c>
      <c r="AV147">
        <v>1</v>
      </c>
      <c r="AW147">
        <v>2</v>
      </c>
      <c r="AX147">
        <v>21014140</v>
      </c>
      <c r="AY147">
        <v>1</v>
      </c>
      <c r="AZ147">
        <v>0</v>
      </c>
      <c r="BA147">
        <v>145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Y147*Source!I98</f>
        <v>9.9891299999999994</v>
      </c>
      <c r="CY147">
        <f>AD147</f>
        <v>0</v>
      </c>
      <c r="CZ147">
        <f>AH147</f>
        <v>0</v>
      </c>
      <c r="DA147">
        <f>AL147</f>
        <v>1</v>
      </c>
      <c r="DB147">
        <v>0</v>
      </c>
    </row>
    <row r="148" spans="1:106" x14ac:dyDescent="0.2">
      <c r="A148">
        <f>ROW(Source!A98)</f>
        <v>98</v>
      </c>
      <c r="B148">
        <v>21012691</v>
      </c>
      <c r="C148">
        <v>21014136</v>
      </c>
      <c r="D148">
        <v>7182702</v>
      </c>
      <c r="E148">
        <v>7157832</v>
      </c>
      <c r="F148">
        <v>1</v>
      </c>
      <c r="G148">
        <v>7157832</v>
      </c>
      <c r="H148">
        <v>3</v>
      </c>
      <c r="I148" t="s">
        <v>688</v>
      </c>
      <c r="J148" t="s">
        <v>3</v>
      </c>
      <c r="K148" t="s">
        <v>689</v>
      </c>
      <c r="L148">
        <v>1348</v>
      </c>
      <c r="N148">
        <v>1009</v>
      </c>
      <c r="O148" t="s">
        <v>173</v>
      </c>
      <c r="P148" t="s">
        <v>173</v>
      </c>
      <c r="Q148">
        <v>1000</v>
      </c>
      <c r="W148">
        <v>0</v>
      </c>
      <c r="X148">
        <v>-1541367988</v>
      </c>
      <c r="Y148">
        <v>3.38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3.38</v>
      </c>
      <c r="AU148" t="s">
        <v>3</v>
      </c>
      <c r="AV148">
        <v>0</v>
      </c>
      <c r="AW148">
        <v>2</v>
      </c>
      <c r="AX148">
        <v>21014141</v>
      </c>
      <c r="AY148">
        <v>1</v>
      </c>
      <c r="AZ148">
        <v>0</v>
      </c>
      <c r="BA148">
        <v>146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Y148*Source!I98</f>
        <v>0.10478</v>
      </c>
      <c r="CY148">
        <f>AA148</f>
        <v>0</v>
      </c>
      <c r="CZ148">
        <f>AE148</f>
        <v>0</v>
      </c>
      <c r="DA148">
        <f>AI148</f>
        <v>1</v>
      </c>
      <c r="DB148">
        <v>0</v>
      </c>
    </row>
    <row r="149" spans="1:106" x14ac:dyDescent="0.2">
      <c r="A149">
        <f>ROW(Source!A98)</f>
        <v>98</v>
      </c>
      <c r="B149">
        <v>21012691</v>
      </c>
      <c r="C149">
        <v>21014136</v>
      </c>
      <c r="D149">
        <v>7234972</v>
      </c>
      <c r="E149">
        <v>1</v>
      </c>
      <c r="F149">
        <v>1</v>
      </c>
      <c r="G149">
        <v>7157832</v>
      </c>
      <c r="H149">
        <v>3</v>
      </c>
      <c r="I149" t="s">
        <v>182</v>
      </c>
      <c r="J149" t="s">
        <v>184</v>
      </c>
      <c r="K149" t="s">
        <v>183</v>
      </c>
      <c r="L149">
        <v>1339</v>
      </c>
      <c r="N149">
        <v>1007</v>
      </c>
      <c r="O149" t="s">
        <v>123</v>
      </c>
      <c r="P149" t="s">
        <v>123</v>
      </c>
      <c r="Q149">
        <v>1</v>
      </c>
      <c r="W149">
        <v>0</v>
      </c>
      <c r="X149">
        <v>-2108328104</v>
      </c>
      <c r="Y149">
        <v>2.31</v>
      </c>
      <c r="AA149">
        <v>481.69</v>
      </c>
      <c r="AB149">
        <v>0</v>
      </c>
      <c r="AC149">
        <v>0</v>
      </c>
      <c r="AD149">
        <v>0</v>
      </c>
      <c r="AE149">
        <v>481.69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0</v>
      </c>
      <c r="AP149">
        <v>0</v>
      </c>
      <c r="AQ149">
        <v>0</v>
      </c>
      <c r="AR149">
        <v>0</v>
      </c>
      <c r="AS149" t="s">
        <v>3</v>
      </c>
      <c r="AT149">
        <v>2.31</v>
      </c>
      <c r="AU149" t="s">
        <v>3</v>
      </c>
      <c r="AV149">
        <v>0</v>
      </c>
      <c r="AW149">
        <v>1</v>
      </c>
      <c r="AX149">
        <v>-1</v>
      </c>
      <c r="AY149">
        <v>0</v>
      </c>
      <c r="AZ149">
        <v>0</v>
      </c>
      <c r="BA149" t="s">
        <v>3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Y149*Source!I98</f>
        <v>7.1610000000000007E-2</v>
      </c>
      <c r="CY149">
        <f>AA149</f>
        <v>481.69</v>
      </c>
      <c r="CZ149">
        <f>AE149</f>
        <v>481.69</v>
      </c>
      <c r="DA149">
        <f>AI149</f>
        <v>1</v>
      </c>
      <c r="DB149">
        <v>0</v>
      </c>
    </row>
    <row r="150" spans="1:106" x14ac:dyDescent="0.2">
      <c r="A150">
        <f>ROW(Source!A99)</f>
        <v>99</v>
      </c>
      <c r="B150">
        <v>21012693</v>
      </c>
      <c r="C150">
        <v>21014136</v>
      </c>
      <c r="D150">
        <v>7157835</v>
      </c>
      <c r="E150">
        <v>7157832</v>
      </c>
      <c r="F150">
        <v>1</v>
      </c>
      <c r="G150">
        <v>7157832</v>
      </c>
      <c r="H150">
        <v>1</v>
      </c>
      <c r="I150" t="s">
        <v>685</v>
      </c>
      <c r="J150" t="s">
        <v>3</v>
      </c>
      <c r="K150" t="s">
        <v>686</v>
      </c>
      <c r="L150">
        <v>1191</v>
      </c>
      <c r="N150">
        <v>1013</v>
      </c>
      <c r="O150" t="s">
        <v>687</v>
      </c>
      <c r="P150" t="s">
        <v>687</v>
      </c>
      <c r="Q150">
        <v>1</v>
      </c>
      <c r="W150">
        <v>0</v>
      </c>
      <c r="X150">
        <v>946207192</v>
      </c>
      <c r="Y150">
        <v>322.22999999999996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280.2</v>
      </c>
      <c r="AU150" t="s">
        <v>28</v>
      </c>
      <c r="AV150">
        <v>1</v>
      </c>
      <c r="AW150">
        <v>2</v>
      </c>
      <c r="AX150">
        <v>21014140</v>
      </c>
      <c r="AY150">
        <v>1</v>
      </c>
      <c r="AZ150">
        <v>0</v>
      </c>
      <c r="BA150">
        <v>148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Y150*Source!I99</f>
        <v>9.9891299999999994</v>
      </c>
      <c r="CY150">
        <f>AD150</f>
        <v>0</v>
      </c>
      <c r="CZ150">
        <f>AH150</f>
        <v>0</v>
      </c>
      <c r="DA150">
        <f>AL150</f>
        <v>1</v>
      </c>
      <c r="DB150">
        <v>0</v>
      </c>
    </row>
    <row r="151" spans="1:106" x14ac:dyDescent="0.2">
      <c r="A151">
        <f>ROW(Source!A99)</f>
        <v>99</v>
      </c>
      <c r="B151">
        <v>21012693</v>
      </c>
      <c r="C151">
        <v>21014136</v>
      </c>
      <c r="D151">
        <v>7182702</v>
      </c>
      <c r="E151">
        <v>7157832</v>
      </c>
      <c r="F151">
        <v>1</v>
      </c>
      <c r="G151">
        <v>7157832</v>
      </c>
      <c r="H151">
        <v>3</v>
      </c>
      <c r="I151" t="s">
        <v>688</v>
      </c>
      <c r="J151" t="s">
        <v>3</v>
      </c>
      <c r="K151" t="s">
        <v>689</v>
      </c>
      <c r="L151">
        <v>1348</v>
      </c>
      <c r="N151">
        <v>1009</v>
      </c>
      <c r="O151" t="s">
        <v>173</v>
      </c>
      <c r="P151" t="s">
        <v>173</v>
      </c>
      <c r="Q151">
        <v>1000</v>
      </c>
      <c r="W151">
        <v>0</v>
      </c>
      <c r="X151">
        <v>-1541367988</v>
      </c>
      <c r="Y151">
        <v>3.38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3.38</v>
      </c>
      <c r="AU151" t="s">
        <v>3</v>
      </c>
      <c r="AV151">
        <v>0</v>
      </c>
      <c r="AW151">
        <v>2</v>
      </c>
      <c r="AX151">
        <v>21014141</v>
      </c>
      <c r="AY151">
        <v>1</v>
      </c>
      <c r="AZ151">
        <v>0</v>
      </c>
      <c r="BA151">
        <v>149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Y151*Source!I99</f>
        <v>0.10478</v>
      </c>
      <c r="CY151">
        <f>AA151</f>
        <v>0</v>
      </c>
      <c r="CZ151">
        <f>AE151</f>
        <v>0</v>
      </c>
      <c r="DA151">
        <f>AI151</f>
        <v>1</v>
      </c>
      <c r="DB151">
        <v>0</v>
      </c>
    </row>
    <row r="152" spans="1:106" x14ac:dyDescent="0.2">
      <c r="A152">
        <f>ROW(Source!A99)</f>
        <v>99</v>
      </c>
      <c r="B152">
        <v>21012693</v>
      </c>
      <c r="C152">
        <v>21014136</v>
      </c>
      <c r="D152">
        <v>7234972</v>
      </c>
      <c r="E152">
        <v>1</v>
      </c>
      <c r="F152">
        <v>1</v>
      </c>
      <c r="G152">
        <v>7157832</v>
      </c>
      <c r="H152">
        <v>3</v>
      </c>
      <c r="I152" t="s">
        <v>182</v>
      </c>
      <c r="J152" t="s">
        <v>184</v>
      </c>
      <c r="K152" t="s">
        <v>183</v>
      </c>
      <c r="L152">
        <v>1339</v>
      </c>
      <c r="N152">
        <v>1007</v>
      </c>
      <c r="O152" t="s">
        <v>123</v>
      </c>
      <c r="P152" t="s">
        <v>123</v>
      </c>
      <c r="Q152">
        <v>1</v>
      </c>
      <c r="W152">
        <v>0</v>
      </c>
      <c r="X152">
        <v>-2108328104</v>
      </c>
      <c r="Y152">
        <v>2.31</v>
      </c>
      <c r="AA152">
        <v>3126.17</v>
      </c>
      <c r="AB152">
        <v>0</v>
      </c>
      <c r="AC152">
        <v>0</v>
      </c>
      <c r="AD152">
        <v>0</v>
      </c>
      <c r="AE152">
        <v>481.69</v>
      </c>
      <c r="AF152">
        <v>0</v>
      </c>
      <c r="AG152">
        <v>0</v>
      </c>
      <c r="AH152">
        <v>0</v>
      </c>
      <c r="AI152">
        <v>6.49</v>
      </c>
      <c r="AJ152">
        <v>1</v>
      </c>
      <c r="AK152">
        <v>1</v>
      </c>
      <c r="AL152">
        <v>1</v>
      </c>
      <c r="AN152">
        <v>0</v>
      </c>
      <c r="AO152">
        <v>0</v>
      </c>
      <c r="AP152">
        <v>0</v>
      </c>
      <c r="AQ152">
        <v>0</v>
      </c>
      <c r="AR152">
        <v>0</v>
      </c>
      <c r="AS152" t="s">
        <v>3</v>
      </c>
      <c r="AT152">
        <v>2.31</v>
      </c>
      <c r="AU152" t="s">
        <v>3</v>
      </c>
      <c r="AV152">
        <v>0</v>
      </c>
      <c r="AW152">
        <v>1</v>
      </c>
      <c r="AX152">
        <v>-1</v>
      </c>
      <c r="AY152">
        <v>0</v>
      </c>
      <c r="AZ152">
        <v>0</v>
      </c>
      <c r="BA152" t="s">
        <v>3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Y152*Source!I99</f>
        <v>7.1610000000000007E-2</v>
      </c>
      <c r="CY152">
        <f>AA152</f>
        <v>3126.17</v>
      </c>
      <c r="CZ152">
        <f>AE152</f>
        <v>481.69</v>
      </c>
      <c r="DA152">
        <f>AI152</f>
        <v>6.49</v>
      </c>
      <c r="DB152">
        <v>0</v>
      </c>
    </row>
    <row r="153" spans="1:106" x14ac:dyDescent="0.2">
      <c r="A153">
        <f>ROW(Source!A102)</f>
        <v>102</v>
      </c>
      <c r="B153">
        <v>21012691</v>
      </c>
      <c r="C153">
        <v>21014269</v>
      </c>
      <c r="D153">
        <v>7157835</v>
      </c>
      <c r="E153">
        <v>7157832</v>
      </c>
      <c r="F153">
        <v>1</v>
      </c>
      <c r="G153">
        <v>7157832</v>
      </c>
      <c r="H153">
        <v>1</v>
      </c>
      <c r="I153" t="s">
        <v>685</v>
      </c>
      <c r="J153" t="s">
        <v>3</v>
      </c>
      <c r="K153" t="s">
        <v>686</v>
      </c>
      <c r="L153">
        <v>1191</v>
      </c>
      <c r="N153">
        <v>1013</v>
      </c>
      <c r="O153" t="s">
        <v>687</v>
      </c>
      <c r="P153" t="s">
        <v>687</v>
      </c>
      <c r="Q153">
        <v>1</v>
      </c>
      <c r="W153">
        <v>0</v>
      </c>
      <c r="X153">
        <v>946207192</v>
      </c>
      <c r="Y153">
        <v>7.9349999999999987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6</v>
      </c>
      <c r="AU153" t="s">
        <v>63</v>
      </c>
      <c r="AV153">
        <v>1</v>
      </c>
      <c r="AW153">
        <v>2</v>
      </c>
      <c r="AX153">
        <v>21014291</v>
      </c>
      <c r="AY153">
        <v>1</v>
      </c>
      <c r="AZ153">
        <v>0</v>
      </c>
      <c r="BA153">
        <v>151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Y153*Source!I102</f>
        <v>0.24598499999999995</v>
      </c>
      <c r="CY153">
        <f>AD153</f>
        <v>0</v>
      </c>
      <c r="CZ153">
        <f>AH153</f>
        <v>0</v>
      </c>
      <c r="DA153">
        <f>AL153</f>
        <v>1</v>
      </c>
      <c r="DB153">
        <v>0</v>
      </c>
    </row>
    <row r="154" spans="1:106" x14ac:dyDescent="0.2">
      <c r="A154">
        <f>ROW(Source!A102)</f>
        <v>102</v>
      </c>
      <c r="B154">
        <v>21012691</v>
      </c>
      <c r="C154">
        <v>21014269</v>
      </c>
      <c r="D154">
        <v>7159942</v>
      </c>
      <c r="E154">
        <v>7157832</v>
      </c>
      <c r="F154">
        <v>1</v>
      </c>
      <c r="G154">
        <v>7157832</v>
      </c>
      <c r="H154">
        <v>2</v>
      </c>
      <c r="I154" t="s">
        <v>692</v>
      </c>
      <c r="J154" t="s">
        <v>3</v>
      </c>
      <c r="K154" t="s">
        <v>693</v>
      </c>
      <c r="L154">
        <v>1344</v>
      </c>
      <c r="N154">
        <v>1008</v>
      </c>
      <c r="O154" t="s">
        <v>691</v>
      </c>
      <c r="P154" t="s">
        <v>691</v>
      </c>
      <c r="Q154">
        <v>1</v>
      </c>
      <c r="W154">
        <v>0</v>
      </c>
      <c r="X154">
        <v>-450565604</v>
      </c>
      <c r="Y154">
        <v>7.489374999999999</v>
      </c>
      <c r="AA154">
        <v>0</v>
      </c>
      <c r="AB154">
        <v>1</v>
      </c>
      <c r="AC154">
        <v>0</v>
      </c>
      <c r="AD154">
        <v>0</v>
      </c>
      <c r="AE154">
        <v>0</v>
      </c>
      <c r="AF154">
        <v>1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5.21</v>
      </c>
      <c r="AU154" t="s">
        <v>62</v>
      </c>
      <c r="AV154">
        <v>0</v>
      </c>
      <c r="AW154">
        <v>2</v>
      </c>
      <c r="AX154">
        <v>21014292</v>
      </c>
      <c r="AY154">
        <v>1</v>
      </c>
      <c r="AZ154">
        <v>0</v>
      </c>
      <c r="BA154">
        <v>152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Y154*Source!I102</f>
        <v>0.23217062499999996</v>
      </c>
      <c r="CY154">
        <f>AB154</f>
        <v>1</v>
      </c>
      <c r="CZ154">
        <f>AF154</f>
        <v>1</v>
      </c>
      <c r="DA154">
        <f>AJ154</f>
        <v>1</v>
      </c>
      <c r="DB154">
        <v>0</v>
      </c>
    </row>
    <row r="155" spans="1:106" x14ac:dyDescent="0.2">
      <c r="A155">
        <f>ROW(Source!A102)</f>
        <v>102</v>
      </c>
      <c r="B155">
        <v>21012691</v>
      </c>
      <c r="C155">
        <v>21014269</v>
      </c>
      <c r="D155">
        <v>7182707</v>
      </c>
      <c r="E155">
        <v>7157832</v>
      </c>
      <c r="F155">
        <v>1</v>
      </c>
      <c r="G155">
        <v>7157832</v>
      </c>
      <c r="H155">
        <v>3</v>
      </c>
      <c r="I155" t="s">
        <v>688</v>
      </c>
      <c r="J155" t="s">
        <v>3</v>
      </c>
      <c r="K155" t="s">
        <v>690</v>
      </c>
      <c r="L155">
        <v>1344</v>
      </c>
      <c r="N155">
        <v>1008</v>
      </c>
      <c r="O155" t="s">
        <v>691</v>
      </c>
      <c r="P155" t="s">
        <v>691</v>
      </c>
      <c r="Q155">
        <v>1</v>
      </c>
      <c r="W155">
        <v>0</v>
      </c>
      <c r="X155">
        <v>-360884371</v>
      </c>
      <c r="Y155">
        <v>6.59</v>
      </c>
      <c r="AA155">
        <v>1</v>
      </c>
      <c r="AB155">
        <v>0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6.59</v>
      </c>
      <c r="AU155" t="s">
        <v>3</v>
      </c>
      <c r="AV155">
        <v>0</v>
      </c>
      <c r="AW155">
        <v>2</v>
      </c>
      <c r="AX155">
        <v>21014296</v>
      </c>
      <c r="AY155">
        <v>1</v>
      </c>
      <c r="AZ155">
        <v>0</v>
      </c>
      <c r="BA155">
        <v>153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Y155*Source!I102</f>
        <v>0.20429</v>
      </c>
      <c r="CY155">
        <f>AA155</f>
        <v>1</v>
      </c>
      <c r="CZ155">
        <f>AE155</f>
        <v>1</v>
      </c>
      <c r="DA155">
        <f>AI155</f>
        <v>1</v>
      </c>
      <c r="DB155">
        <v>0</v>
      </c>
    </row>
    <row r="156" spans="1:106" x14ac:dyDescent="0.2">
      <c r="A156">
        <f>ROW(Source!A102)</f>
        <v>102</v>
      </c>
      <c r="B156">
        <v>21012691</v>
      </c>
      <c r="C156">
        <v>21014269</v>
      </c>
      <c r="D156">
        <v>10511119</v>
      </c>
      <c r="E156">
        <v>1</v>
      </c>
      <c r="F156">
        <v>1</v>
      </c>
      <c r="G156">
        <v>7157832</v>
      </c>
      <c r="H156">
        <v>3</v>
      </c>
      <c r="I156" t="s">
        <v>220</v>
      </c>
      <c r="J156" t="s">
        <v>222</v>
      </c>
      <c r="K156" t="s">
        <v>221</v>
      </c>
      <c r="L156">
        <v>1346</v>
      </c>
      <c r="N156">
        <v>1009</v>
      </c>
      <c r="O156" t="s">
        <v>206</v>
      </c>
      <c r="P156" t="s">
        <v>206</v>
      </c>
      <c r="Q156">
        <v>1</v>
      </c>
      <c r="W156">
        <v>0</v>
      </c>
      <c r="X156">
        <v>-645598086</v>
      </c>
      <c r="Y156">
        <v>64</v>
      </c>
      <c r="AA156">
        <v>9.1</v>
      </c>
      <c r="AB156">
        <v>0</v>
      </c>
      <c r="AC156">
        <v>0</v>
      </c>
      <c r="AD156">
        <v>0</v>
      </c>
      <c r="AE156">
        <v>9.1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0</v>
      </c>
      <c r="AP156">
        <v>0</v>
      </c>
      <c r="AQ156">
        <v>0</v>
      </c>
      <c r="AR156">
        <v>0</v>
      </c>
      <c r="AS156" t="s">
        <v>3</v>
      </c>
      <c r="AT156">
        <v>64</v>
      </c>
      <c r="AU156" t="s">
        <v>3</v>
      </c>
      <c r="AV156">
        <v>0</v>
      </c>
      <c r="AW156">
        <v>1</v>
      </c>
      <c r="AX156">
        <v>-1</v>
      </c>
      <c r="AY156">
        <v>0</v>
      </c>
      <c r="AZ156">
        <v>0</v>
      </c>
      <c r="BA156" t="s">
        <v>3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Y156*Source!I102</f>
        <v>1.984</v>
      </c>
      <c r="CY156">
        <f>AA156</f>
        <v>9.1</v>
      </c>
      <c r="CZ156">
        <f>AE156</f>
        <v>9.1</v>
      </c>
      <c r="DA156">
        <f>AI156</f>
        <v>1</v>
      </c>
      <c r="DB156">
        <v>0</v>
      </c>
    </row>
    <row r="157" spans="1:106" x14ac:dyDescent="0.2">
      <c r="A157">
        <f>ROW(Source!A103)</f>
        <v>103</v>
      </c>
      <c r="B157">
        <v>21012693</v>
      </c>
      <c r="C157">
        <v>21014269</v>
      </c>
      <c r="D157">
        <v>7157835</v>
      </c>
      <c r="E157">
        <v>7157832</v>
      </c>
      <c r="F157">
        <v>1</v>
      </c>
      <c r="G157">
        <v>7157832</v>
      </c>
      <c r="H157">
        <v>1</v>
      </c>
      <c r="I157" t="s">
        <v>685</v>
      </c>
      <c r="J157" t="s">
        <v>3</v>
      </c>
      <c r="K157" t="s">
        <v>686</v>
      </c>
      <c r="L157">
        <v>1191</v>
      </c>
      <c r="N157">
        <v>1013</v>
      </c>
      <c r="O157" t="s">
        <v>687</v>
      </c>
      <c r="P157" t="s">
        <v>687</v>
      </c>
      <c r="Q157">
        <v>1</v>
      </c>
      <c r="W157">
        <v>0</v>
      </c>
      <c r="X157">
        <v>946207192</v>
      </c>
      <c r="Y157">
        <v>7.9349999999999987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6</v>
      </c>
      <c r="AU157" t="s">
        <v>63</v>
      </c>
      <c r="AV157">
        <v>1</v>
      </c>
      <c r="AW157">
        <v>2</v>
      </c>
      <c r="AX157">
        <v>21014291</v>
      </c>
      <c r="AY157">
        <v>1</v>
      </c>
      <c r="AZ157">
        <v>0</v>
      </c>
      <c r="BA157">
        <v>157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Y157*Source!I103</f>
        <v>0.24598499999999995</v>
      </c>
      <c r="CY157">
        <f>AD157</f>
        <v>0</v>
      </c>
      <c r="CZ157">
        <f>AH157</f>
        <v>0</v>
      </c>
      <c r="DA157">
        <f>AL157</f>
        <v>1</v>
      </c>
      <c r="DB157">
        <v>0</v>
      </c>
    </row>
    <row r="158" spans="1:106" x14ac:dyDescent="0.2">
      <c r="A158">
        <f>ROW(Source!A103)</f>
        <v>103</v>
      </c>
      <c r="B158">
        <v>21012693</v>
      </c>
      <c r="C158">
        <v>21014269</v>
      </c>
      <c r="D158">
        <v>7159942</v>
      </c>
      <c r="E158">
        <v>7157832</v>
      </c>
      <c r="F158">
        <v>1</v>
      </c>
      <c r="G158">
        <v>7157832</v>
      </c>
      <c r="H158">
        <v>2</v>
      </c>
      <c r="I158" t="s">
        <v>692</v>
      </c>
      <c r="J158" t="s">
        <v>3</v>
      </c>
      <c r="K158" t="s">
        <v>693</v>
      </c>
      <c r="L158">
        <v>1344</v>
      </c>
      <c r="N158">
        <v>1008</v>
      </c>
      <c r="O158" t="s">
        <v>691</v>
      </c>
      <c r="P158" t="s">
        <v>691</v>
      </c>
      <c r="Q158">
        <v>1</v>
      </c>
      <c r="W158">
        <v>0</v>
      </c>
      <c r="X158">
        <v>-450565604</v>
      </c>
      <c r="Y158">
        <v>7.489374999999999</v>
      </c>
      <c r="AA158">
        <v>0</v>
      </c>
      <c r="AB158">
        <v>1.03</v>
      </c>
      <c r="AC158">
        <v>0</v>
      </c>
      <c r="AD158">
        <v>0</v>
      </c>
      <c r="AE158">
        <v>0</v>
      </c>
      <c r="AF158">
        <v>1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5.21</v>
      </c>
      <c r="AU158" t="s">
        <v>62</v>
      </c>
      <c r="AV158">
        <v>0</v>
      </c>
      <c r="AW158">
        <v>2</v>
      </c>
      <c r="AX158">
        <v>21014292</v>
      </c>
      <c r="AY158">
        <v>1</v>
      </c>
      <c r="AZ158">
        <v>0</v>
      </c>
      <c r="BA158">
        <v>158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Y158*Source!I103</f>
        <v>0.23217062499999996</v>
      </c>
      <c r="CY158">
        <f>AB158</f>
        <v>1.03</v>
      </c>
      <c r="CZ158">
        <f>AF158</f>
        <v>1</v>
      </c>
      <c r="DA158">
        <f>AJ158</f>
        <v>1</v>
      </c>
      <c r="DB158">
        <v>0</v>
      </c>
    </row>
    <row r="159" spans="1:106" x14ac:dyDescent="0.2">
      <c r="A159">
        <f>ROW(Source!A103)</f>
        <v>103</v>
      </c>
      <c r="B159">
        <v>21012693</v>
      </c>
      <c r="C159">
        <v>21014269</v>
      </c>
      <c r="D159">
        <v>7182707</v>
      </c>
      <c r="E159">
        <v>7157832</v>
      </c>
      <c r="F159">
        <v>1</v>
      </c>
      <c r="G159">
        <v>7157832</v>
      </c>
      <c r="H159">
        <v>3</v>
      </c>
      <c r="I159" t="s">
        <v>688</v>
      </c>
      <c r="J159" t="s">
        <v>3</v>
      </c>
      <c r="K159" t="s">
        <v>690</v>
      </c>
      <c r="L159">
        <v>1344</v>
      </c>
      <c r="N159">
        <v>1008</v>
      </c>
      <c r="O159" t="s">
        <v>691</v>
      </c>
      <c r="P159" t="s">
        <v>691</v>
      </c>
      <c r="Q159">
        <v>1</v>
      </c>
      <c r="W159">
        <v>0</v>
      </c>
      <c r="X159">
        <v>-360884371</v>
      </c>
      <c r="Y159">
        <v>6.59</v>
      </c>
      <c r="AA159">
        <v>1</v>
      </c>
      <c r="AB159">
        <v>0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6.59</v>
      </c>
      <c r="AU159" t="s">
        <v>3</v>
      </c>
      <c r="AV159">
        <v>0</v>
      </c>
      <c r="AW159">
        <v>2</v>
      </c>
      <c r="AX159">
        <v>21014296</v>
      </c>
      <c r="AY159">
        <v>1</v>
      </c>
      <c r="AZ159">
        <v>0</v>
      </c>
      <c r="BA159">
        <v>159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Y159*Source!I103</f>
        <v>0.20429</v>
      </c>
      <c r="CY159">
        <f>AA159</f>
        <v>1</v>
      </c>
      <c r="CZ159">
        <f>AE159</f>
        <v>1</v>
      </c>
      <c r="DA159">
        <f>AI159</f>
        <v>1</v>
      </c>
      <c r="DB159">
        <v>0</v>
      </c>
    </row>
    <row r="160" spans="1:106" x14ac:dyDescent="0.2">
      <c r="A160">
        <f>ROW(Source!A103)</f>
        <v>103</v>
      </c>
      <c r="B160">
        <v>21012693</v>
      </c>
      <c r="C160">
        <v>21014269</v>
      </c>
      <c r="D160">
        <v>10511119</v>
      </c>
      <c r="E160">
        <v>1</v>
      </c>
      <c r="F160">
        <v>1</v>
      </c>
      <c r="G160">
        <v>7157832</v>
      </c>
      <c r="H160">
        <v>3</v>
      </c>
      <c r="I160" t="s">
        <v>220</v>
      </c>
      <c r="J160" t="s">
        <v>222</v>
      </c>
      <c r="K160" t="s">
        <v>221</v>
      </c>
      <c r="L160">
        <v>1346</v>
      </c>
      <c r="N160">
        <v>1009</v>
      </c>
      <c r="O160" t="s">
        <v>206</v>
      </c>
      <c r="P160" t="s">
        <v>206</v>
      </c>
      <c r="Q160">
        <v>1</v>
      </c>
      <c r="W160">
        <v>0</v>
      </c>
      <c r="X160">
        <v>-645598086</v>
      </c>
      <c r="Y160">
        <v>64</v>
      </c>
      <c r="AA160">
        <v>17.29</v>
      </c>
      <c r="AB160">
        <v>0</v>
      </c>
      <c r="AC160">
        <v>0</v>
      </c>
      <c r="AD160">
        <v>0</v>
      </c>
      <c r="AE160">
        <v>9.1</v>
      </c>
      <c r="AF160">
        <v>0</v>
      </c>
      <c r="AG160">
        <v>0</v>
      </c>
      <c r="AH160">
        <v>0</v>
      </c>
      <c r="AI160">
        <v>1.9</v>
      </c>
      <c r="AJ160">
        <v>1</v>
      </c>
      <c r="AK160">
        <v>1</v>
      </c>
      <c r="AL160">
        <v>1</v>
      </c>
      <c r="AN160">
        <v>0</v>
      </c>
      <c r="AO160">
        <v>0</v>
      </c>
      <c r="AP160">
        <v>0</v>
      </c>
      <c r="AQ160">
        <v>0</v>
      </c>
      <c r="AR160">
        <v>0</v>
      </c>
      <c r="AS160" t="s">
        <v>3</v>
      </c>
      <c r="AT160">
        <v>64</v>
      </c>
      <c r="AU160" t="s">
        <v>3</v>
      </c>
      <c r="AV160">
        <v>0</v>
      </c>
      <c r="AW160">
        <v>1</v>
      </c>
      <c r="AX160">
        <v>-1</v>
      </c>
      <c r="AY160">
        <v>0</v>
      </c>
      <c r="AZ160">
        <v>0</v>
      </c>
      <c r="BA160" t="s">
        <v>3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Y160*Source!I103</f>
        <v>1.984</v>
      </c>
      <c r="CY160">
        <f>AA160</f>
        <v>17.29</v>
      </c>
      <c r="CZ160">
        <f>AE160</f>
        <v>9.1</v>
      </c>
      <c r="DA160">
        <f>AI160</f>
        <v>1.9</v>
      </c>
      <c r="DB160">
        <v>0</v>
      </c>
    </row>
    <row r="161" spans="1:106" x14ac:dyDescent="0.2">
      <c r="A161">
        <f>ROW(Source!A106)</f>
        <v>106</v>
      </c>
      <c r="B161">
        <v>21012691</v>
      </c>
      <c r="C161">
        <v>21014259</v>
      </c>
      <c r="D161">
        <v>7157835</v>
      </c>
      <c r="E161">
        <v>7157832</v>
      </c>
      <c r="F161">
        <v>1</v>
      </c>
      <c r="G161">
        <v>7157832</v>
      </c>
      <c r="H161">
        <v>1</v>
      </c>
      <c r="I161" t="s">
        <v>685</v>
      </c>
      <c r="J161" t="s">
        <v>3</v>
      </c>
      <c r="K161" t="s">
        <v>686</v>
      </c>
      <c r="L161">
        <v>1191</v>
      </c>
      <c r="N161">
        <v>1013</v>
      </c>
      <c r="O161" t="s">
        <v>687</v>
      </c>
      <c r="P161" t="s">
        <v>687</v>
      </c>
      <c r="Q161">
        <v>1</v>
      </c>
      <c r="W161">
        <v>0</v>
      </c>
      <c r="X161">
        <v>946207192</v>
      </c>
      <c r="Y161">
        <v>7.5117999999999983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</v>
      </c>
      <c r="AT161">
        <v>5.68</v>
      </c>
      <c r="AU161" t="s">
        <v>63</v>
      </c>
      <c r="AV161">
        <v>1</v>
      </c>
      <c r="AW161">
        <v>2</v>
      </c>
      <c r="AX161">
        <v>21014264</v>
      </c>
      <c r="AY161">
        <v>1</v>
      </c>
      <c r="AZ161">
        <v>0</v>
      </c>
      <c r="BA161">
        <v>163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Y161*Source!I106</f>
        <v>0.23286579999999996</v>
      </c>
      <c r="CY161">
        <f>AD161</f>
        <v>0</v>
      </c>
      <c r="CZ161">
        <f>AH161</f>
        <v>0</v>
      </c>
      <c r="DA161">
        <f>AL161</f>
        <v>1</v>
      </c>
      <c r="DB161">
        <v>0</v>
      </c>
    </row>
    <row r="162" spans="1:106" x14ac:dyDescent="0.2">
      <c r="A162">
        <f>ROW(Source!A106)</f>
        <v>106</v>
      </c>
      <c r="B162">
        <v>21012691</v>
      </c>
      <c r="C162">
        <v>21014259</v>
      </c>
      <c r="D162">
        <v>7231421</v>
      </c>
      <c r="E162">
        <v>1</v>
      </c>
      <c r="F162">
        <v>1</v>
      </c>
      <c r="G162">
        <v>7157832</v>
      </c>
      <c r="H162">
        <v>2</v>
      </c>
      <c r="I162" t="s">
        <v>705</v>
      </c>
      <c r="J162" t="s">
        <v>706</v>
      </c>
      <c r="K162" t="s">
        <v>707</v>
      </c>
      <c r="L162">
        <v>1368</v>
      </c>
      <c r="N162">
        <v>1011</v>
      </c>
      <c r="O162" t="s">
        <v>708</v>
      </c>
      <c r="P162" t="s">
        <v>708</v>
      </c>
      <c r="Q162">
        <v>1</v>
      </c>
      <c r="W162">
        <v>0</v>
      </c>
      <c r="X162">
        <v>-1289262214</v>
      </c>
      <c r="Y162">
        <v>1.4374999999999999E-2</v>
      </c>
      <c r="AA162">
        <v>0</v>
      </c>
      <c r="AB162">
        <v>74.44</v>
      </c>
      <c r="AC162">
        <v>17.59</v>
      </c>
      <c r="AD162">
        <v>0</v>
      </c>
      <c r="AE162">
        <v>0</v>
      </c>
      <c r="AF162">
        <v>74.44</v>
      </c>
      <c r="AG162">
        <v>17.59</v>
      </c>
      <c r="AH162">
        <v>0</v>
      </c>
      <c r="AI162">
        <v>1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0.01</v>
      </c>
      <c r="AU162" t="s">
        <v>224</v>
      </c>
      <c r="AV162">
        <v>0</v>
      </c>
      <c r="AW162">
        <v>2</v>
      </c>
      <c r="AX162">
        <v>21014265</v>
      </c>
      <c r="AY162">
        <v>1</v>
      </c>
      <c r="AZ162">
        <v>0</v>
      </c>
      <c r="BA162">
        <v>164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Y162*Source!I106</f>
        <v>4.4562499999999995E-4</v>
      </c>
      <c r="CY162">
        <f>AB162</f>
        <v>74.44</v>
      </c>
      <c r="CZ162">
        <f>AF162</f>
        <v>74.44</v>
      </c>
      <c r="DA162">
        <f>AJ162</f>
        <v>1</v>
      </c>
      <c r="DB162">
        <v>0</v>
      </c>
    </row>
    <row r="163" spans="1:106" x14ac:dyDescent="0.2">
      <c r="A163">
        <f>ROW(Source!A106)</f>
        <v>106</v>
      </c>
      <c r="B163">
        <v>21012691</v>
      </c>
      <c r="C163">
        <v>21014259</v>
      </c>
      <c r="D163">
        <v>9283418</v>
      </c>
      <c r="E163">
        <v>1</v>
      </c>
      <c r="F163">
        <v>1</v>
      </c>
      <c r="G163">
        <v>7157832</v>
      </c>
      <c r="H163">
        <v>2</v>
      </c>
      <c r="I163" t="s">
        <v>752</v>
      </c>
      <c r="J163" t="s">
        <v>753</v>
      </c>
      <c r="K163" t="s">
        <v>754</v>
      </c>
      <c r="L163">
        <v>1368</v>
      </c>
      <c r="N163">
        <v>1011</v>
      </c>
      <c r="O163" t="s">
        <v>708</v>
      </c>
      <c r="P163" t="s">
        <v>708</v>
      </c>
      <c r="Q163">
        <v>1</v>
      </c>
      <c r="W163">
        <v>0</v>
      </c>
      <c r="X163">
        <v>480060612</v>
      </c>
      <c r="Y163">
        <v>4.3124999999999997E-2</v>
      </c>
      <c r="AA163">
        <v>0</v>
      </c>
      <c r="AB163">
        <v>1.76</v>
      </c>
      <c r="AC163">
        <v>0.01</v>
      </c>
      <c r="AD163">
        <v>0</v>
      </c>
      <c r="AE163">
        <v>0</v>
      </c>
      <c r="AF163">
        <v>1.76</v>
      </c>
      <c r="AG163">
        <v>0.01</v>
      </c>
      <c r="AH163">
        <v>0</v>
      </c>
      <c r="AI163">
        <v>1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3</v>
      </c>
      <c r="AT163">
        <v>0.03</v>
      </c>
      <c r="AU163" t="s">
        <v>224</v>
      </c>
      <c r="AV163">
        <v>0</v>
      </c>
      <c r="AW163">
        <v>2</v>
      </c>
      <c r="AX163">
        <v>21014266</v>
      </c>
      <c r="AY163">
        <v>1</v>
      </c>
      <c r="AZ163">
        <v>0</v>
      </c>
      <c r="BA163">
        <v>165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Y163*Source!I106</f>
        <v>1.336875E-3</v>
      </c>
      <c r="CY163">
        <f>AB163</f>
        <v>1.76</v>
      </c>
      <c r="CZ163">
        <f>AF163</f>
        <v>1.76</v>
      </c>
      <c r="DA163">
        <f>AJ163</f>
        <v>1</v>
      </c>
      <c r="DB163">
        <v>0</v>
      </c>
    </row>
    <row r="164" spans="1:106" x14ac:dyDescent="0.2">
      <c r="A164">
        <f>ROW(Source!A106)</f>
        <v>106</v>
      </c>
      <c r="B164">
        <v>21012691</v>
      </c>
      <c r="C164">
        <v>21014259</v>
      </c>
      <c r="D164">
        <v>9283778</v>
      </c>
      <c r="E164">
        <v>1</v>
      </c>
      <c r="F164">
        <v>1</v>
      </c>
      <c r="G164">
        <v>7157832</v>
      </c>
      <c r="H164">
        <v>3</v>
      </c>
      <c r="I164" t="s">
        <v>227</v>
      </c>
      <c r="J164" t="s">
        <v>229</v>
      </c>
      <c r="K164" t="s">
        <v>228</v>
      </c>
      <c r="L164">
        <v>1346</v>
      </c>
      <c r="N164">
        <v>1009</v>
      </c>
      <c r="O164" t="s">
        <v>206</v>
      </c>
      <c r="P164" t="s">
        <v>206</v>
      </c>
      <c r="Q164">
        <v>1</v>
      </c>
      <c r="W164">
        <v>0</v>
      </c>
      <c r="X164">
        <v>862578273</v>
      </c>
      <c r="Y164">
        <v>10.3</v>
      </c>
      <c r="AA164">
        <v>17.309999999999999</v>
      </c>
      <c r="AB164">
        <v>0</v>
      </c>
      <c r="AC164">
        <v>0</v>
      </c>
      <c r="AD164">
        <v>0</v>
      </c>
      <c r="AE164">
        <v>17.309999999999999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1</v>
      </c>
      <c r="AL164">
        <v>1</v>
      </c>
      <c r="AN164">
        <v>0</v>
      </c>
      <c r="AO164">
        <v>0</v>
      </c>
      <c r="AP164">
        <v>0</v>
      </c>
      <c r="AQ164">
        <v>0</v>
      </c>
      <c r="AR164">
        <v>0</v>
      </c>
      <c r="AS164" t="s">
        <v>3</v>
      </c>
      <c r="AT164">
        <v>10.3</v>
      </c>
      <c r="AU164" t="s">
        <v>3</v>
      </c>
      <c r="AV164">
        <v>0</v>
      </c>
      <c r="AW164">
        <v>1</v>
      </c>
      <c r="AX164">
        <v>-1</v>
      </c>
      <c r="AY164">
        <v>0</v>
      </c>
      <c r="AZ164">
        <v>0</v>
      </c>
      <c r="BA164" t="s">
        <v>3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Y164*Source!I106</f>
        <v>0.31930000000000003</v>
      </c>
      <c r="CY164">
        <f>AA164</f>
        <v>17.309999999999999</v>
      </c>
      <c r="CZ164">
        <f>AE164</f>
        <v>17.309999999999999</v>
      </c>
      <c r="DA164">
        <f>AI164</f>
        <v>1</v>
      </c>
      <c r="DB164">
        <v>0</v>
      </c>
    </row>
    <row r="165" spans="1:106" x14ac:dyDescent="0.2">
      <c r="A165">
        <f>ROW(Source!A107)</f>
        <v>107</v>
      </c>
      <c r="B165">
        <v>21012693</v>
      </c>
      <c r="C165">
        <v>21014259</v>
      </c>
      <c r="D165">
        <v>7157835</v>
      </c>
      <c r="E165">
        <v>7157832</v>
      </c>
      <c r="F165">
        <v>1</v>
      </c>
      <c r="G165">
        <v>7157832</v>
      </c>
      <c r="H165">
        <v>1</v>
      </c>
      <c r="I165" t="s">
        <v>685</v>
      </c>
      <c r="J165" t="s">
        <v>3</v>
      </c>
      <c r="K165" t="s">
        <v>686</v>
      </c>
      <c r="L165">
        <v>1191</v>
      </c>
      <c r="N165">
        <v>1013</v>
      </c>
      <c r="O165" t="s">
        <v>687</v>
      </c>
      <c r="P165" t="s">
        <v>687</v>
      </c>
      <c r="Q165">
        <v>1</v>
      </c>
      <c r="W165">
        <v>0</v>
      </c>
      <c r="X165">
        <v>946207192</v>
      </c>
      <c r="Y165">
        <v>7.5117999999999983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5.68</v>
      </c>
      <c r="AU165" t="s">
        <v>63</v>
      </c>
      <c r="AV165">
        <v>1</v>
      </c>
      <c r="AW165">
        <v>2</v>
      </c>
      <c r="AX165">
        <v>21014264</v>
      </c>
      <c r="AY165">
        <v>1</v>
      </c>
      <c r="AZ165">
        <v>0</v>
      </c>
      <c r="BA165">
        <v>167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Y165*Source!I107</f>
        <v>0.23286579999999996</v>
      </c>
      <c r="CY165">
        <f>AD165</f>
        <v>0</v>
      </c>
      <c r="CZ165">
        <f>AH165</f>
        <v>0</v>
      </c>
      <c r="DA165">
        <f>AL165</f>
        <v>1</v>
      </c>
      <c r="DB165">
        <v>0</v>
      </c>
    </row>
    <row r="166" spans="1:106" x14ac:dyDescent="0.2">
      <c r="A166">
        <f>ROW(Source!A107)</f>
        <v>107</v>
      </c>
      <c r="B166">
        <v>21012693</v>
      </c>
      <c r="C166">
        <v>21014259</v>
      </c>
      <c r="D166">
        <v>7231421</v>
      </c>
      <c r="E166">
        <v>1</v>
      </c>
      <c r="F166">
        <v>1</v>
      </c>
      <c r="G166">
        <v>7157832</v>
      </c>
      <c r="H166">
        <v>2</v>
      </c>
      <c r="I166" t="s">
        <v>705</v>
      </c>
      <c r="J166" t="s">
        <v>706</v>
      </c>
      <c r="K166" t="s">
        <v>707</v>
      </c>
      <c r="L166">
        <v>1368</v>
      </c>
      <c r="N166">
        <v>1011</v>
      </c>
      <c r="O166" t="s">
        <v>708</v>
      </c>
      <c r="P166" t="s">
        <v>708</v>
      </c>
      <c r="Q166">
        <v>1</v>
      </c>
      <c r="W166">
        <v>0</v>
      </c>
      <c r="X166">
        <v>-1289262214</v>
      </c>
      <c r="Y166">
        <v>1.4374999999999999E-2</v>
      </c>
      <c r="AA166">
        <v>0</v>
      </c>
      <c r="AB166">
        <v>576.84</v>
      </c>
      <c r="AC166">
        <v>334.45</v>
      </c>
      <c r="AD166">
        <v>0</v>
      </c>
      <c r="AE166">
        <v>0</v>
      </c>
      <c r="AF166">
        <v>74.44</v>
      </c>
      <c r="AG166">
        <v>17.59</v>
      </c>
      <c r="AH166">
        <v>0</v>
      </c>
      <c r="AI166">
        <v>1</v>
      </c>
      <c r="AJ166">
        <v>7.56</v>
      </c>
      <c r="AK166">
        <v>18.55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0.01</v>
      </c>
      <c r="AU166" t="s">
        <v>224</v>
      </c>
      <c r="AV166">
        <v>0</v>
      </c>
      <c r="AW166">
        <v>2</v>
      </c>
      <c r="AX166">
        <v>21014265</v>
      </c>
      <c r="AY166">
        <v>1</v>
      </c>
      <c r="AZ166">
        <v>0</v>
      </c>
      <c r="BA166">
        <v>168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Y166*Source!I107</f>
        <v>4.4562499999999995E-4</v>
      </c>
      <c r="CY166">
        <f>AB166</f>
        <v>576.84</v>
      </c>
      <c r="CZ166">
        <f>AF166</f>
        <v>74.44</v>
      </c>
      <c r="DA166">
        <f>AJ166</f>
        <v>7.56</v>
      </c>
      <c r="DB166">
        <v>0</v>
      </c>
    </row>
    <row r="167" spans="1:106" x14ac:dyDescent="0.2">
      <c r="A167">
        <f>ROW(Source!A107)</f>
        <v>107</v>
      </c>
      <c r="B167">
        <v>21012693</v>
      </c>
      <c r="C167">
        <v>21014259</v>
      </c>
      <c r="D167">
        <v>9283418</v>
      </c>
      <c r="E167">
        <v>1</v>
      </c>
      <c r="F167">
        <v>1</v>
      </c>
      <c r="G167">
        <v>7157832</v>
      </c>
      <c r="H167">
        <v>2</v>
      </c>
      <c r="I167" t="s">
        <v>752</v>
      </c>
      <c r="J167" t="s">
        <v>753</v>
      </c>
      <c r="K167" t="s">
        <v>754</v>
      </c>
      <c r="L167">
        <v>1368</v>
      </c>
      <c r="N167">
        <v>1011</v>
      </c>
      <c r="O167" t="s">
        <v>708</v>
      </c>
      <c r="P167" t="s">
        <v>708</v>
      </c>
      <c r="Q167">
        <v>1</v>
      </c>
      <c r="W167">
        <v>0</v>
      </c>
      <c r="X167">
        <v>480060612</v>
      </c>
      <c r="Y167">
        <v>4.3124999999999997E-2</v>
      </c>
      <c r="AA167">
        <v>0</v>
      </c>
      <c r="AB167">
        <v>9.24</v>
      </c>
      <c r="AC167">
        <v>0.19</v>
      </c>
      <c r="AD167">
        <v>0</v>
      </c>
      <c r="AE167">
        <v>0</v>
      </c>
      <c r="AF167">
        <v>1.76</v>
      </c>
      <c r="AG167">
        <v>0.01</v>
      </c>
      <c r="AH167">
        <v>0</v>
      </c>
      <c r="AI167">
        <v>1</v>
      </c>
      <c r="AJ167">
        <v>5.12</v>
      </c>
      <c r="AK167">
        <v>18.55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0.03</v>
      </c>
      <c r="AU167" t="s">
        <v>224</v>
      </c>
      <c r="AV167">
        <v>0</v>
      </c>
      <c r="AW167">
        <v>2</v>
      </c>
      <c r="AX167">
        <v>21014266</v>
      </c>
      <c r="AY167">
        <v>1</v>
      </c>
      <c r="AZ167">
        <v>0</v>
      </c>
      <c r="BA167">
        <v>169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Y167*Source!I107</f>
        <v>1.336875E-3</v>
      </c>
      <c r="CY167">
        <f>AB167</f>
        <v>9.24</v>
      </c>
      <c r="CZ167">
        <f>AF167</f>
        <v>1.76</v>
      </c>
      <c r="DA167">
        <f>AJ167</f>
        <v>5.12</v>
      </c>
      <c r="DB167">
        <v>0</v>
      </c>
    </row>
    <row r="168" spans="1:106" x14ac:dyDescent="0.2">
      <c r="A168">
        <f>ROW(Source!A107)</f>
        <v>107</v>
      </c>
      <c r="B168">
        <v>21012693</v>
      </c>
      <c r="C168">
        <v>21014259</v>
      </c>
      <c r="D168">
        <v>9283778</v>
      </c>
      <c r="E168">
        <v>1</v>
      </c>
      <c r="F168">
        <v>1</v>
      </c>
      <c r="G168">
        <v>7157832</v>
      </c>
      <c r="H168">
        <v>3</v>
      </c>
      <c r="I168" t="s">
        <v>227</v>
      </c>
      <c r="J168" t="s">
        <v>229</v>
      </c>
      <c r="K168" t="s">
        <v>228</v>
      </c>
      <c r="L168">
        <v>1346</v>
      </c>
      <c r="N168">
        <v>1009</v>
      </c>
      <c r="O168" t="s">
        <v>206</v>
      </c>
      <c r="P168" t="s">
        <v>206</v>
      </c>
      <c r="Q168">
        <v>1</v>
      </c>
      <c r="W168">
        <v>0</v>
      </c>
      <c r="X168">
        <v>862578273</v>
      </c>
      <c r="Y168">
        <v>10.3</v>
      </c>
      <c r="AA168">
        <v>66.3</v>
      </c>
      <c r="AB168">
        <v>0</v>
      </c>
      <c r="AC168">
        <v>0</v>
      </c>
      <c r="AD168">
        <v>0</v>
      </c>
      <c r="AE168">
        <v>17.309999999999999</v>
      </c>
      <c r="AF168">
        <v>0</v>
      </c>
      <c r="AG168">
        <v>0</v>
      </c>
      <c r="AH168">
        <v>0</v>
      </c>
      <c r="AI168">
        <v>3.83</v>
      </c>
      <c r="AJ168">
        <v>1</v>
      </c>
      <c r="AK168">
        <v>1</v>
      </c>
      <c r="AL168">
        <v>1</v>
      </c>
      <c r="AN168">
        <v>0</v>
      </c>
      <c r="AO168">
        <v>0</v>
      </c>
      <c r="AP168">
        <v>0</v>
      </c>
      <c r="AQ168">
        <v>0</v>
      </c>
      <c r="AR168">
        <v>0</v>
      </c>
      <c r="AS168" t="s">
        <v>3</v>
      </c>
      <c r="AT168">
        <v>10.3</v>
      </c>
      <c r="AU168" t="s">
        <v>3</v>
      </c>
      <c r="AV168">
        <v>0</v>
      </c>
      <c r="AW168">
        <v>1</v>
      </c>
      <c r="AX168">
        <v>-1</v>
      </c>
      <c r="AY168">
        <v>0</v>
      </c>
      <c r="AZ168">
        <v>0</v>
      </c>
      <c r="BA168" t="s">
        <v>3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Y168*Source!I107</f>
        <v>0.31930000000000003</v>
      </c>
      <c r="CY168">
        <f>AA168</f>
        <v>66.3</v>
      </c>
      <c r="CZ168">
        <f>AE168</f>
        <v>17.309999999999999</v>
      </c>
      <c r="DA168">
        <f>AI168</f>
        <v>3.83</v>
      </c>
      <c r="DB168">
        <v>0</v>
      </c>
    </row>
    <row r="169" spans="1:106" x14ac:dyDescent="0.2">
      <c r="A169">
        <f>ROW(Source!A110)</f>
        <v>110</v>
      </c>
      <c r="B169">
        <v>21012691</v>
      </c>
      <c r="C169">
        <v>21014144</v>
      </c>
      <c r="D169">
        <v>7157835</v>
      </c>
      <c r="E169">
        <v>7157832</v>
      </c>
      <c r="F169">
        <v>1</v>
      </c>
      <c r="G169">
        <v>7157832</v>
      </c>
      <c r="H169">
        <v>1</v>
      </c>
      <c r="I169" t="s">
        <v>685</v>
      </c>
      <c r="J169" t="s">
        <v>3</v>
      </c>
      <c r="K169" t="s">
        <v>686</v>
      </c>
      <c r="L169">
        <v>1191</v>
      </c>
      <c r="N169">
        <v>1013</v>
      </c>
      <c r="O169" t="s">
        <v>687</v>
      </c>
      <c r="P169" t="s">
        <v>687</v>
      </c>
      <c r="Q169">
        <v>1</v>
      </c>
      <c r="W169">
        <v>0</v>
      </c>
      <c r="X169">
        <v>946207192</v>
      </c>
      <c r="Y169">
        <v>64.802499999999995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49</v>
      </c>
      <c r="AU169" t="s">
        <v>63</v>
      </c>
      <c r="AV169">
        <v>1</v>
      </c>
      <c r="AW169">
        <v>2</v>
      </c>
      <c r="AX169">
        <v>21014150</v>
      </c>
      <c r="AY169">
        <v>1</v>
      </c>
      <c r="AZ169">
        <v>0</v>
      </c>
      <c r="BA169">
        <v>171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Y169*Source!I110</f>
        <v>2.0088774999999996</v>
      </c>
      <c r="CY169">
        <f>AD169</f>
        <v>0</v>
      </c>
      <c r="CZ169">
        <f>AH169</f>
        <v>0</v>
      </c>
      <c r="DA169">
        <f>AL169</f>
        <v>1</v>
      </c>
      <c r="DB169">
        <v>0</v>
      </c>
    </row>
    <row r="170" spans="1:106" x14ac:dyDescent="0.2">
      <c r="A170">
        <f>ROW(Source!A110)</f>
        <v>110</v>
      </c>
      <c r="B170">
        <v>21012691</v>
      </c>
      <c r="C170">
        <v>21014144</v>
      </c>
      <c r="D170">
        <v>7159942</v>
      </c>
      <c r="E170">
        <v>7157832</v>
      </c>
      <c r="F170">
        <v>1</v>
      </c>
      <c r="G170">
        <v>7157832</v>
      </c>
      <c r="H170">
        <v>2</v>
      </c>
      <c r="I170" t="s">
        <v>692</v>
      </c>
      <c r="J170" t="s">
        <v>3</v>
      </c>
      <c r="K170" t="s">
        <v>693</v>
      </c>
      <c r="L170">
        <v>1344</v>
      </c>
      <c r="N170">
        <v>1008</v>
      </c>
      <c r="O170" t="s">
        <v>691</v>
      </c>
      <c r="P170" t="s">
        <v>691</v>
      </c>
      <c r="Q170">
        <v>1</v>
      </c>
      <c r="W170">
        <v>0</v>
      </c>
      <c r="X170">
        <v>-450565604</v>
      </c>
      <c r="Y170">
        <v>46.014374999999994</v>
      </c>
      <c r="AA170">
        <v>0</v>
      </c>
      <c r="AB170">
        <v>1</v>
      </c>
      <c r="AC170">
        <v>0</v>
      </c>
      <c r="AD170">
        <v>0</v>
      </c>
      <c r="AE170">
        <v>0</v>
      </c>
      <c r="AF170">
        <v>1</v>
      </c>
      <c r="AG170">
        <v>0</v>
      </c>
      <c r="AH170">
        <v>0</v>
      </c>
      <c r="AI170">
        <v>1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</v>
      </c>
      <c r="AT170">
        <v>32.01</v>
      </c>
      <c r="AU170" t="s">
        <v>62</v>
      </c>
      <c r="AV170">
        <v>0</v>
      </c>
      <c r="AW170">
        <v>2</v>
      </c>
      <c r="AX170">
        <v>21014151</v>
      </c>
      <c r="AY170">
        <v>1</v>
      </c>
      <c r="AZ170">
        <v>0</v>
      </c>
      <c r="BA170">
        <v>172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Y170*Source!I110</f>
        <v>1.4264456249999997</v>
      </c>
      <c r="CY170">
        <f>AB170</f>
        <v>1</v>
      </c>
      <c r="CZ170">
        <f>AF170</f>
        <v>1</v>
      </c>
      <c r="DA170">
        <f>AJ170</f>
        <v>1</v>
      </c>
      <c r="DB170">
        <v>0</v>
      </c>
    </row>
    <row r="171" spans="1:106" x14ac:dyDescent="0.2">
      <c r="A171">
        <f>ROW(Source!A110)</f>
        <v>110</v>
      </c>
      <c r="B171">
        <v>21012691</v>
      </c>
      <c r="C171">
        <v>21014144</v>
      </c>
      <c r="D171">
        <v>7182707</v>
      </c>
      <c r="E171">
        <v>7157832</v>
      </c>
      <c r="F171">
        <v>1</v>
      </c>
      <c r="G171">
        <v>7157832</v>
      </c>
      <c r="H171">
        <v>3</v>
      </c>
      <c r="I171" t="s">
        <v>688</v>
      </c>
      <c r="J171" t="s">
        <v>3</v>
      </c>
      <c r="K171" t="s">
        <v>690</v>
      </c>
      <c r="L171">
        <v>1344</v>
      </c>
      <c r="N171">
        <v>1008</v>
      </c>
      <c r="O171" t="s">
        <v>691</v>
      </c>
      <c r="P171" t="s">
        <v>691</v>
      </c>
      <c r="Q171">
        <v>1</v>
      </c>
      <c r="W171">
        <v>0</v>
      </c>
      <c r="X171">
        <v>-360884371</v>
      </c>
      <c r="Y171">
        <v>6.09</v>
      </c>
      <c r="AA171">
        <v>1</v>
      </c>
      <c r="AB171">
        <v>0</v>
      </c>
      <c r="AC171">
        <v>0</v>
      </c>
      <c r="AD171">
        <v>0</v>
      </c>
      <c r="AE171">
        <v>1</v>
      </c>
      <c r="AF171">
        <v>0</v>
      </c>
      <c r="AG171">
        <v>0</v>
      </c>
      <c r="AH171">
        <v>0</v>
      </c>
      <c r="AI171">
        <v>1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3</v>
      </c>
      <c r="AT171">
        <v>6.09</v>
      </c>
      <c r="AU171" t="s">
        <v>3</v>
      </c>
      <c r="AV171">
        <v>0</v>
      </c>
      <c r="AW171">
        <v>2</v>
      </c>
      <c r="AX171">
        <v>21014152</v>
      </c>
      <c r="AY171">
        <v>1</v>
      </c>
      <c r="AZ171">
        <v>0</v>
      </c>
      <c r="BA171">
        <v>173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Y171*Source!I110</f>
        <v>0.18878999999999999</v>
      </c>
      <c r="CY171">
        <f>AA171</f>
        <v>1</v>
      </c>
      <c r="CZ171">
        <f>AE171</f>
        <v>1</v>
      </c>
      <c r="DA171">
        <f>AI171</f>
        <v>1</v>
      </c>
      <c r="DB171">
        <v>0</v>
      </c>
    </row>
    <row r="172" spans="1:106" x14ac:dyDescent="0.2">
      <c r="A172">
        <f>ROW(Source!A110)</f>
        <v>110</v>
      </c>
      <c r="B172">
        <v>21012691</v>
      </c>
      <c r="C172">
        <v>21014144</v>
      </c>
      <c r="D172">
        <v>7233142</v>
      </c>
      <c r="E172">
        <v>1</v>
      </c>
      <c r="F172">
        <v>1</v>
      </c>
      <c r="G172">
        <v>7157832</v>
      </c>
      <c r="H172">
        <v>3</v>
      </c>
      <c r="I172" t="s">
        <v>237</v>
      </c>
      <c r="J172" t="s">
        <v>239</v>
      </c>
      <c r="K172" t="s">
        <v>238</v>
      </c>
      <c r="L172">
        <v>1348</v>
      </c>
      <c r="N172">
        <v>1009</v>
      </c>
      <c r="O172" t="s">
        <v>173</v>
      </c>
      <c r="P172" t="s">
        <v>173</v>
      </c>
      <c r="Q172">
        <v>1000</v>
      </c>
      <c r="W172">
        <v>0</v>
      </c>
      <c r="X172">
        <v>-592370750</v>
      </c>
      <c r="Y172">
        <v>5.5E-2</v>
      </c>
      <c r="AA172">
        <v>13953.6</v>
      </c>
      <c r="AB172">
        <v>0</v>
      </c>
      <c r="AC172">
        <v>0</v>
      </c>
      <c r="AD172">
        <v>0</v>
      </c>
      <c r="AE172">
        <v>13953.6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1</v>
      </c>
      <c r="AN172">
        <v>0</v>
      </c>
      <c r="AO172">
        <v>0</v>
      </c>
      <c r="AP172">
        <v>0</v>
      </c>
      <c r="AQ172">
        <v>0</v>
      </c>
      <c r="AR172">
        <v>0</v>
      </c>
      <c r="AS172" t="s">
        <v>3</v>
      </c>
      <c r="AT172">
        <v>5.5E-2</v>
      </c>
      <c r="AU172" t="s">
        <v>3</v>
      </c>
      <c r="AV172">
        <v>0</v>
      </c>
      <c r="AW172">
        <v>1</v>
      </c>
      <c r="AX172">
        <v>-1</v>
      </c>
      <c r="AY172">
        <v>0</v>
      </c>
      <c r="AZ172">
        <v>0</v>
      </c>
      <c r="BA172" t="s">
        <v>3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Y172*Source!I110</f>
        <v>1.7049999999999999E-3</v>
      </c>
      <c r="CY172">
        <f>AA172</f>
        <v>13953.6</v>
      </c>
      <c r="CZ172">
        <f>AE172</f>
        <v>13953.6</v>
      </c>
      <c r="DA172">
        <f>AI172</f>
        <v>1</v>
      </c>
      <c r="DB172">
        <v>0</v>
      </c>
    </row>
    <row r="173" spans="1:106" x14ac:dyDescent="0.2">
      <c r="A173">
        <f>ROW(Source!A110)</f>
        <v>110</v>
      </c>
      <c r="B173">
        <v>21012691</v>
      </c>
      <c r="C173">
        <v>21014144</v>
      </c>
      <c r="D173">
        <v>7232152</v>
      </c>
      <c r="E173">
        <v>1</v>
      </c>
      <c r="F173">
        <v>1</v>
      </c>
      <c r="G173">
        <v>7157832</v>
      </c>
      <c r="H173">
        <v>3</v>
      </c>
      <c r="I173" t="s">
        <v>241</v>
      </c>
      <c r="J173" t="s">
        <v>243</v>
      </c>
      <c r="K173" t="s">
        <v>242</v>
      </c>
      <c r="L173">
        <v>1348</v>
      </c>
      <c r="N173">
        <v>1009</v>
      </c>
      <c r="O173" t="s">
        <v>173</v>
      </c>
      <c r="P173" t="s">
        <v>173</v>
      </c>
      <c r="Q173">
        <v>1000</v>
      </c>
      <c r="W173">
        <v>0</v>
      </c>
      <c r="X173">
        <v>1527153072</v>
      </c>
      <c r="Y173">
        <v>6.3E-2</v>
      </c>
      <c r="AA173">
        <v>22652.13</v>
      </c>
      <c r="AB173">
        <v>0</v>
      </c>
      <c r="AC173">
        <v>0</v>
      </c>
      <c r="AD173">
        <v>0</v>
      </c>
      <c r="AE173">
        <v>22652.13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N173">
        <v>0</v>
      </c>
      <c r="AO173">
        <v>0</v>
      </c>
      <c r="AP173">
        <v>0</v>
      </c>
      <c r="AQ173">
        <v>0</v>
      </c>
      <c r="AR173">
        <v>0</v>
      </c>
      <c r="AS173" t="s">
        <v>3</v>
      </c>
      <c r="AT173">
        <v>6.3E-2</v>
      </c>
      <c r="AU173" t="s">
        <v>3</v>
      </c>
      <c r="AV173">
        <v>0</v>
      </c>
      <c r="AW173">
        <v>1</v>
      </c>
      <c r="AX173">
        <v>-1</v>
      </c>
      <c r="AY173">
        <v>0</v>
      </c>
      <c r="AZ173">
        <v>0</v>
      </c>
      <c r="BA173" t="s">
        <v>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Y173*Source!I110</f>
        <v>1.9530000000000001E-3</v>
      </c>
      <c r="CY173">
        <f>AA173</f>
        <v>22652.13</v>
      </c>
      <c r="CZ173">
        <f>AE173</f>
        <v>22652.13</v>
      </c>
      <c r="DA173">
        <f>AI173</f>
        <v>1</v>
      </c>
      <c r="DB173">
        <v>0</v>
      </c>
    </row>
    <row r="174" spans="1:106" x14ac:dyDescent="0.2">
      <c r="A174">
        <f>ROW(Source!A111)</f>
        <v>111</v>
      </c>
      <c r="B174">
        <v>21012693</v>
      </c>
      <c r="C174">
        <v>21014144</v>
      </c>
      <c r="D174">
        <v>7157835</v>
      </c>
      <c r="E174">
        <v>7157832</v>
      </c>
      <c r="F174">
        <v>1</v>
      </c>
      <c r="G174">
        <v>7157832</v>
      </c>
      <c r="H174">
        <v>1</v>
      </c>
      <c r="I174" t="s">
        <v>685</v>
      </c>
      <c r="J174" t="s">
        <v>3</v>
      </c>
      <c r="K174" t="s">
        <v>686</v>
      </c>
      <c r="L174">
        <v>1191</v>
      </c>
      <c r="N174">
        <v>1013</v>
      </c>
      <c r="O174" t="s">
        <v>687</v>
      </c>
      <c r="P174" t="s">
        <v>687</v>
      </c>
      <c r="Q174">
        <v>1</v>
      </c>
      <c r="W174">
        <v>0</v>
      </c>
      <c r="X174">
        <v>946207192</v>
      </c>
      <c r="Y174">
        <v>64.802499999999995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</v>
      </c>
      <c r="AT174">
        <v>49</v>
      </c>
      <c r="AU174" t="s">
        <v>63</v>
      </c>
      <c r="AV174">
        <v>1</v>
      </c>
      <c r="AW174">
        <v>2</v>
      </c>
      <c r="AX174">
        <v>21014150</v>
      </c>
      <c r="AY174">
        <v>1</v>
      </c>
      <c r="AZ174">
        <v>0</v>
      </c>
      <c r="BA174">
        <v>177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Y174*Source!I111</f>
        <v>2.0088774999999996</v>
      </c>
      <c r="CY174">
        <f>AD174</f>
        <v>0</v>
      </c>
      <c r="CZ174">
        <f>AH174</f>
        <v>0</v>
      </c>
      <c r="DA174">
        <f>AL174</f>
        <v>1</v>
      </c>
      <c r="DB174">
        <v>0</v>
      </c>
    </row>
    <row r="175" spans="1:106" x14ac:dyDescent="0.2">
      <c r="A175">
        <f>ROW(Source!A111)</f>
        <v>111</v>
      </c>
      <c r="B175">
        <v>21012693</v>
      </c>
      <c r="C175">
        <v>21014144</v>
      </c>
      <c r="D175">
        <v>7159942</v>
      </c>
      <c r="E175">
        <v>7157832</v>
      </c>
      <c r="F175">
        <v>1</v>
      </c>
      <c r="G175">
        <v>7157832</v>
      </c>
      <c r="H175">
        <v>2</v>
      </c>
      <c r="I175" t="s">
        <v>692</v>
      </c>
      <c r="J175" t="s">
        <v>3</v>
      </c>
      <c r="K175" t="s">
        <v>693</v>
      </c>
      <c r="L175">
        <v>1344</v>
      </c>
      <c r="N175">
        <v>1008</v>
      </c>
      <c r="O175" t="s">
        <v>691</v>
      </c>
      <c r="P175" t="s">
        <v>691</v>
      </c>
      <c r="Q175">
        <v>1</v>
      </c>
      <c r="W175">
        <v>0</v>
      </c>
      <c r="X175">
        <v>-450565604</v>
      </c>
      <c r="Y175">
        <v>46.014374999999994</v>
      </c>
      <c r="AA175">
        <v>0</v>
      </c>
      <c r="AB175">
        <v>1.03</v>
      </c>
      <c r="AC175">
        <v>0</v>
      </c>
      <c r="AD175">
        <v>0</v>
      </c>
      <c r="AE175">
        <v>0</v>
      </c>
      <c r="AF175">
        <v>1</v>
      </c>
      <c r="AG175">
        <v>0</v>
      </c>
      <c r="AH175">
        <v>0</v>
      </c>
      <c r="AI175">
        <v>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</v>
      </c>
      <c r="AT175">
        <v>32.01</v>
      </c>
      <c r="AU175" t="s">
        <v>62</v>
      </c>
      <c r="AV175">
        <v>0</v>
      </c>
      <c r="AW175">
        <v>2</v>
      </c>
      <c r="AX175">
        <v>21014151</v>
      </c>
      <c r="AY175">
        <v>1</v>
      </c>
      <c r="AZ175">
        <v>0</v>
      </c>
      <c r="BA175">
        <v>178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Y175*Source!I111</f>
        <v>1.4264456249999997</v>
      </c>
      <c r="CY175">
        <f>AB175</f>
        <v>1.03</v>
      </c>
      <c r="CZ175">
        <f>AF175</f>
        <v>1</v>
      </c>
      <c r="DA175">
        <f>AJ175</f>
        <v>1</v>
      </c>
      <c r="DB175">
        <v>0</v>
      </c>
    </row>
    <row r="176" spans="1:106" x14ac:dyDescent="0.2">
      <c r="A176">
        <f>ROW(Source!A111)</f>
        <v>111</v>
      </c>
      <c r="B176">
        <v>21012693</v>
      </c>
      <c r="C176">
        <v>21014144</v>
      </c>
      <c r="D176">
        <v>7182707</v>
      </c>
      <c r="E176">
        <v>7157832</v>
      </c>
      <c r="F176">
        <v>1</v>
      </c>
      <c r="G176">
        <v>7157832</v>
      </c>
      <c r="H176">
        <v>3</v>
      </c>
      <c r="I176" t="s">
        <v>688</v>
      </c>
      <c r="J176" t="s">
        <v>3</v>
      </c>
      <c r="K176" t="s">
        <v>690</v>
      </c>
      <c r="L176">
        <v>1344</v>
      </c>
      <c r="N176">
        <v>1008</v>
      </c>
      <c r="O176" t="s">
        <v>691</v>
      </c>
      <c r="P176" t="s">
        <v>691</v>
      </c>
      <c r="Q176">
        <v>1</v>
      </c>
      <c r="W176">
        <v>0</v>
      </c>
      <c r="X176">
        <v>-360884371</v>
      </c>
      <c r="Y176">
        <v>6.09</v>
      </c>
      <c r="AA176">
        <v>1</v>
      </c>
      <c r="AB176">
        <v>0</v>
      </c>
      <c r="AC176">
        <v>0</v>
      </c>
      <c r="AD176">
        <v>0</v>
      </c>
      <c r="AE176">
        <v>1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3</v>
      </c>
      <c r="AT176">
        <v>6.09</v>
      </c>
      <c r="AU176" t="s">
        <v>3</v>
      </c>
      <c r="AV176">
        <v>0</v>
      </c>
      <c r="AW176">
        <v>2</v>
      </c>
      <c r="AX176">
        <v>21014152</v>
      </c>
      <c r="AY176">
        <v>1</v>
      </c>
      <c r="AZ176">
        <v>0</v>
      </c>
      <c r="BA176">
        <v>179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Y176*Source!I111</f>
        <v>0.18878999999999999</v>
      </c>
      <c r="CY176">
        <f>AA176</f>
        <v>1</v>
      </c>
      <c r="CZ176">
        <f>AE176</f>
        <v>1</v>
      </c>
      <c r="DA176">
        <f>AI176</f>
        <v>1</v>
      </c>
      <c r="DB176">
        <v>0</v>
      </c>
    </row>
    <row r="177" spans="1:106" x14ac:dyDescent="0.2">
      <c r="A177">
        <f>ROW(Source!A111)</f>
        <v>111</v>
      </c>
      <c r="B177">
        <v>21012693</v>
      </c>
      <c r="C177">
        <v>21014144</v>
      </c>
      <c r="D177">
        <v>7233142</v>
      </c>
      <c r="E177">
        <v>1</v>
      </c>
      <c r="F177">
        <v>1</v>
      </c>
      <c r="G177">
        <v>7157832</v>
      </c>
      <c r="H177">
        <v>3</v>
      </c>
      <c r="I177" t="s">
        <v>237</v>
      </c>
      <c r="J177" t="s">
        <v>239</v>
      </c>
      <c r="K177" t="s">
        <v>238</v>
      </c>
      <c r="L177">
        <v>1348</v>
      </c>
      <c r="N177">
        <v>1009</v>
      </c>
      <c r="O177" t="s">
        <v>173</v>
      </c>
      <c r="P177" t="s">
        <v>173</v>
      </c>
      <c r="Q177">
        <v>1000</v>
      </c>
      <c r="W177">
        <v>0</v>
      </c>
      <c r="X177">
        <v>-592370750</v>
      </c>
      <c r="Y177">
        <v>5.5E-2</v>
      </c>
      <c r="AA177">
        <v>29442.1</v>
      </c>
      <c r="AB177">
        <v>0</v>
      </c>
      <c r="AC177">
        <v>0</v>
      </c>
      <c r="AD177">
        <v>0</v>
      </c>
      <c r="AE177">
        <v>13953.6</v>
      </c>
      <c r="AF177">
        <v>0</v>
      </c>
      <c r="AG177">
        <v>0</v>
      </c>
      <c r="AH177">
        <v>0</v>
      </c>
      <c r="AI177">
        <v>2.11</v>
      </c>
      <c r="AJ177">
        <v>1</v>
      </c>
      <c r="AK177">
        <v>1</v>
      </c>
      <c r="AL177">
        <v>1</v>
      </c>
      <c r="AN177">
        <v>0</v>
      </c>
      <c r="AO177">
        <v>0</v>
      </c>
      <c r="AP177">
        <v>0</v>
      </c>
      <c r="AQ177">
        <v>0</v>
      </c>
      <c r="AR177">
        <v>0</v>
      </c>
      <c r="AS177" t="s">
        <v>3</v>
      </c>
      <c r="AT177">
        <v>5.5E-2</v>
      </c>
      <c r="AU177" t="s">
        <v>3</v>
      </c>
      <c r="AV177">
        <v>0</v>
      </c>
      <c r="AW177">
        <v>1</v>
      </c>
      <c r="AX177">
        <v>-1</v>
      </c>
      <c r="AY177">
        <v>0</v>
      </c>
      <c r="AZ177">
        <v>0</v>
      </c>
      <c r="BA177" t="s">
        <v>3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Y177*Source!I111</f>
        <v>1.7049999999999999E-3</v>
      </c>
      <c r="CY177">
        <f>AA177</f>
        <v>29442.1</v>
      </c>
      <c r="CZ177">
        <f>AE177</f>
        <v>13953.6</v>
      </c>
      <c r="DA177">
        <f>AI177</f>
        <v>2.11</v>
      </c>
      <c r="DB177">
        <v>0</v>
      </c>
    </row>
    <row r="178" spans="1:106" x14ac:dyDescent="0.2">
      <c r="A178">
        <f>ROW(Source!A111)</f>
        <v>111</v>
      </c>
      <c r="B178">
        <v>21012693</v>
      </c>
      <c r="C178">
        <v>21014144</v>
      </c>
      <c r="D178">
        <v>7232152</v>
      </c>
      <c r="E178">
        <v>1</v>
      </c>
      <c r="F178">
        <v>1</v>
      </c>
      <c r="G178">
        <v>7157832</v>
      </c>
      <c r="H178">
        <v>3</v>
      </c>
      <c r="I178" t="s">
        <v>241</v>
      </c>
      <c r="J178" t="s">
        <v>243</v>
      </c>
      <c r="K178" t="s">
        <v>242</v>
      </c>
      <c r="L178">
        <v>1348</v>
      </c>
      <c r="N178">
        <v>1009</v>
      </c>
      <c r="O178" t="s">
        <v>173</v>
      </c>
      <c r="P178" t="s">
        <v>173</v>
      </c>
      <c r="Q178">
        <v>1000</v>
      </c>
      <c r="W178">
        <v>0</v>
      </c>
      <c r="X178">
        <v>1527153072</v>
      </c>
      <c r="Y178">
        <v>6.3E-2</v>
      </c>
      <c r="AA178">
        <v>52099.9</v>
      </c>
      <c r="AB178">
        <v>0</v>
      </c>
      <c r="AC178">
        <v>0</v>
      </c>
      <c r="AD178">
        <v>0</v>
      </c>
      <c r="AE178">
        <v>22652.13</v>
      </c>
      <c r="AF178">
        <v>0</v>
      </c>
      <c r="AG178">
        <v>0</v>
      </c>
      <c r="AH178">
        <v>0</v>
      </c>
      <c r="AI178">
        <v>2.2999999999999998</v>
      </c>
      <c r="AJ178">
        <v>1</v>
      </c>
      <c r="AK178">
        <v>1</v>
      </c>
      <c r="AL178">
        <v>1</v>
      </c>
      <c r="AN178">
        <v>0</v>
      </c>
      <c r="AO178">
        <v>0</v>
      </c>
      <c r="AP178">
        <v>0</v>
      </c>
      <c r="AQ178">
        <v>0</v>
      </c>
      <c r="AR178">
        <v>0</v>
      </c>
      <c r="AS178" t="s">
        <v>3</v>
      </c>
      <c r="AT178">
        <v>6.3E-2</v>
      </c>
      <c r="AU178" t="s">
        <v>3</v>
      </c>
      <c r="AV178">
        <v>0</v>
      </c>
      <c r="AW178">
        <v>1</v>
      </c>
      <c r="AX178">
        <v>-1</v>
      </c>
      <c r="AY178">
        <v>0</v>
      </c>
      <c r="AZ178">
        <v>0</v>
      </c>
      <c r="BA178" t="s">
        <v>3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Y178*Source!I111</f>
        <v>1.9530000000000001E-3</v>
      </c>
      <c r="CY178">
        <f>AA178</f>
        <v>52099.9</v>
      </c>
      <c r="CZ178">
        <f>AE178</f>
        <v>22652.13</v>
      </c>
      <c r="DA178">
        <f>AI178</f>
        <v>2.2999999999999998</v>
      </c>
      <c r="DB178">
        <v>0</v>
      </c>
    </row>
    <row r="179" spans="1:106" x14ac:dyDescent="0.2">
      <c r="A179">
        <f>ROW(Source!A116)</f>
        <v>116</v>
      </c>
      <c r="B179">
        <v>21012691</v>
      </c>
      <c r="C179">
        <v>21013132</v>
      </c>
      <c r="D179">
        <v>7157835</v>
      </c>
      <c r="E179">
        <v>7157832</v>
      </c>
      <c r="F179">
        <v>1</v>
      </c>
      <c r="G179">
        <v>7157832</v>
      </c>
      <c r="H179">
        <v>1</v>
      </c>
      <c r="I179" t="s">
        <v>685</v>
      </c>
      <c r="J179" t="s">
        <v>3</v>
      </c>
      <c r="K179" t="s">
        <v>686</v>
      </c>
      <c r="L179">
        <v>1191</v>
      </c>
      <c r="N179">
        <v>1013</v>
      </c>
      <c r="O179" t="s">
        <v>687</v>
      </c>
      <c r="P179" t="s">
        <v>687</v>
      </c>
      <c r="Q179">
        <v>1</v>
      </c>
      <c r="W179">
        <v>0</v>
      </c>
      <c r="X179">
        <v>946207192</v>
      </c>
      <c r="Y179">
        <v>6.1496249999999995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1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</v>
      </c>
      <c r="AT179">
        <v>4.6500000000000004</v>
      </c>
      <c r="AU179" t="s">
        <v>63</v>
      </c>
      <c r="AV179">
        <v>1</v>
      </c>
      <c r="AW179">
        <v>2</v>
      </c>
      <c r="AX179">
        <v>21013137</v>
      </c>
      <c r="AY179">
        <v>1</v>
      </c>
      <c r="AZ179">
        <v>0</v>
      </c>
      <c r="BA179">
        <v>183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Y179*Source!I116</f>
        <v>0.90399487499999986</v>
      </c>
      <c r="CY179">
        <f>AD179</f>
        <v>0</v>
      </c>
      <c r="CZ179">
        <f>AH179</f>
        <v>0</v>
      </c>
      <c r="DA179">
        <f>AL179</f>
        <v>1</v>
      </c>
      <c r="DB179">
        <v>0</v>
      </c>
    </row>
    <row r="180" spans="1:106" x14ac:dyDescent="0.2">
      <c r="A180">
        <f>ROW(Source!A116)</f>
        <v>116</v>
      </c>
      <c r="B180">
        <v>21012691</v>
      </c>
      <c r="C180">
        <v>21013132</v>
      </c>
      <c r="D180">
        <v>7231421</v>
      </c>
      <c r="E180">
        <v>1</v>
      </c>
      <c r="F180">
        <v>1</v>
      </c>
      <c r="G180">
        <v>7157832</v>
      </c>
      <c r="H180">
        <v>2</v>
      </c>
      <c r="I180" t="s">
        <v>705</v>
      </c>
      <c r="J180" t="s">
        <v>706</v>
      </c>
      <c r="K180" t="s">
        <v>707</v>
      </c>
      <c r="L180">
        <v>1368</v>
      </c>
      <c r="N180">
        <v>1011</v>
      </c>
      <c r="O180" t="s">
        <v>708</v>
      </c>
      <c r="P180" t="s">
        <v>708</v>
      </c>
      <c r="Q180">
        <v>1</v>
      </c>
      <c r="W180">
        <v>0</v>
      </c>
      <c r="X180">
        <v>-1289262214</v>
      </c>
      <c r="Y180">
        <v>1.4374999999999999E-2</v>
      </c>
      <c r="AA180">
        <v>0</v>
      </c>
      <c r="AB180">
        <v>74.44</v>
      </c>
      <c r="AC180">
        <v>17.59</v>
      </c>
      <c r="AD180">
        <v>0</v>
      </c>
      <c r="AE180">
        <v>0</v>
      </c>
      <c r="AF180">
        <v>74.44</v>
      </c>
      <c r="AG180">
        <v>17.59</v>
      </c>
      <c r="AH180">
        <v>0</v>
      </c>
      <c r="AI180">
        <v>1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3</v>
      </c>
      <c r="AT180">
        <v>0.01</v>
      </c>
      <c r="AU180" t="s">
        <v>62</v>
      </c>
      <c r="AV180">
        <v>0</v>
      </c>
      <c r="AW180">
        <v>2</v>
      </c>
      <c r="AX180">
        <v>21013138</v>
      </c>
      <c r="AY180">
        <v>1</v>
      </c>
      <c r="AZ180">
        <v>0</v>
      </c>
      <c r="BA180">
        <v>184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Y180*Source!I116</f>
        <v>2.1131249999999996E-3</v>
      </c>
      <c r="CY180">
        <f>AB180</f>
        <v>74.44</v>
      </c>
      <c r="CZ180">
        <f>AF180</f>
        <v>74.44</v>
      </c>
      <c r="DA180">
        <f>AJ180</f>
        <v>1</v>
      </c>
      <c r="DB180">
        <v>0</v>
      </c>
    </row>
    <row r="181" spans="1:106" x14ac:dyDescent="0.2">
      <c r="A181">
        <f>ROW(Source!A116)</f>
        <v>116</v>
      </c>
      <c r="B181">
        <v>21012691</v>
      </c>
      <c r="C181">
        <v>21013132</v>
      </c>
      <c r="D181">
        <v>9283418</v>
      </c>
      <c r="E181">
        <v>1</v>
      </c>
      <c r="F181">
        <v>1</v>
      </c>
      <c r="G181">
        <v>7157832</v>
      </c>
      <c r="H181">
        <v>2</v>
      </c>
      <c r="I181" t="s">
        <v>752</v>
      </c>
      <c r="J181" t="s">
        <v>753</v>
      </c>
      <c r="K181" t="s">
        <v>754</v>
      </c>
      <c r="L181">
        <v>1368</v>
      </c>
      <c r="N181">
        <v>1011</v>
      </c>
      <c r="O181" t="s">
        <v>708</v>
      </c>
      <c r="P181" t="s">
        <v>708</v>
      </c>
      <c r="Q181">
        <v>1</v>
      </c>
      <c r="W181">
        <v>0</v>
      </c>
      <c r="X181">
        <v>480060612</v>
      </c>
      <c r="Y181">
        <v>4.3124999999999997E-2</v>
      </c>
      <c r="AA181">
        <v>0</v>
      </c>
      <c r="AB181">
        <v>1.76</v>
      </c>
      <c r="AC181">
        <v>0.01</v>
      </c>
      <c r="AD181">
        <v>0</v>
      </c>
      <c r="AE181">
        <v>0</v>
      </c>
      <c r="AF181">
        <v>1.76</v>
      </c>
      <c r="AG181">
        <v>0.01</v>
      </c>
      <c r="AH181">
        <v>0</v>
      </c>
      <c r="AI181">
        <v>1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3</v>
      </c>
      <c r="AT181">
        <v>0.03</v>
      </c>
      <c r="AU181" t="s">
        <v>62</v>
      </c>
      <c r="AV181">
        <v>0</v>
      </c>
      <c r="AW181">
        <v>2</v>
      </c>
      <c r="AX181">
        <v>21013139</v>
      </c>
      <c r="AY181">
        <v>1</v>
      </c>
      <c r="AZ181">
        <v>0</v>
      </c>
      <c r="BA181">
        <v>185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Y181*Source!I116</f>
        <v>6.3393749999999995E-3</v>
      </c>
      <c r="CY181">
        <f>AB181</f>
        <v>1.76</v>
      </c>
      <c r="CZ181">
        <f>AF181</f>
        <v>1.76</v>
      </c>
      <c r="DA181">
        <f>AJ181</f>
        <v>1</v>
      </c>
      <c r="DB181">
        <v>0</v>
      </c>
    </row>
    <row r="182" spans="1:106" x14ac:dyDescent="0.2">
      <c r="A182">
        <f>ROW(Source!A116)</f>
        <v>116</v>
      </c>
      <c r="B182">
        <v>21012691</v>
      </c>
      <c r="C182">
        <v>21013132</v>
      </c>
      <c r="D182">
        <v>7234084</v>
      </c>
      <c r="E182">
        <v>1</v>
      </c>
      <c r="F182">
        <v>1</v>
      </c>
      <c r="G182">
        <v>7157832</v>
      </c>
      <c r="H182">
        <v>3</v>
      </c>
      <c r="I182" t="s">
        <v>249</v>
      </c>
      <c r="J182" t="s">
        <v>251</v>
      </c>
      <c r="K182" t="s">
        <v>250</v>
      </c>
      <c r="L182">
        <v>1348</v>
      </c>
      <c r="N182">
        <v>1009</v>
      </c>
      <c r="O182" t="s">
        <v>173</v>
      </c>
      <c r="P182" t="s">
        <v>173</v>
      </c>
      <c r="Q182">
        <v>1000</v>
      </c>
      <c r="W182">
        <v>0</v>
      </c>
      <c r="X182">
        <v>731716566</v>
      </c>
      <c r="Y182">
        <v>0.13888900000000001</v>
      </c>
      <c r="AA182">
        <v>69883.649999999994</v>
      </c>
      <c r="AB182">
        <v>0</v>
      </c>
      <c r="AC182">
        <v>0</v>
      </c>
      <c r="AD182">
        <v>0</v>
      </c>
      <c r="AE182">
        <v>69883.649999999994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N182">
        <v>0</v>
      </c>
      <c r="AO182">
        <v>0</v>
      </c>
      <c r="AP182">
        <v>0</v>
      </c>
      <c r="AQ182">
        <v>0</v>
      </c>
      <c r="AR182">
        <v>0</v>
      </c>
      <c r="AS182" t="s">
        <v>3</v>
      </c>
      <c r="AT182">
        <v>0.13888900000000001</v>
      </c>
      <c r="AU182" t="s">
        <v>3</v>
      </c>
      <c r="AV182">
        <v>0</v>
      </c>
      <c r="AW182">
        <v>1</v>
      </c>
      <c r="AX182">
        <v>-1</v>
      </c>
      <c r="AY182">
        <v>0</v>
      </c>
      <c r="AZ182">
        <v>0</v>
      </c>
      <c r="BA182" t="s">
        <v>3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Y182*Source!I116</f>
        <v>2.0416683000000001E-2</v>
      </c>
      <c r="CY182">
        <f>AA182</f>
        <v>69883.649999999994</v>
      </c>
      <c r="CZ182">
        <f>AE182</f>
        <v>69883.649999999994</v>
      </c>
      <c r="DA182">
        <f>AI182</f>
        <v>1</v>
      </c>
      <c r="DB182">
        <v>0</v>
      </c>
    </row>
    <row r="183" spans="1:106" x14ac:dyDescent="0.2">
      <c r="A183">
        <f>ROW(Source!A117)</f>
        <v>117</v>
      </c>
      <c r="B183">
        <v>21012693</v>
      </c>
      <c r="C183">
        <v>21013132</v>
      </c>
      <c r="D183">
        <v>7157835</v>
      </c>
      <c r="E183">
        <v>7157832</v>
      </c>
      <c r="F183">
        <v>1</v>
      </c>
      <c r="G183">
        <v>7157832</v>
      </c>
      <c r="H183">
        <v>1</v>
      </c>
      <c r="I183" t="s">
        <v>685</v>
      </c>
      <c r="J183" t="s">
        <v>3</v>
      </c>
      <c r="K183" t="s">
        <v>686</v>
      </c>
      <c r="L183">
        <v>1191</v>
      </c>
      <c r="N183">
        <v>1013</v>
      </c>
      <c r="O183" t="s">
        <v>687</v>
      </c>
      <c r="P183" t="s">
        <v>687</v>
      </c>
      <c r="Q183">
        <v>1</v>
      </c>
      <c r="W183">
        <v>0</v>
      </c>
      <c r="X183">
        <v>946207192</v>
      </c>
      <c r="Y183">
        <v>6.1496249999999995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</v>
      </c>
      <c r="AT183">
        <v>4.6500000000000004</v>
      </c>
      <c r="AU183" t="s">
        <v>63</v>
      </c>
      <c r="AV183">
        <v>1</v>
      </c>
      <c r="AW183">
        <v>2</v>
      </c>
      <c r="AX183">
        <v>21013137</v>
      </c>
      <c r="AY183">
        <v>1</v>
      </c>
      <c r="AZ183">
        <v>0</v>
      </c>
      <c r="BA183">
        <v>187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Y183*Source!I117</f>
        <v>0.90399487499999986</v>
      </c>
      <c r="CY183">
        <f>AD183</f>
        <v>0</v>
      </c>
      <c r="CZ183">
        <f>AH183</f>
        <v>0</v>
      </c>
      <c r="DA183">
        <f>AL183</f>
        <v>1</v>
      </c>
      <c r="DB183">
        <v>0</v>
      </c>
    </row>
    <row r="184" spans="1:106" x14ac:dyDescent="0.2">
      <c r="A184">
        <f>ROW(Source!A117)</f>
        <v>117</v>
      </c>
      <c r="B184">
        <v>21012693</v>
      </c>
      <c r="C184">
        <v>21013132</v>
      </c>
      <c r="D184">
        <v>7231421</v>
      </c>
      <c r="E184">
        <v>1</v>
      </c>
      <c r="F184">
        <v>1</v>
      </c>
      <c r="G184">
        <v>7157832</v>
      </c>
      <c r="H184">
        <v>2</v>
      </c>
      <c r="I184" t="s">
        <v>705</v>
      </c>
      <c r="J184" t="s">
        <v>706</v>
      </c>
      <c r="K184" t="s">
        <v>707</v>
      </c>
      <c r="L184">
        <v>1368</v>
      </c>
      <c r="N184">
        <v>1011</v>
      </c>
      <c r="O184" t="s">
        <v>708</v>
      </c>
      <c r="P184" t="s">
        <v>708</v>
      </c>
      <c r="Q184">
        <v>1</v>
      </c>
      <c r="W184">
        <v>0</v>
      </c>
      <c r="X184">
        <v>-1289262214</v>
      </c>
      <c r="Y184">
        <v>1.4374999999999999E-2</v>
      </c>
      <c r="AA184">
        <v>0</v>
      </c>
      <c r="AB184">
        <v>576.84</v>
      </c>
      <c r="AC184">
        <v>334.45</v>
      </c>
      <c r="AD184">
        <v>0</v>
      </c>
      <c r="AE184">
        <v>0</v>
      </c>
      <c r="AF184">
        <v>74.44</v>
      </c>
      <c r="AG184">
        <v>17.59</v>
      </c>
      <c r="AH184">
        <v>0</v>
      </c>
      <c r="AI184">
        <v>1</v>
      </c>
      <c r="AJ184">
        <v>7.56</v>
      </c>
      <c r="AK184">
        <v>18.55</v>
      </c>
      <c r="AL184">
        <v>1</v>
      </c>
      <c r="AN184">
        <v>0</v>
      </c>
      <c r="AO184">
        <v>1</v>
      </c>
      <c r="AP184">
        <v>1</v>
      </c>
      <c r="AQ184">
        <v>0</v>
      </c>
      <c r="AR184">
        <v>0</v>
      </c>
      <c r="AS184" t="s">
        <v>3</v>
      </c>
      <c r="AT184">
        <v>0.01</v>
      </c>
      <c r="AU184" t="s">
        <v>62</v>
      </c>
      <c r="AV184">
        <v>0</v>
      </c>
      <c r="AW184">
        <v>2</v>
      </c>
      <c r="AX184">
        <v>21013138</v>
      </c>
      <c r="AY184">
        <v>1</v>
      </c>
      <c r="AZ184">
        <v>0</v>
      </c>
      <c r="BA184">
        <v>188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Y184*Source!I117</f>
        <v>2.1131249999999996E-3</v>
      </c>
      <c r="CY184">
        <f>AB184</f>
        <v>576.84</v>
      </c>
      <c r="CZ184">
        <f>AF184</f>
        <v>74.44</v>
      </c>
      <c r="DA184">
        <f>AJ184</f>
        <v>7.56</v>
      </c>
      <c r="DB184">
        <v>0</v>
      </c>
    </row>
    <row r="185" spans="1:106" x14ac:dyDescent="0.2">
      <c r="A185">
        <f>ROW(Source!A117)</f>
        <v>117</v>
      </c>
      <c r="B185">
        <v>21012693</v>
      </c>
      <c r="C185">
        <v>21013132</v>
      </c>
      <c r="D185">
        <v>9283418</v>
      </c>
      <c r="E185">
        <v>1</v>
      </c>
      <c r="F185">
        <v>1</v>
      </c>
      <c r="G185">
        <v>7157832</v>
      </c>
      <c r="H185">
        <v>2</v>
      </c>
      <c r="I185" t="s">
        <v>752</v>
      </c>
      <c r="J185" t="s">
        <v>753</v>
      </c>
      <c r="K185" t="s">
        <v>754</v>
      </c>
      <c r="L185">
        <v>1368</v>
      </c>
      <c r="N185">
        <v>1011</v>
      </c>
      <c r="O185" t="s">
        <v>708</v>
      </c>
      <c r="P185" t="s">
        <v>708</v>
      </c>
      <c r="Q185">
        <v>1</v>
      </c>
      <c r="W185">
        <v>0</v>
      </c>
      <c r="X185">
        <v>480060612</v>
      </c>
      <c r="Y185">
        <v>4.3124999999999997E-2</v>
      </c>
      <c r="AA185">
        <v>0</v>
      </c>
      <c r="AB185">
        <v>9.24</v>
      </c>
      <c r="AC185">
        <v>0.19</v>
      </c>
      <c r="AD185">
        <v>0</v>
      </c>
      <c r="AE185">
        <v>0</v>
      </c>
      <c r="AF185">
        <v>1.76</v>
      </c>
      <c r="AG185">
        <v>0.01</v>
      </c>
      <c r="AH185">
        <v>0</v>
      </c>
      <c r="AI185">
        <v>1</v>
      </c>
      <c r="AJ185">
        <v>5.12</v>
      </c>
      <c r="AK185">
        <v>18.55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</v>
      </c>
      <c r="AT185">
        <v>0.03</v>
      </c>
      <c r="AU185" t="s">
        <v>62</v>
      </c>
      <c r="AV185">
        <v>0</v>
      </c>
      <c r="AW185">
        <v>2</v>
      </c>
      <c r="AX185">
        <v>21013139</v>
      </c>
      <c r="AY185">
        <v>1</v>
      </c>
      <c r="AZ185">
        <v>0</v>
      </c>
      <c r="BA185">
        <v>189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Y185*Source!I117</f>
        <v>6.3393749999999995E-3</v>
      </c>
      <c r="CY185">
        <f>AB185</f>
        <v>9.24</v>
      </c>
      <c r="CZ185">
        <f>AF185</f>
        <v>1.76</v>
      </c>
      <c r="DA185">
        <f>AJ185</f>
        <v>5.12</v>
      </c>
      <c r="DB185">
        <v>0</v>
      </c>
    </row>
    <row r="186" spans="1:106" x14ac:dyDescent="0.2">
      <c r="A186">
        <f>ROW(Source!A117)</f>
        <v>117</v>
      </c>
      <c r="B186">
        <v>21012693</v>
      </c>
      <c r="C186">
        <v>21013132</v>
      </c>
      <c r="D186">
        <v>7234084</v>
      </c>
      <c r="E186">
        <v>1</v>
      </c>
      <c r="F186">
        <v>1</v>
      </c>
      <c r="G186">
        <v>7157832</v>
      </c>
      <c r="H186">
        <v>3</v>
      </c>
      <c r="I186" t="s">
        <v>249</v>
      </c>
      <c r="J186" t="s">
        <v>251</v>
      </c>
      <c r="K186" t="s">
        <v>250</v>
      </c>
      <c r="L186">
        <v>1348</v>
      </c>
      <c r="N186">
        <v>1009</v>
      </c>
      <c r="O186" t="s">
        <v>173</v>
      </c>
      <c r="P186" t="s">
        <v>173</v>
      </c>
      <c r="Q186">
        <v>1000</v>
      </c>
      <c r="W186">
        <v>0</v>
      </c>
      <c r="X186">
        <v>731716566</v>
      </c>
      <c r="Y186">
        <v>0.13888900000000001</v>
      </c>
      <c r="AA186">
        <v>105524.31</v>
      </c>
      <c r="AB186">
        <v>0</v>
      </c>
      <c r="AC186">
        <v>0</v>
      </c>
      <c r="AD186">
        <v>0</v>
      </c>
      <c r="AE186">
        <v>69883.649999999994</v>
      </c>
      <c r="AF186">
        <v>0</v>
      </c>
      <c r="AG186">
        <v>0</v>
      </c>
      <c r="AH186">
        <v>0</v>
      </c>
      <c r="AI186">
        <v>1.51</v>
      </c>
      <c r="AJ186">
        <v>1</v>
      </c>
      <c r="AK186">
        <v>1</v>
      </c>
      <c r="AL186">
        <v>1</v>
      </c>
      <c r="AN186">
        <v>0</v>
      </c>
      <c r="AO186">
        <v>0</v>
      </c>
      <c r="AP186">
        <v>0</v>
      </c>
      <c r="AQ186">
        <v>0</v>
      </c>
      <c r="AR186">
        <v>0</v>
      </c>
      <c r="AS186" t="s">
        <v>3</v>
      </c>
      <c r="AT186">
        <v>0.13888900000000001</v>
      </c>
      <c r="AU186" t="s">
        <v>3</v>
      </c>
      <c r="AV186">
        <v>0</v>
      </c>
      <c r="AW186">
        <v>1</v>
      </c>
      <c r="AX186">
        <v>-1</v>
      </c>
      <c r="AY186">
        <v>0</v>
      </c>
      <c r="AZ186">
        <v>0</v>
      </c>
      <c r="BA186" t="s">
        <v>3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Y186*Source!I117</f>
        <v>2.0416683000000001E-2</v>
      </c>
      <c r="CY186">
        <f>AA186</f>
        <v>105524.31</v>
      </c>
      <c r="CZ186">
        <f>AE186</f>
        <v>69883.649999999994</v>
      </c>
      <c r="DA186">
        <f>AI186</f>
        <v>1.51</v>
      </c>
      <c r="DB186">
        <v>0</v>
      </c>
    </row>
    <row r="187" spans="1:106" x14ac:dyDescent="0.2">
      <c r="A187">
        <f>ROW(Source!A120)</f>
        <v>120</v>
      </c>
      <c r="B187">
        <v>21012691</v>
      </c>
      <c r="C187">
        <v>21013142</v>
      </c>
      <c r="D187">
        <v>7157835</v>
      </c>
      <c r="E187">
        <v>7157832</v>
      </c>
      <c r="F187">
        <v>1</v>
      </c>
      <c r="G187">
        <v>7157832</v>
      </c>
      <c r="H187">
        <v>1</v>
      </c>
      <c r="I187" t="s">
        <v>685</v>
      </c>
      <c r="J187" t="s">
        <v>3</v>
      </c>
      <c r="K187" t="s">
        <v>686</v>
      </c>
      <c r="L187">
        <v>1191</v>
      </c>
      <c r="N187">
        <v>1013</v>
      </c>
      <c r="O187" t="s">
        <v>687</v>
      </c>
      <c r="P187" t="s">
        <v>687</v>
      </c>
      <c r="Q187">
        <v>1</v>
      </c>
      <c r="W187">
        <v>0</v>
      </c>
      <c r="X187">
        <v>946207192</v>
      </c>
      <c r="Y187">
        <v>57.959999999999994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</v>
      </c>
      <c r="AT187">
        <v>50.4</v>
      </c>
      <c r="AU187" t="s">
        <v>28</v>
      </c>
      <c r="AV187">
        <v>1</v>
      </c>
      <c r="AW187">
        <v>2</v>
      </c>
      <c r="AX187">
        <v>21013147</v>
      </c>
      <c r="AY187">
        <v>1</v>
      </c>
      <c r="AZ187">
        <v>0</v>
      </c>
      <c r="BA187">
        <v>191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Y187*Source!I120</f>
        <v>8.5201199999999986</v>
      </c>
      <c r="CY187">
        <f>AD187</f>
        <v>0</v>
      </c>
      <c r="CZ187">
        <f>AH187</f>
        <v>0</v>
      </c>
      <c r="DA187">
        <f>AL187</f>
        <v>1</v>
      </c>
      <c r="DB187">
        <v>0</v>
      </c>
    </row>
    <row r="188" spans="1:106" x14ac:dyDescent="0.2">
      <c r="A188">
        <f>ROW(Source!A120)</f>
        <v>120</v>
      </c>
      <c r="B188">
        <v>21012691</v>
      </c>
      <c r="C188">
        <v>21013142</v>
      </c>
      <c r="D188">
        <v>7231827</v>
      </c>
      <c r="E188">
        <v>1</v>
      </c>
      <c r="F188">
        <v>1</v>
      </c>
      <c r="G188">
        <v>7157832</v>
      </c>
      <c r="H188">
        <v>3</v>
      </c>
      <c r="I188" t="s">
        <v>755</v>
      </c>
      <c r="J188" t="s">
        <v>756</v>
      </c>
      <c r="K188" t="s">
        <v>757</v>
      </c>
      <c r="L188">
        <v>1339</v>
      </c>
      <c r="N188">
        <v>1007</v>
      </c>
      <c r="O188" t="s">
        <v>123</v>
      </c>
      <c r="P188" t="s">
        <v>123</v>
      </c>
      <c r="Q188">
        <v>1</v>
      </c>
      <c r="W188">
        <v>0</v>
      </c>
      <c r="X188">
        <v>55300385</v>
      </c>
      <c r="Y188">
        <v>0.30199999999999999</v>
      </c>
      <c r="AA188">
        <v>7.07</v>
      </c>
      <c r="AB188">
        <v>0</v>
      </c>
      <c r="AC188">
        <v>0</v>
      </c>
      <c r="AD188">
        <v>0</v>
      </c>
      <c r="AE188">
        <v>7.07</v>
      </c>
      <c r="AF188">
        <v>0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0</v>
      </c>
      <c r="AQ188">
        <v>0</v>
      </c>
      <c r="AR188">
        <v>0</v>
      </c>
      <c r="AS188" t="s">
        <v>3</v>
      </c>
      <c r="AT188">
        <v>0.30199999999999999</v>
      </c>
      <c r="AU188" t="s">
        <v>3</v>
      </c>
      <c r="AV188">
        <v>0</v>
      </c>
      <c r="AW188">
        <v>2</v>
      </c>
      <c r="AX188">
        <v>21013148</v>
      </c>
      <c r="AY188">
        <v>1</v>
      </c>
      <c r="AZ188">
        <v>0</v>
      </c>
      <c r="BA188">
        <v>192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Y188*Source!I120</f>
        <v>4.4393999999999996E-2</v>
      </c>
      <c r="CY188">
        <f>AA188</f>
        <v>7.07</v>
      </c>
      <c r="CZ188">
        <f>AE188</f>
        <v>7.07</v>
      </c>
      <c r="DA188">
        <f>AI188</f>
        <v>1</v>
      </c>
      <c r="DB188">
        <v>0</v>
      </c>
    </row>
    <row r="189" spans="1:106" x14ac:dyDescent="0.2">
      <c r="A189">
        <f>ROW(Source!A120)</f>
        <v>120</v>
      </c>
      <c r="B189">
        <v>21012691</v>
      </c>
      <c r="C189">
        <v>21013142</v>
      </c>
      <c r="D189">
        <v>7231889</v>
      </c>
      <c r="E189">
        <v>1</v>
      </c>
      <c r="F189">
        <v>1</v>
      </c>
      <c r="G189">
        <v>7157832</v>
      </c>
      <c r="H189">
        <v>3</v>
      </c>
      <c r="I189" t="s">
        <v>758</v>
      </c>
      <c r="J189" t="s">
        <v>759</v>
      </c>
      <c r="K189" t="s">
        <v>760</v>
      </c>
      <c r="L189">
        <v>1348</v>
      </c>
      <c r="N189">
        <v>1009</v>
      </c>
      <c r="O189" t="s">
        <v>173</v>
      </c>
      <c r="P189" t="s">
        <v>173</v>
      </c>
      <c r="Q189">
        <v>1000</v>
      </c>
      <c r="W189">
        <v>0</v>
      </c>
      <c r="X189">
        <v>2024441404</v>
      </c>
      <c r="Y189">
        <v>9.1999999999999998E-3</v>
      </c>
      <c r="AA189">
        <v>39052.85</v>
      </c>
      <c r="AB189">
        <v>0</v>
      </c>
      <c r="AC189">
        <v>0</v>
      </c>
      <c r="AD189">
        <v>0</v>
      </c>
      <c r="AE189">
        <v>39052.85</v>
      </c>
      <c r="AF189">
        <v>0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0</v>
      </c>
      <c r="AQ189">
        <v>0</v>
      </c>
      <c r="AR189">
        <v>0</v>
      </c>
      <c r="AS189" t="s">
        <v>3</v>
      </c>
      <c r="AT189">
        <v>9.1999999999999998E-3</v>
      </c>
      <c r="AU189" t="s">
        <v>3</v>
      </c>
      <c r="AV189">
        <v>0</v>
      </c>
      <c r="AW189">
        <v>2</v>
      </c>
      <c r="AX189">
        <v>21013149</v>
      </c>
      <c r="AY189">
        <v>1</v>
      </c>
      <c r="AZ189">
        <v>0</v>
      </c>
      <c r="BA189">
        <v>193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Y189*Source!I120</f>
        <v>1.3523999999999999E-3</v>
      </c>
      <c r="CY189">
        <f>AA189</f>
        <v>39052.85</v>
      </c>
      <c r="CZ189">
        <f>AE189</f>
        <v>39052.85</v>
      </c>
      <c r="DA189">
        <f>AI189</f>
        <v>1</v>
      </c>
      <c r="DB189">
        <v>0</v>
      </c>
    </row>
    <row r="190" spans="1:106" x14ac:dyDescent="0.2">
      <c r="A190">
        <f>ROW(Source!A120)</f>
        <v>120</v>
      </c>
      <c r="B190">
        <v>21012691</v>
      </c>
      <c r="C190">
        <v>21013142</v>
      </c>
      <c r="D190">
        <v>7235050</v>
      </c>
      <c r="E190">
        <v>1</v>
      </c>
      <c r="F190">
        <v>1</v>
      </c>
      <c r="G190">
        <v>7157832</v>
      </c>
      <c r="H190">
        <v>3</v>
      </c>
      <c r="I190" t="s">
        <v>259</v>
      </c>
      <c r="J190" t="s">
        <v>261</v>
      </c>
      <c r="K190" t="s">
        <v>260</v>
      </c>
      <c r="L190">
        <v>1348</v>
      </c>
      <c r="N190">
        <v>1009</v>
      </c>
      <c r="O190" t="s">
        <v>173</v>
      </c>
      <c r="P190" t="s">
        <v>173</v>
      </c>
      <c r="Q190">
        <v>1000</v>
      </c>
      <c r="W190">
        <v>0</v>
      </c>
      <c r="X190">
        <v>-1628001106</v>
      </c>
      <c r="Y190">
        <v>1.752</v>
      </c>
      <c r="AA190">
        <v>3365.52</v>
      </c>
      <c r="AB190">
        <v>0</v>
      </c>
      <c r="AC190">
        <v>0</v>
      </c>
      <c r="AD190">
        <v>0</v>
      </c>
      <c r="AE190">
        <v>3365.52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N190">
        <v>0</v>
      </c>
      <c r="AO190">
        <v>0</v>
      </c>
      <c r="AP190">
        <v>0</v>
      </c>
      <c r="AQ190">
        <v>0</v>
      </c>
      <c r="AR190">
        <v>0</v>
      </c>
      <c r="AS190" t="s">
        <v>3</v>
      </c>
      <c r="AT190">
        <v>1.752</v>
      </c>
      <c r="AU190" t="s">
        <v>3</v>
      </c>
      <c r="AV190">
        <v>0</v>
      </c>
      <c r="AW190">
        <v>1</v>
      </c>
      <c r="AX190">
        <v>-1</v>
      </c>
      <c r="AY190">
        <v>0</v>
      </c>
      <c r="AZ190">
        <v>0</v>
      </c>
      <c r="BA190" t="s">
        <v>3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Y190*Source!I120</f>
        <v>0.257544</v>
      </c>
      <c r="CY190">
        <f>AA190</f>
        <v>3365.52</v>
      </c>
      <c r="CZ190">
        <f>AE190</f>
        <v>3365.52</v>
      </c>
      <c r="DA190">
        <f>AI190</f>
        <v>1</v>
      </c>
      <c r="DB190">
        <v>0</v>
      </c>
    </row>
    <row r="191" spans="1:106" x14ac:dyDescent="0.2">
      <c r="A191">
        <f>ROW(Source!A121)</f>
        <v>121</v>
      </c>
      <c r="B191">
        <v>21012693</v>
      </c>
      <c r="C191">
        <v>21013142</v>
      </c>
      <c r="D191">
        <v>7157835</v>
      </c>
      <c r="E191">
        <v>7157832</v>
      </c>
      <c r="F191">
        <v>1</v>
      </c>
      <c r="G191">
        <v>7157832</v>
      </c>
      <c r="H191">
        <v>1</v>
      </c>
      <c r="I191" t="s">
        <v>685</v>
      </c>
      <c r="J191" t="s">
        <v>3</v>
      </c>
      <c r="K191" t="s">
        <v>686</v>
      </c>
      <c r="L191">
        <v>1191</v>
      </c>
      <c r="N191">
        <v>1013</v>
      </c>
      <c r="O191" t="s">
        <v>687</v>
      </c>
      <c r="P191" t="s">
        <v>687</v>
      </c>
      <c r="Q191">
        <v>1</v>
      </c>
      <c r="W191">
        <v>0</v>
      </c>
      <c r="X191">
        <v>946207192</v>
      </c>
      <c r="Y191">
        <v>57.959999999999994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3</v>
      </c>
      <c r="AT191">
        <v>50.4</v>
      </c>
      <c r="AU191" t="s">
        <v>28</v>
      </c>
      <c r="AV191">
        <v>1</v>
      </c>
      <c r="AW191">
        <v>2</v>
      </c>
      <c r="AX191">
        <v>21013147</v>
      </c>
      <c r="AY191">
        <v>1</v>
      </c>
      <c r="AZ191">
        <v>0</v>
      </c>
      <c r="BA191">
        <v>195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Y191*Source!I121</f>
        <v>8.5201199999999986</v>
      </c>
      <c r="CY191">
        <f>AD191</f>
        <v>0</v>
      </c>
      <c r="CZ191">
        <f>AH191</f>
        <v>0</v>
      </c>
      <c r="DA191">
        <f>AL191</f>
        <v>1</v>
      </c>
      <c r="DB191">
        <v>0</v>
      </c>
    </row>
    <row r="192" spans="1:106" x14ac:dyDescent="0.2">
      <c r="A192">
        <f>ROW(Source!A121)</f>
        <v>121</v>
      </c>
      <c r="B192">
        <v>21012693</v>
      </c>
      <c r="C192">
        <v>21013142</v>
      </c>
      <c r="D192">
        <v>7231827</v>
      </c>
      <c r="E192">
        <v>1</v>
      </c>
      <c r="F192">
        <v>1</v>
      </c>
      <c r="G192">
        <v>7157832</v>
      </c>
      <c r="H192">
        <v>3</v>
      </c>
      <c r="I192" t="s">
        <v>755</v>
      </c>
      <c r="J192" t="s">
        <v>756</v>
      </c>
      <c r="K192" t="s">
        <v>757</v>
      </c>
      <c r="L192">
        <v>1339</v>
      </c>
      <c r="N192">
        <v>1007</v>
      </c>
      <c r="O192" t="s">
        <v>123</v>
      </c>
      <c r="P192" t="s">
        <v>123</v>
      </c>
      <c r="Q192">
        <v>1</v>
      </c>
      <c r="W192">
        <v>0</v>
      </c>
      <c r="X192">
        <v>55300385</v>
      </c>
      <c r="Y192">
        <v>0.30199999999999999</v>
      </c>
      <c r="AA192">
        <v>29.98</v>
      </c>
      <c r="AB192">
        <v>0</v>
      </c>
      <c r="AC192">
        <v>0</v>
      </c>
      <c r="AD192">
        <v>0</v>
      </c>
      <c r="AE192">
        <v>7.07</v>
      </c>
      <c r="AF192">
        <v>0</v>
      </c>
      <c r="AG192">
        <v>0</v>
      </c>
      <c r="AH192">
        <v>0</v>
      </c>
      <c r="AI192">
        <v>4.24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0</v>
      </c>
      <c r="AQ192">
        <v>0</v>
      </c>
      <c r="AR192">
        <v>0</v>
      </c>
      <c r="AS192" t="s">
        <v>3</v>
      </c>
      <c r="AT192">
        <v>0.30199999999999999</v>
      </c>
      <c r="AU192" t="s">
        <v>3</v>
      </c>
      <c r="AV192">
        <v>0</v>
      </c>
      <c r="AW192">
        <v>2</v>
      </c>
      <c r="AX192">
        <v>21013148</v>
      </c>
      <c r="AY192">
        <v>1</v>
      </c>
      <c r="AZ192">
        <v>0</v>
      </c>
      <c r="BA192">
        <v>196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Y192*Source!I121</f>
        <v>4.4393999999999996E-2</v>
      </c>
      <c r="CY192">
        <f>AA192</f>
        <v>29.98</v>
      </c>
      <c r="CZ192">
        <f>AE192</f>
        <v>7.07</v>
      </c>
      <c r="DA192">
        <f>AI192</f>
        <v>4.24</v>
      </c>
      <c r="DB192">
        <v>0</v>
      </c>
    </row>
    <row r="193" spans="1:106" x14ac:dyDescent="0.2">
      <c r="A193">
        <f>ROW(Source!A121)</f>
        <v>121</v>
      </c>
      <c r="B193">
        <v>21012693</v>
      </c>
      <c r="C193">
        <v>21013142</v>
      </c>
      <c r="D193">
        <v>7231889</v>
      </c>
      <c r="E193">
        <v>1</v>
      </c>
      <c r="F193">
        <v>1</v>
      </c>
      <c r="G193">
        <v>7157832</v>
      </c>
      <c r="H193">
        <v>3</v>
      </c>
      <c r="I193" t="s">
        <v>758</v>
      </c>
      <c r="J193" t="s">
        <v>759</v>
      </c>
      <c r="K193" t="s">
        <v>760</v>
      </c>
      <c r="L193">
        <v>1348</v>
      </c>
      <c r="N193">
        <v>1009</v>
      </c>
      <c r="O193" t="s">
        <v>173</v>
      </c>
      <c r="P193" t="s">
        <v>173</v>
      </c>
      <c r="Q193">
        <v>1000</v>
      </c>
      <c r="W193">
        <v>0</v>
      </c>
      <c r="X193">
        <v>2024441404</v>
      </c>
      <c r="Y193">
        <v>9.1999999999999998E-3</v>
      </c>
      <c r="AA193">
        <v>62094.03</v>
      </c>
      <c r="AB193">
        <v>0</v>
      </c>
      <c r="AC193">
        <v>0</v>
      </c>
      <c r="AD193">
        <v>0</v>
      </c>
      <c r="AE193">
        <v>39052.85</v>
      </c>
      <c r="AF193">
        <v>0</v>
      </c>
      <c r="AG193">
        <v>0</v>
      </c>
      <c r="AH193">
        <v>0</v>
      </c>
      <c r="AI193">
        <v>1.59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3</v>
      </c>
      <c r="AT193">
        <v>9.1999999999999998E-3</v>
      </c>
      <c r="AU193" t="s">
        <v>3</v>
      </c>
      <c r="AV193">
        <v>0</v>
      </c>
      <c r="AW193">
        <v>2</v>
      </c>
      <c r="AX193">
        <v>21013149</v>
      </c>
      <c r="AY193">
        <v>1</v>
      </c>
      <c r="AZ193">
        <v>0</v>
      </c>
      <c r="BA193">
        <v>197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Y193*Source!I121</f>
        <v>1.3523999999999999E-3</v>
      </c>
      <c r="CY193">
        <f>AA193</f>
        <v>62094.03</v>
      </c>
      <c r="CZ193">
        <f>AE193</f>
        <v>39052.85</v>
      </c>
      <c r="DA193">
        <f>AI193</f>
        <v>1.59</v>
      </c>
      <c r="DB193">
        <v>0</v>
      </c>
    </row>
    <row r="194" spans="1:106" x14ac:dyDescent="0.2">
      <c r="A194">
        <f>ROW(Source!A121)</f>
        <v>121</v>
      </c>
      <c r="B194">
        <v>21012693</v>
      </c>
      <c r="C194">
        <v>21013142</v>
      </c>
      <c r="D194">
        <v>7235050</v>
      </c>
      <c r="E194">
        <v>1</v>
      </c>
      <c r="F194">
        <v>1</v>
      </c>
      <c r="G194">
        <v>7157832</v>
      </c>
      <c r="H194">
        <v>3</v>
      </c>
      <c r="I194" t="s">
        <v>259</v>
      </c>
      <c r="J194" t="s">
        <v>261</v>
      </c>
      <c r="K194" t="s">
        <v>260</v>
      </c>
      <c r="L194">
        <v>1348</v>
      </c>
      <c r="N194">
        <v>1009</v>
      </c>
      <c r="O194" t="s">
        <v>173</v>
      </c>
      <c r="P194" t="s">
        <v>173</v>
      </c>
      <c r="Q194">
        <v>1000</v>
      </c>
      <c r="W194">
        <v>0</v>
      </c>
      <c r="X194">
        <v>-1628001106</v>
      </c>
      <c r="Y194">
        <v>1.752</v>
      </c>
      <c r="AA194">
        <v>6394.49</v>
      </c>
      <c r="AB194">
        <v>0</v>
      </c>
      <c r="AC194">
        <v>0</v>
      </c>
      <c r="AD194">
        <v>0</v>
      </c>
      <c r="AE194">
        <v>3365.52</v>
      </c>
      <c r="AF194">
        <v>0</v>
      </c>
      <c r="AG194">
        <v>0</v>
      </c>
      <c r="AH194">
        <v>0</v>
      </c>
      <c r="AI194">
        <v>1.9</v>
      </c>
      <c r="AJ194">
        <v>1</v>
      </c>
      <c r="AK194">
        <v>1</v>
      </c>
      <c r="AL194">
        <v>1</v>
      </c>
      <c r="AN194">
        <v>0</v>
      </c>
      <c r="AO194">
        <v>0</v>
      </c>
      <c r="AP194">
        <v>0</v>
      </c>
      <c r="AQ194">
        <v>0</v>
      </c>
      <c r="AR194">
        <v>0</v>
      </c>
      <c r="AS194" t="s">
        <v>3</v>
      </c>
      <c r="AT194">
        <v>1.752</v>
      </c>
      <c r="AU194" t="s">
        <v>3</v>
      </c>
      <c r="AV194">
        <v>0</v>
      </c>
      <c r="AW194">
        <v>1</v>
      </c>
      <c r="AX194">
        <v>-1</v>
      </c>
      <c r="AY194">
        <v>0</v>
      </c>
      <c r="AZ194">
        <v>0</v>
      </c>
      <c r="BA194" t="s">
        <v>3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Y194*Source!I121</f>
        <v>0.257544</v>
      </c>
      <c r="CY194">
        <f>AA194</f>
        <v>6394.49</v>
      </c>
      <c r="CZ194">
        <f>AE194</f>
        <v>3365.52</v>
      </c>
      <c r="DA194">
        <f>AI194</f>
        <v>1.9</v>
      </c>
      <c r="DB194">
        <v>0</v>
      </c>
    </row>
    <row r="195" spans="1:106" x14ac:dyDescent="0.2">
      <c r="A195">
        <f>ROW(Source!A124)</f>
        <v>124</v>
      </c>
      <c r="B195">
        <v>21012691</v>
      </c>
      <c r="C195">
        <v>21013152</v>
      </c>
      <c r="D195">
        <v>7157835</v>
      </c>
      <c r="E195">
        <v>7157832</v>
      </c>
      <c r="F195">
        <v>1</v>
      </c>
      <c r="G195">
        <v>7157832</v>
      </c>
      <c r="H195">
        <v>1</v>
      </c>
      <c r="I195" t="s">
        <v>685</v>
      </c>
      <c r="J195" t="s">
        <v>3</v>
      </c>
      <c r="K195" t="s">
        <v>686</v>
      </c>
      <c r="L195">
        <v>1191</v>
      </c>
      <c r="N195">
        <v>1013</v>
      </c>
      <c r="O195" t="s">
        <v>687</v>
      </c>
      <c r="P195" t="s">
        <v>687</v>
      </c>
      <c r="Q195">
        <v>1</v>
      </c>
      <c r="W195">
        <v>0</v>
      </c>
      <c r="X195">
        <v>946207192</v>
      </c>
      <c r="Y195">
        <v>265.05544999999995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1</v>
      </c>
      <c r="AJ195">
        <v>1</v>
      </c>
      <c r="AK195">
        <v>1</v>
      </c>
      <c r="AL195">
        <v>1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3</v>
      </c>
      <c r="AT195">
        <v>200.42</v>
      </c>
      <c r="AU195" t="s">
        <v>63</v>
      </c>
      <c r="AV195">
        <v>1</v>
      </c>
      <c r="AW195">
        <v>2</v>
      </c>
      <c r="AX195">
        <v>21013161</v>
      </c>
      <c r="AY195">
        <v>1</v>
      </c>
      <c r="AZ195">
        <v>0</v>
      </c>
      <c r="BA195">
        <v>199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Y195*Source!I124</f>
        <v>38.963151149999987</v>
      </c>
      <c r="CY195">
        <f>AD195</f>
        <v>0</v>
      </c>
      <c r="CZ195">
        <f>AH195</f>
        <v>0</v>
      </c>
      <c r="DA195">
        <f>AL195</f>
        <v>1</v>
      </c>
      <c r="DB195">
        <v>0</v>
      </c>
    </row>
    <row r="196" spans="1:106" x14ac:dyDescent="0.2">
      <c r="A196">
        <f>ROW(Source!A124)</f>
        <v>124</v>
      </c>
      <c r="B196">
        <v>21012691</v>
      </c>
      <c r="C196">
        <v>21013152</v>
      </c>
      <c r="D196">
        <v>7159942</v>
      </c>
      <c r="E196">
        <v>7157832</v>
      </c>
      <c r="F196">
        <v>1</v>
      </c>
      <c r="G196">
        <v>7157832</v>
      </c>
      <c r="H196">
        <v>2</v>
      </c>
      <c r="I196" t="s">
        <v>692</v>
      </c>
      <c r="J196" t="s">
        <v>3</v>
      </c>
      <c r="K196" t="s">
        <v>693</v>
      </c>
      <c r="L196">
        <v>1344</v>
      </c>
      <c r="N196">
        <v>1008</v>
      </c>
      <c r="O196" t="s">
        <v>691</v>
      </c>
      <c r="P196" t="s">
        <v>691</v>
      </c>
      <c r="Q196">
        <v>1</v>
      </c>
      <c r="W196">
        <v>0</v>
      </c>
      <c r="X196">
        <v>-450565604</v>
      </c>
      <c r="Y196">
        <v>41.730624999999996</v>
      </c>
      <c r="AA196">
        <v>0</v>
      </c>
      <c r="AB196">
        <v>1</v>
      </c>
      <c r="AC196">
        <v>0</v>
      </c>
      <c r="AD196">
        <v>0</v>
      </c>
      <c r="AE196">
        <v>0</v>
      </c>
      <c r="AF196">
        <v>1</v>
      </c>
      <c r="AG196">
        <v>0</v>
      </c>
      <c r="AH196">
        <v>0</v>
      </c>
      <c r="AI196">
        <v>1</v>
      </c>
      <c r="AJ196">
        <v>1</v>
      </c>
      <c r="AK196">
        <v>1</v>
      </c>
      <c r="AL196">
        <v>1</v>
      </c>
      <c r="AN196">
        <v>0</v>
      </c>
      <c r="AO196">
        <v>1</v>
      </c>
      <c r="AP196">
        <v>1</v>
      </c>
      <c r="AQ196">
        <v>0</v>
      </c>
      <c r="AR196">
        <v>0</v>
      </c>
      <c r="AS196" t="s">
        <v>3</v>
      </c>
      <c r="AT196">
        <v>29.03</v>
      </c>
      <c r="AU196" t="s">
        <v>62</v>
      </c>
      <c r="AV196">
        <v>0</v>
      </c>
      <c r="AW196">
        <v>2</v>
      </c>
      <c r="AX196">
        <v>21013162</v>
      </c>
      <c r="AY196">
        <v>1</v>
      </c>
      <c r="AZ196">
        <v>0</v>
      </c>
      <c r="BA196">
        <v>200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Y196*Source!I124</f>
        <v>6.1344018749999991</v>
      </c>
      <c r="CY196">
        <f>AB196</f>
        <v>1</v>
      </c>
      <c r="CZ196">
        <f>AF196</f>
        <v>1</v>
      </c>
      <c r="DA196">
        <f>AJ196</f>
        <v>1</v>
      </c>
      <c r="DB196">
        <v>0</v>
      </c>
    </row>
    <row r="197" spans="1:106" x14ac:dyDescent="0.2">
      <c r="A197">
        <f>ROW(Source!A124)</f>
        <v>124</v>
      </c>
      <c r="B197">
        <v>21012691</v>
      </c>
      <c r="C197">
        <v>21013152</v>
      </c>
      <c r="D197">
        <v>7182707</v>
      </c>
      <c r="E197">
        <v>7157832</v>
      </c>
      <c r="F197">
        <v>1</v>
      </c>
      <c r="G197">
        <v>7157832</v>
      </c>
      <c r="H197">
        <v>3</v>
      </c>
      <c r="I197" t="s">
        <v>688</v>
      </c>
      <c r="J197" t="s">
        <v>3</v>
      </c>
      <c r="K197" t="s">
        <v>690</v>
      </c>
      <c r="L197">
        <v>1344</v>
      </c>
      <c r="N197">
        <v>1008</v>
      </c>
      <c r="O197" t="s">
        <v>691</v>
      </c>
      <c r="P197" t="s">
        <v>691</v>
      </c>
      <c r="Q197">
        <v>1</v>
      </c>
      <c r="W197">
        <v>0</v>
      </c>
      <c r="X197">
        <v>-360884371</v>
      </c>
      <c r="Y197">
        <v>8.5399999999999991</v>
      </c>
      <c r="AA197">
        <v>1</v>
      </c>
      <c r="AB197">
        <v>0</v>
      </c>
      <c r="AC197">
        <v>0</v>
      </c>
      <c r="AD197">
        <v>0</v>
      </c>
      <c r="AE197">
        <v>1</v>
      </c>
      <c r="AF197">
        <v>0</v>
      </c>
      <c r="AG197">
        <v>0</v>
      </c>
      <c r="AH197">
        <v>0</v>
      </c>
      <c r="AI197">
        <v>1</v>
      </c>
      <c r="AJ197">
        <v>1</v>
      </c>
      <c r="AK197">
        <v>1</v>
      </c>
      <c r="AL197">
        <v>1</v>
      </c>
      <c r="AN197">
        <v>0</v>
      </c>
      <c r="AO197">
        <v>1</v>
      </c>
      <c r="AP197">
        <v>0</v>
      </c>
      <c r="AQ197">
        <v>0</v>
      </c>
      <c r="AR197">
        <v>0</v>
      </c>
      <c r="AS197" t="s">
        <v>3</v>
      </c>
      <c r="AT197">
        <v>8.5399999999999991</v>
      </c>
      <c r="AU197" t="s">
        <v>3</v>
      </c>
      <c r="AV197">
        <v>0</v>
      </c>
      <c r="AW197">
        <v>2</v>
      </c>
      <c r="AX197">
        <v>21013163</v>
      </c>
      <c r="AY197">
        <v>1</v>
      </c>
      <c r="AZ197">
        <v>0</v>
      </c>
      <c r="BA197">
        <v>201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Y197*Source!I124</f>
        <v>1.2553799999999997</v>
      </c>
      <c r="CY197">
        <f t="shared" ref="CY197:CY202" si="12">AA197</f>
        <v>1</v>
      </c>
      <c r="CZ197">
        <f t="shared" ref="CZ197:CZ202" si="13">AE197</f>
        <v>1</v>
      </c>
      <c r="DA197">
        <f t="shared" ref="DA197:DA202" si="14">AI197</f>
        <v>1</v>
      </c>
      <c r="DB197">
        <v>0</v>
      </c>
    </row>
    <row r="198" spans="1:106" x14ac:dyDescent="0.2">
      <c r="A198">
        <f>ROW(Source!A124)</f>
        <v>124</v>
      </c>
      <c r="B198">
        <v>21012691</v>
      </c>
      <c r="C198">
        <v>21013152</v>
      </c>
      <c r="D198">
        <v>7231827</v>
      </c>
      <c r="E198">
        <v>1</v>
      </c>
      <c r="F198">
        <v>1</v>
      </c>
      <c r="G198">
        <v>7157832</v>
      </c>
      <c r="H198">
        <v>3</v>
      </c>
      <c r="I198" t="s">
        <v>755</v>
      </c>
      <c r="J198" t="s">
        <v>756</v>
      </c>
      <c r="K198" t="s">
        <v>757</v>
      </c>
      <c r="L198">
        <v>1339</v>
      </c>
      <c r="N198">
        <v>1007</v>
      </c>
      <c r="O198" t="s">
        <v>123</v>
      </c>
      <c r="P198" t="s">
        <v>123</v>
      </c>
      <c r="Q198">
        <v>1</v>
      </c>
      <c r="W198">
        <v>0</v>
      </c>
      <c r="X198">
        <v>55300385</v>
      </c>
      <c r="Y198">
        <v>0.3</v>
      </c>
      <c r="AA198">
        <v>7.07</v>
      </c>
      <c r="AB198">
        <v>0</v>
      </c>
      <c r="AC198">
        <v>0</v>
      </c>
      <c r="AD198">
        <v>0</v>
      </c>
      <c r="AE198">
        <v>7.07</v>
      </c>
      <c r="AF198">
        <v>0</v>
      </c>
      <c r="AG198">
        <v>0</v>
      </c>
      <c r="AH198">
        <v>0</v>
      </c>
      <c r="AI198">
        <v>1</v>
      </c>
      <c r="AJ198">
        <v>1</v>
      </c>
      <c r="AK198">
        <v>1</v>
      </c>
      <c r="AL198">
        <v>1</v>
      </c>
      <c r="AN198">
        <v>0</v>
      </c>
      <c r="AO198">
        <v>1</v>
      </c>
      <c r="AP198">
        <v>0</v>
      </c>
      <c r="AQ198">
        <v>0</v>
      </c>
      <c r="AR198">
        <v>0</v>
      </c>
      <c r="AS198" t="s">
        <v>3</v>
      </c>
      <c r="AT198">
        <v>0.3</v>
      </c>
      <c r="AU198" t="s">
        <v>3</v>
      </c>
      <c r="AV198">
        <v>0</v>
      </c>
      <c r="AW198">
        <v>2</v>
      </c>
      <c r="AX198">
        <v>21013164</v>
      </c>
      <c r="AY198">
        <v>1</v>
      </c>
      <c r="AZ198">
        <v>0</v>
      </c>
      <c r="BA198">
        <v>202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Y198*Source!I124</f>
        <v>4.4099999999999993E-2</v>
      </c>
      <c r="CY198">
        <f t="shared" si="12"/>
        <v>7.07</v>
      </c>
      <c r="CZ198">
        <f t="shared" si="13"/>
        <v>7.07</v>
      </c>
      <c r="DA198">
        <f t="shared" si="14"/>
        <v>1</v>
      </c>
      <c r="DB198">
        <v>0</v>
      </c>
    </row>
    <row r="199" spans="1:106" x14ac:dyDescent="0.2">
      <c r="A199">
        <f>ROW(Source!A124)</f>
        <v>124</v>
      </c>
      <c r="B199">
        <v>21012691</v>
      </c>
      <c r="C199">
        <v>21013152</v>
      </c>
      <c r="D199">
        <v>7232540</v>
      </c>
      <c r="E199">
        <v>1</v>
      </c>
      <c r="F199">
        <v>1</v>
      </c>
      <c r="G199">
        <v>7157832</v>
      </c>
      <c r="H199">
        <v>3</v>
      </c>
      <c r="I199" t="s">
        <v>271</v>
      </c>
      <c r="J199" t="s">
        <v>273</v>
      </c>
      <c r="K199" t="s">
        <v>272</v>
      </c>
      <c r="L199">
        <v>1327</v>
      </c>
      <c r="N199">
        <v>1005</v>
      </c>
      <c r="O199" t="s">
        <v>85</v>
      </c>
      <c r="P199" t="s">
        <v>85</v>
      </c>
      <c r="Q199">
        <v>1</v>
      </c>
      <c r="W199">
        <v>0</v>
      </c>
      <c r="X199">
        <v>-79941162</v>
      </c>
      <c r="Y199">
        <v>100</v>
      </c>
      <c r="AA199">
        <v>43.26</v>
      </c>
      <c r="AB199">
        <v>0</v>
      </c>
      <c r="AC199">
        <v>0</v>
      </c>
      <c r="AD199">
        <v>0</v>
      </c>
      <c r="AE199">
        <v>43.26</v>
      </c>
      <c r="AF199">
        <v>0</v>
      </c>
      <c r="AG199">
        <v>0</v>
      </c>
      <c r="AH199">
        <v>0</v>
      </c>
      <c r="AI199">
        <v>1</v>
      </c>
      <c r="AJ199">
        <v>1</v>
      </c>
      <c r="AK199">
        <v>1</v>
      </c>
      <c r="AL199">
        <v>1</v>
      </c>
      <c r="AN199">
        <v>0</v>
      </c>
      <c r="AO199">
        <v>0</v>
      </c>
      <c r="AP199">
        <v>0</v>
      </c>
      <c r="AQ199">
        <v>0</v>
      </c>
      <c r="AR199">
        <v>0</v>
      </c>
      <c r="AS199" t="s">
        <v>3</v>
      </c>
      <c r="AT199">
        <v>100</v>
      </c>
      <c r="AU199" t="s">
        <v>3</v>
      </c>
      <c r="AV199">
        <v>0</v>
      </c>
      <c r="AW199">
        <v>1</v>
      </c>
      <c r="AX199">
        <v>-1</v>
      </c>
      <c r="AY199">
        <v>0</v>
      </c>
      <c r="AZ199">
        <v>0</v>
      </c>
      <c r="BA199" t="s">
        <v>3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Y199*Source!I124</f>
        <v>14.7</v>
      </c>
      <c r="CY199">
        <f t="shared" si="12"/>
        <v>43.26</v>
      </c>
      <c r="CZ199">
        <f t="shared" si="13"/>
        <v>43.26</v>
      </c>
      <c r="DA199">
        <f t="shared" si="14"/>
        <v>1</v>
      </c>
      <c r="DB199">
        <v>0</v>
      </c>
    </row>
    <row r="200" spans="1:106" x14ac:dyDescent="0.2">
      <c r="A200">
        <f>ROW(Source!A124)</f>
        <v>124</v>
      </c>
      <c r="B200">
        <v>21012691</v>
      </c>
      <c r="C200">
        <v>21013152</v>
      </c>
      <c r="D200">
        <v>7235054</v>
      </c>
      <c r="E200">
        <v>1</v>
      </c>
      <c r="F200">
        <v>1</v>
      </c>
      <c r="G200">
        <v>7157832</v>
      </c>
      <c r="H200">
        <v>3</v>
      </c>
      <c r="I200" t="s">
        <v>275</v>
      </c>
      <c r="J200" t="s">
        <v>277</v>
      </c>
      <c r="K200" t="s">
        <v>276</v>
      </c>
      <c r="L200">
        <v>1348</v>
      </c>
      <c r="N200">
        <v>1009</v>
      </c>
      <c r="O200" t="s">
        <v>173</v>
      </c>
      <c r="P200" t="s">
        <v>173</v>
      </c>
      <c r="Q200">
        <v>1000</v>
      </c>
      <c r="W200">
        <v>0</v>
      </c>
      <c r="X200">
        <v>1706313606</v>
      </c>
      <c r="Y200">
        <v>0.375</v>
      </c>
      <c r="AA200">
        <v>12334.98</v>
      </c>
      <c r="AB200">
        <v>0</v>
      </c>
      <c r="AC200">
        <v>0</v>
      </c>
      <c r="AD200">
        <v>0</v>
      </c>
      <c r="AE200">
        <v>12334.98</v>
      </c>
      <c r="AF200">
        <v>0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N200">
        <v>0</v>
      </c>
      <c r="AO200">
        <v>0</v>
      </c>
      <c r="AP200">
        <v>0</v>
      </c>
      <c r="AQ200">
        <v>0</v>
      </c>
      <c r="AR200">
        <v>0</v>
      </c>
      <c r="AS200" t="s">
        <v>3</v>
      </c>
      <c r="AT200">
        <v>0.375</v>
      </c>
      <c r="AU200" t="s">
        <v>3</v>
      </c>
      <c r="AV200">
        <v>0</v>
      </c>
      <c r="AW200">
        <v>1</v>
      </c>
      <c r="AX200">
        <v>-1</v>
      </c>
      <c r="AY200">
        <v>0</v>
      </c>
      <c r="AZ200">
        <v>0</v>
      </c>
      <c r="BA200" t="s">
        <v>3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Y200*Source!I124</f>
        <v>5.5124999999999993E-2</v>
      </c>
      <c r="CY200">
        <f t="shared" si="12"/>
        <v>12334.98</v>
      </c>
      <c r="CZ200">
        <f t="shared" si="13"/>
        <v>12334.98</v>
      </c>
      <c r="DA200">
        <f t="shared" si="14"/>
        <v>1</v>
      </c>
      <c r="DB200">
        <v>0</v>
      </c>
    </row>
    <row r="201" spans="1:106" x14ac:dyDescent="0.2">
      <c r="A201">
        <f>ROW(Source!A124)</f>
        <v>124</v>
      </c>
      <c r="B201">
        <v>21012691</v>
      </c>
      <c r="C201">
        <v>21013152</v>
      </c>
      <c r="D201">
        <v>7235008</v>
      </c>
      <c r="E201">
        <v>1</v>
      </c>
      <c r="F201">
        <v>1</v>
      </c>
      <c r="G201">
        <v>7157832</v>
      </c>
      <c r="H201">
        <v>3</v>
      </c>
      <c r="I201" t="s">
        <v>267</v>
      </c>
      <c r="J201" t="s">
        <v>269</v>
      </c>
      <c r="K201" t="s">
        <v>268</v>
      </c>
      <c r="L201">
        <v>1348</v>
      </c>
      <c r="N201">
        <v>1009</v>
      </c>
      <c r="O201" t="s">
        <v>173</v>
      </c>
      <c r="P201" t="s">
        <v>173</v>
      </c>
      <c r="Q201">
        <v>1000</v>
      </c>
      <c r="W201">
        <v>0</v>
      </c>
      <c r="X201">
        <v>2087422465</v>
      </c>
      <c r="Y201">
        <v>5.9166999999999997E-2</v>
      </c>
      <c r="AA201">
        <v>5986.03</v>
      </c>
      <c r="AB201">
        <v>0</v>
      </c>
      <c r="AC201">
        <v>0</v>
      </c>
      <c r="AD201">
        <v>0</v>
      </c>
      <c r="AE201">
        <v>5986.03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N201">
        <v>0</v>
      </c>
      <c r="AO201">
        <v>0</v>
      </c>
      <c r="AP201">
        <v>0</v>
      </c>
      <c r="AQ201">
        <v>0</v>
      </c>
      <c r="AR201">
        <v>0</v>
      </c>
      <c r="AS201" t="s">
        <v>3</v>
      </c>
      <c r="AT201">
        <v>5.9166999999999997E-2</v>
      </c>
      <c r="AU201" t="s">
        <v>3</v>
      </c>
      <c r="AV201">
        <v>0</v>
      </c>
      <c r="AW201">
        <v>1</v>
      </c>
      <c r="AX201">
        <v>-1</v>
      </c>
      <c r="AY201">
        <v>0</v>
      </c>
      <c r="AZ201">
        <v>0</v>
      </c>
      <c r="BA201" t="s">
        <v>3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Y201*Source!I124</f>
        <v>8.6975489999999989E-3</v>
      </c>
      <c r="CY201">
        <f t="shared" si="12"/>
        <v>5986.03</v>
      </c>
      <c r="CZ201">
        <f t="shared" si="13"/>
        <v>5986.03</v>
      </c>
      <c r="DA201">
        <f t="shared" si="14"/>
        <v>1</v>
      </c>
      <c r="DB201">
        <v>0</v>
      </c>
    </row>
    <row r="202" spans="1:106" x14ac:dyDescent="0.2">
      <c r="A202">
        <f>ROW(Source!A124)</f>
        <v>124</v>
      </c>
      <c r="B202">
        <v>21012691</v>
      </c>
      <c r="C202">
        <v>21013152</v>
      </c>
      <c r="D202">
        <v>7234965</v>
      </c>
      <c r="E202">
        <v>1</v>
      </c>
      <c r="F202">
        <v>1</v>
      </c>
      <c r="G202">
        <v>7157832</v>
      </c>
      <c r="H202">
        <v>3</v>
      </c>
      <c r="I202" t="s">
        <v>761</v>
      </c>
      <c r="J202" t="s">
        <v>762</v>
      </c>
      <c r="K202" t="s">
        <v>763</v>
      </c>
      <c r="L202">
        <v>1339</v>
      </c>
      <c r="N202">
        <v>1007</v>
      </c>
      <c r="O202" t="s">
        <v>123</v>
      </c>
      <c r="P202" t="s">
        <v>123</v>
      </c>
      <c r="Q202">
        <v>1</v>
      </c>
      <c r="W202">
        <v>0</v>
      </c>
      <c r="X202">
        <v>-424400699</v>
      </c>
      <c r="Y202">
        <v>1.42</v>
      </c>
      <c r="AA202">
        <v>478.96</v>
      </c>
      <c r="AB202">
        <v>0</v>
      </c>
      <c r="AC202">
        <v>0</v>
      </c>
      <c r="AD202">
        <v>0</v>
      </c>
      <c r="AE202">
        <v>478.96</v>
      </c>
      <c r="AF202">
        <v>0</v>
      </c>
      <c r="AG202">
        <v>0</v>
      </c>
      <c r="AH202">
        <v>0</v>
      </c>
      <c r="AI202">
        <v>1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0</v>
      </c>
      <c r="AQ202">
        <v>0</v>
      </c>
      <c r="AR202">
        <v>0</v>
      </c>
      <c r="AS202" t="s">
        <v>3</v>
      </c>
      <c r="AT202">
        <v>1.42</v>
      </c>
      <c r="AU202" t="s">
        <v>3</v>
      </c>
      <c r="AV202">
        <v>0</v>
      </c>
      <c r="AW202">
        <v>2</v>
      </c>
      <c r="AX202">
        <v>21013165</v>
      </c>
      <c r="AY202">
        <v>1</v>
      </c>
      <c r="AZ202">
        <v>0</v>
      </c>
      <c r="BA202">
        <v>203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Y202*Source!I124</f>
        <v>0.20873999999999998</v>
      </c>
      <c r="CY202">
        <f t="shared" si="12"/>
        <v>478.96</v>
      </c>
      <c r="CZ202">
        <f t="shared" si="13"/>
        <v>478.96</v>
      </c>
      <c r="DA202">
        <f t="shared" si="14"/>
        <v>1</v>
      </c>
      <c r="DB202">
        <v>0</v>
      </c>
    </row>
    <row r="203" spans="1:106" x14ac:dyDescent="0.2">
      <c r="A203">
        <f>ROW(Source!A125)</f>
        <v>125</v>
      </c>
      <c r="B203">
        <v>21012693</v>
      </c>
      <c r="C203">
        <v>21013152</v>
      </c>
      <c r="D203">
        <v>7157835</v>
      </c>
      <c r="E203">
        <v>7157832</v>
      </c>
      <c r="F203">
        <v>1</v>
      </c>
      <c r="G203">
        <v>7157832</v>
      </c>
      <c r="H203">
        <v>1</v>
      </c>
      <c r="I203" t="s">
        <v>685</v>
      </c>
      <c r="J203" t="s">
        <v>3</v>
      </c>
      <c r="K203" t="s">
        <v>686</v>
      </c>
      <c r="L203">
        <v>1191</v>
      </c>
      <c r="N203">
        <v>1013</v>
      </c>
      <c r="O203" t="s">
        <v>687</v>
      </c>
      <c r="P203" t="s">
        <v>687</v>
      </c>
      <c r="Q203">
        <v>1</v>
      </c>
      <c r="W203">
        <v>0</v>
      </c>
      <c r="X203">
        <v>946207192</v>
      </c>
      <c r="Y203">
        <v>265.05544999999995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3</v>
      </c>
      <c r="AT203">
        <v>200.42</v>
      </c>
      <c r="AU203" t="s">
        <v>63</v>
      </c>
      <c r="AV203">
        <v>1</v>
      </c>
      <c r="AW203">
        <v>2</v>
      </c>
      <c r="AX203">
        <v>21013161</v>
      </c>
      <c r="AY203">
        <v>1</v>
      </c>
      <c r="AZ203">
        <v>0</v>
      </c>
      <c r="BA203">
        <v>206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Y203*Source!I125</f>
        <v>38.963151149999987</v>
      </c>
      <c r="CY203">
        <f>AD203</f>
        <v>0</v>
      </c>
      <c r="CZ203">
        <f>AH203</f>
        <v>0</v>
      </c>
      <c r="DA203">
        <f>AL203</f>
        <v>1</v>
      </c>
      <c r="DB203">
        <v>0</v>
      </c>
    </row>
    <row r="204" spans="1:106" x14ac:dyDescent="0.2">
      <c r="A204">
        <f>ROW(Source!A125)</f>
        <v>125</v>
      </c>
      <c r="B204">
        <v>21012693</v>
      </c>
      <c r="C204">
        <v>21013152</v>
      </c>
      <c r="D204">
        <v>7159942</v>
      </c>
      <c r="E204">
        <v>7157832</v>
      </c>
      <c r="F204">
        <v>1</v>
      </c>
      <c r="G204">
        <v>7157832</v>
      </c>
      <c r="H204">
        <v>2</v>
      </c>
      <c r="I204" t="s">
        <v>692</v>
      </c>
      <c r="J204" t="s">
        <v>3</v>
      </c>
      <c r="K204" t="s">
        <v>693</v>
      </c>
      <c r="L204">
        <v>1344</v>
      </c>
      <c r="N204">
        <v>1008</v>
      </c>
      <c r="O204" t="s">
        <v>691</v>
      </c>
      <c r="P204" t="s">
        <v>691</v>
      </c>
      <c r="Q204">
        <v>1</v>
      </c>
      <c r="W204">
        <v>0</v>
      </c>
      <c r="X204">
        <v>-450565604</v>
      </c>
      <c r="Y204">
        <v>41.730624999999996</v>
      </c>
      <c r="AA204">
        <v>0</v>
      </c>
      <c r="AB204">
        <v>1.03</v>
      </c>
      <c r="AC204">
        <v>0</v>
      </c>
      <c r="AD204">
        <v>0</v>
      </c>
      <c r="AE204">
        <v>0</v>
      </c>
      <c r="AF204">
        <v>1</v>
      </c>
      <c r="AG204">
        <v>0</v>
      </c>
      <c r="AH204">
        <v>0</v>
      </c>
      <c r="AI204">
        <v>1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3</v>
      </c>
      <c r="AT204">
        <v>29.03</v>
      </c>
      <c r="AU204" t="s">
        <v>62</v>
      </c>
      <c r="AV204">
        <v>0</v>
      </c>
      <c r="AW204">
        <v>2</v>
      </c>
      <c r="AX204">
        <v>21013162</v>
      </c>
      <c r="AY204">
        <v>1</v>
      </c>
      <c r="AZ204">
        <v>0</v>
      </c>
      <c r="BA204">
        <v>207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Y204*Source!I125</f>
        <v>6.1344018749999991</v>
      </c>
      <c r="CY204">
        <f>AB204</f>
        <v>1.03</v>
      </c>
      <c r="CZ204">
        <f>AF204</f>
        <v>1</v>
      </c>
      <c r="DA204">
        <f>AJ204</f>
        <v>1</v>
      </c>
      <c r="DB204">
        <v>0</v>
      </c>
    </row>
    <row r="205" spans="1:106" x14ac:dyDescent="0.2">
      <c r="A205">
        <f>ROW(Source!A125)</f>
        <v>125</v>
      </c>
      <c r="B205">
        <v>21012693</v>
      </c>
      <c r="C205">
        <v>21013152</v>
      </c>
      <c r="D205">
        <v>7182707</v>
      </c>
      <c r="E205">
        <v>7157832</v>
      </c>
      <c r="F205">
        <v>1</v>
      </c>
      <c r="G205">
        <v>7157832</v>
      </c>
      <c r="H205">
        <v>3</v>
      </c>
      <c r="I205" t="s">
        <v>688</v>
      </c>
      <c r="J205" t="s">
        <v>3</v>
      </c>
      <c r="K205" t="s">
        <v>690</v>
      </c>
      <c r="L205">
        <v>1344</v>
      </c>
      <c r="N205">
        <v>1008</v>
      </c>
      <c r="O205" t="s">
        <v>691</v>
      </c>
      <c r="P205" t="s">
        <v>691</v>
      </c>
      <c r="Q205">
        <v>1</v>
      </c>
      <c r="W205">
        <v>0</v>
      </c>
      <c r="X205">
        <v>-360884371</v>
      </c>
      <c r="Y205">
        <v>8.5399999999999991</v>
      </c>
      <c r="AA205">
        <v>1</v>
      </c>
      <c r="AB205">
        <v>0</v>
      </c>
      <c r="AC205">
        <v>0</v>
      </c>
      <c r="AD205">
        <v>0</v>
      </c>
      <c r="AE205">
        <v>1</v>
      </c>
      <c r="AF205">
        <v>0</v>
      </c>
      <c r="AG205">
        <v>0</v>
      </c>
      <c r="AH205">
        <v>0</v>
      </c>
      <c r="AI205">
        <v>1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0</v>
      </c>
      <c r="AQ205">
        <v>0</v>
      </c>
      <c r="AR205">
        <v>0</v>
      </c>
      <c r="AS205" t="s">
        <v>3</v>
      </c>
      <c r="AT205">
        <v>8.5399999999999991</v>
      </c>
      <c r="AU205" t="s">
        <v>3</v>
      </c>
      <c r="AV205">
        <v>0</v>
      </c>
      <c r="AW205">
        <v>2</v>
      </c>
      <c r="AX205">
        <v>21013163</v>
      </c>
      <c r="AY205">
        <v>1</v>
      </c>
      <c r="AZ205">
        <v>0</v>
      </c>
      <c r="BA205">
        <v>208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Y205*Source!I125</f>
        <v>1.2553799999999997</v>
      </c>
      <c r="CY205">
        <f t="shared" ref="CY205:CY210" si="15">AA205</f>
        <v>1</v>
      </c>
      <c r="CZ205">
        <f t="shared" ref="CZ205:CZ210" si="16">AE205</f>
        <v>1</v>
      </c>
      <c r="DA205">
        <f t="shared" ref="DA205:DA210" si="17">AI205</f>
        <v>1</v>
      </c>
      <c r="DB205">
        <v>0</v>
      </c>
    </row>
    <row r="206" spans="1:106" x14ac:dyDescent="0.2">
      <c r="A206">
        <f>ROW(Source!A125)</f>
        <v>125</v>
      </c>
      <c r="B206">
        <v>21012693</v>
      </c>
      <c r="C206">
        <v>21013152</v>
      </c>
      <c r="D206">
        <v>7231827</v>
      </c>
      <c r="E206">
        <v>1</v>
      </c>
      <c r="F206">
        <v>1</v>
      </c>
      <c r="G206">
        <v>7157832</v>
      </c>
      <c r="H206">
        <v>3</v>
      </c>
      <c r="I206" t="s">
        <v>755</v>
      </c>
      <c r="J206" t="s">
        <v>756</v>
      </c>
      <c r="K206" t="s">
        <v>757</v>
      </c>
      <c r="L206">
        <v>1339</v>
      </c>
      <c r="N206">
        <v>1007</v>
      </c>
      <c r="O206" t="s">
        <v>123</v>
      </c>
      <c r="P206" t="s">
        <v>123</v>
      </c>
      <c r="Q206">
        <v>1</v>
      </c>
      <c r="W206">
        <v>0</v>
      </c>
      <c r="X206">
        <v>55300385</v>
      </c>
      <c r="Y206">
        <v>0.3</v>
      </c>
      <c r="AA206">
        <v>29.98</v>
      </c>
      <c r="AB206">
        <v>0</v>
      </c>
      <c r="AC206">
        <v>0</v>
      </c>
      <c r="AD206">
        <v>0</v>
      </c>
      <c r="AE206">
        <v>7.07</v>
      </c>
      <c r="AF206">
        <v>0</v>
      </c>
      <c r="AG206">
        <v>0</v>
      </c>
      <c r="AH206">
        <v>0</v>
      </c>
      <c r="AI206">
        <v>4.24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0</v>
      </c>
      <c r="AQ206">
        <v>0</v>
      </c>
      <c r="AR206">
        <v>0</v>
      </c>
      <c r="AS206" t="s">
        <v>3</v>
      </c>
      <c r="AT206">
        <v>0.3</v>
      </c>
      <c r="AU206" t="s">
        <v>3</v>
      </c>
      <c r="AV206">
        <v>0</v>
      </c>
      <c r="AW206">
        <v>2</v>
      </c>
      <c r="AX206">
        <v>21013164</v>
      </c>
      <c r="AY206">
        <v>1</v>
      </c>
      <c r="AZ206">
        <v>0</v>
      </c>
      <c r="BA206">
        <v>209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Y206*Source!I125</f>
        <v>4.4099999999999993E-2</v>
      </c>
      <c r="CY206">
        <f t="shared" si="15"/>
        <v>29.98</v>
      </c>
      <c r="CZ206">
        <f t="shared" si="16"/>
        <v>7.07</v>
      </c>
      <c r="DA206">
        <f t="shared" si="17"/>
        <v>4.24</v>
      </c>
      <c r="DB206">
        <v>0</v>
      </c>
    </row>
    <row r="207" spans="1:106" x14ac:dyDescent="0.2">
      <c r="A207">
        <f>ROW(Source!A125)</f>
        <v>125</v>
      </c>
      <c r="B207">
        <v>21012693</v>
      </c>
      <c r="C207">
        <v>21013152</v>
      </c>
      <c r="D207">
        <v>7232540</v>
      </c>
      <c r="E207">
        <v>1</v>
      </c>
      <c r="F207">
        <v>1</v>
      </c>
      <c r="G207">
        <v>7157832</v>
      </c>
      <c r="H207">
        <v>3</v>
      </c>
      <c r="I207" t="s">
        <v>271</v>
      </c>
      <c r="J207" t="s">
        <v>273</v>
      </c>
      <c r="K207" t="s">
        <v>272</v>
      </c>
      <c r="L207">
        <v>1327</v>
      </c>
      <c r="N207">
        <v>1005</v>
      </c>
      <c r="O207" t="s">
        <v>85</v>
      </c>
      <c r="P207" t="s">
        <v>85</v>
      </c>
      <c r="Q207">
        <v>1</v>
      </c>
      <c r="W207">
        <v>0</v>
      </c>
      <c r="X207">
        <v>-79941162</v>
      </c>
      <c r="Y207">
        <v>100</v>
      </c>
      <c r="AA207">
        <v>481.92</v>
      </c>
      <c r="AB207">
        <v>0</v>
      </c>
      <c r="AC207">
        <v>0</v>
      </c>
      <c r="AD207">
        <v>0</v>
      </c>
      <c r="AE207">
        <v>43.26</v>
      </c>
      <c r="AF207">
        <v>0</v>
      </c>
      <c r="AG207">
        <v>0</v>
      </c>
      <c r="AH207">
        <v>0</v>
      </c>
      <c r="AI207">
        <v>11.14</v>
      </c>
      <c r="AJ207">
        <v>1</v>
      </c>
      <c r="AK207">
        <v>1</v>
      </c>
      <c r="AL207">
        <v>1</v>
      </c>
      <c r="AN207">
        <v>0</v>
      </c>
      <c r="AO207">
        <v>0</v>
      </c>
      <c r="AP207">
        <v>0</v>
      </c>
      <c r="AQ207">
        <v>0</v>
      </c>
      <c r="AR207">
        <v>0</v>
      </c>
      <c r="AS207" t="s">
        <v>3</v>
      </c>
      <c r="AT207">
        <v>100</v>
      </c>
      <c r="AU207" t="s">
        <v>3</v>
      </c>
      <c r="AV207">
        <v>0</v>
      </c>
      <c r="AW207">
        <v>1</v>
      </c>
      <c r="AX207">
        <v>-1</v>
      </c>
      <c r="AY207">
        <v>0</v>
      </c>
      <c r="AZ207">
        <v>0</v>
      </c>
      <c r="BA207" t="s">
        <v>3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Y207*Source!I125</f>
        <v>14.7</v>
      </c>
      <c r="CY207">
        <f t="shared" si="15"/>
        <v>481.92</v>
      </c>
      <c r="CZ207">
        <f t="shared" si="16"/>
        <v>43.26</v>
      </c>
      <c r="DA207">
        <f t="shared" si="17"/>
        <v>11.14</v>
      </c>
      <c r="DB207">
        <v>0</v>
      </c>
    </row>
    <row r="208" spans="1:106" x14ac:dyDescent="0.2">
      <c r="A208">
        <f>ROW(Source!A125)</f>
        <v>125</v>
      </c>
      <c r="B208">
        <v>21012693</v>
      </c>
      <c r="C208">
        <v>21013152</v>
      </c>
      <c r="D208">
        <v>7235054</v>
      </c>
      <c r="E208">
        <v>1</v>
      </c>
      <c r="F208">
        <v>1</v>
      </c>
      <c r="G208">
        <v>7157832</v>
      </c>
      <c r="H208">
        <v>3</v>
      </c>
      <c r="I208" t="s">
        <v>275</v>
      </c>
      <c r="J208" t="s">
        <v>277</v>
      </c>
      <c r="K208" t="s">
        <v>276</v>
      </c>
      <c r="L208">
        <v>1348</v>
      </c>
      <c r="N208">
        <v>1009</v>
      </c>
      <c r="O208" t="s">
        <v>173</v>
      </c>
      <c r="P208" t="s">
        <v>173</v>
      </c>
      <c r="Q208">
        <v>1000</v>
      </c>
      <c r="W208">
        <v>0</v>
      </c>
      <c r="X208">
        <v>1706313606</v>
      </c>
      <c r="Y208">
        <v>0.375</v>
      </c>
      <c r="AA208">
        <v>16528.87</v>
      </c>
      <c r="AB208">
        <v>0</v>
      </c>
      <c r="AC208">
        <v>0</v>
      </c>
      <c r="AD208">
        <v>0</v>
      </c>
      <c r="AE208">
        <v>12334.98</v>
      </c>
      <c r="AF208">
        <v>0</v>
      </c>
      <c r="AG208">
        <v>0</v>
      </c>
      <c r="AH208">
        <v>0</v>
      </c>
      <c r="AI208">
        <v>1.34</v>
      </c>
      <c r="AJ208">
        <v>1</v>
      </c>
      <c r="AK208">
        <v>1</v>
      </c>
      <c r="AL208">
        <v>1</v>
      </c>
      <c r="AN208">
        <v>0</v>
      </c>
      <c r="AO208">
        <v>0</v>
      </c>
      <c r="AP208">
        <v>0</v>
      </c>
      <c r="AQ208">
        <v>0</v>
      </c>
      <c r="AR208">
        <v>0</v>
      </c>
      <c r="AS208" t="s">
        <v>3</v>
      </c>
      <c r="AT208">
        <v>0.375</v>
      </c>
      <c r="AU208" t="s">
        <v>3</v>
      </c>
      <c r="AV208">
        <v>0</v>
      </c>
      <c r="AW208">
        <v>1</v>
      </c>
      <c r="AX208">
        <v>-1</v>
      </c>
      <c r="AY208">
        <v>0</v>
      </c>
      <c r="AZ208">
        <v>0</v>
      </c>
      <c r="BA208" t="s">
        <v>3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Y208*Source!I125</f>
        <v>5.5124999999999993E-2</v>
      </c>
      <c r="CY208">
        <f t="shared" si="15"/>
        <v>16528.87</v>
      </c>
      <c r="CZ208">
        <f t="shared" si="16"/>
        <v>12334.98</v>
      </c>
      <c r="DA208">
        <f t="shared" si="17"/>
        <v>1.34</v>
      </c>
      <c r="DB208">
        <v>0</v>
      </c>
    </row>
    <row r="209" spans="1:106" x14ac:dyDescent="0.2">
      <c r="A209">
        <f>ROW(Source!A125)</f>
        <v>125</v>
      </c>
      <c r="B209">
        <v>21012693</v>
      </c>
      <c r="C209">
        <v>21013152</v>
      </c>
      <c r="D209">
        <v>7235008</v>
      </c>
      <c r="E209">
        <v>1</v>
      </c>
      <c r="F209">
        <v>1</v>
      </c>
      <c r="G209">
        <v>7157832</v>
      </c>
      <c r="H209">
        <v>3</v>
      </c>
      <c r="I209" t="s">
        <v>267</v>
      </c>
      <c r="J209" t="s">
        <v>269</v>
      </c>
      <c r="K209" t="s">
        <v>268</v>
      </c>
      <c r="L209">
        <v>1348</v>
      </c>
      <c r="N209">
        <v>1009</v>
      </c>
      <c r="O209" t="s">
        <v>173</v>
      </c>
      <c r="P209" t="s">
        <v>173</v>
      </c>
      <c r="Q209">
        <v>1000</v>
      </c>
      <c r="W209">
        <v>0</v>
      </c>
      <c r="X209">
        <v>2087422465</v>
      </c>
      <c r="Y209">
        <v>5.9166999999999997E-2</v>
      </c>
      <c r="AA209">
        <v>26458.25</v>
      </c>
      <c r="AB209">
        <v>0</v>
      </c>
      <c r="AC209">
        <v>0</v>
      </c>
      <c r="AD209">
        <v>0</v>
      </c>
      <c r="AE209">
        <v>5986.03</v>
      </c>
      <c r="AF209">
        <v>0</v>
      </c>
      <c r="AG209">
        <v>0</v>
      </c>
      <c r="AH209">
        <v>0</v>
      </c>
      <c r="AI209">
        <v>4.42</v>
      </c>
      <c r="AJ209">
        <v>1</v>
      </c>
      <c r="AK209">
        <v>1</v>
      </c>
      <c r="AL209">
        <v>1</v>
      </c>
      <c r="AN209">
        <v>0</v>
      </c>
      <c r="AO209">
        <v>0</v>
      </c>
      <c r="AP209">
        <v>0</v>
      </c>
      <c r="AQ209">
        <v>0</v>
      </c>
      <c r="AR209">
        <v>0</v>
      </c>
      <c r="AS209" t="s">
        <v>3</v>
      </c>
      <c r="AT209">
        <v>5.9166999999999997E-2</v>
      </c>
      <c r="AU209" t="s">
        <v>3</v>
      </c>
      <c r="AV209">
        <v>0</v>
      </c>
      <c r="AW209">
        <v>1</v>
      </c>
      <c r="AX209">
        <v>-1</v>
      </c>
      <c r="AY209">
        <v>0</v>
      </c>
      <c r="AZ209">
        <v>0</v>
      </c>
      <c r="BA209" t="s">
        <v>3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Y209*Source!I125</f>
        <v>8.6975489999999989E-3</v>
      </c>
      <c r="CY209">
        <f t="shared" si="15"/>
        <v>26458.25</v>
      </c>
      <c r="CZ209">
        <f t="shared" si="16"/>
        <v>5986.03</v>
      </c>
      <c r="DA209">
        <f t="shared" si="17"/>
        <v>4.42</v>
      </c>
      <c r="DB209">
        <v>0</v>
      </c>
    </row>
    <row r="210" spans="1:106" x14ac:dyDescent="0.2">
      <c r="A210">
        <f>ROW(Source!A125)</f>
        <v>125</v>
      </c>
      <c r="B210">
        <v>21012693</v>
      </c>
      <c r="C210">
        <v>21013152</v>
      </c>
      <c r="D210">
        <v>7234965</v>
      </c>
      <c r="E210">
        <v>1</v>
      </c>
      <c r="F210">
        <v>1</v>
      </c>
      <c r="G210">
        <v>7157832</v>
      </c>
      <c r="H210">
        <v>3</v>
      </c>
      <c r="I210" t="s">
        <v>761</v>
      </c>
      <c r="J210" t="s">
        <v>762</v>
      </c>
      <c r="K210" t="s">
        <v>763</v>
      </c>
      <c r="L210">
        <v>1339</v>
      </c>
      <c r="N210">
        <v>1007</v>
      </c>
      <c r="O210" t="s">
        <v>123</v>
      </c>
      <c r="P210" t="s">
        <v>123</v>
      </c>
      <c r="Q210">
        <v>1</v>
      </c>
      <c r="W210">
        <v>0</v>
      </c>
      <c r="X210">
        <v>-424400699</v>
      </c>
      <c r="Y210">
        <v>1.42</v>
      </c>
      <c r="AA210">
        <v>3132.4</v>
      </c>
      <c r="AB210">
        <v>0</v>
      </c>
      <c r="AC210">
        <v>0</v>
      </c>
      <c r="AD210">
        <v>0</v>
      </c>
      <c r="AE210">
        <v>478.96</v>
      </c>
      <c r="AF210">
        <v>0</v>
      </c>
      <c r="AG210">
        <v>0</v>
      </c>
      <c r="AH210">
        <v>0</v>
      </c>
      <c r="AI210">
        <v>6.54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0</v>
      </c>
      <c r="AQ210">
        <v>0</v>
      </c>
      <c r="AR210">
        <v>0</v>
      </c>
      <c r="AS210" t="s">
        <v>3</v>
      </c>
      <c r="AT210">
        <v>1.42</v>
      </c>
      <c r="AU210" t="s">
        <v>3</v>
      </c>
      <c r="AV210">
        <v>0</v>
      </c>
      <c r="AW210">
        <v>2</v>
      </c>
      <c r="AX210">
        <v>21013165</v>
      </c>
      <c r="AY210">
        <v>1</v>
      </c>
      <c r="AZ210">
        <v>0</v>
      </c>
      <c r="BA210">
        <v>210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Y210*Source!I125</f>
        <v>0.20873999999999998</v>
      </c>
      <c r="CY210">
        <f t="shared" si="15"/>
        <v>3132.4</v>
      </c>
      <c r="CZ210">
        <f t="shared" si="16"/>
        <v>478.96</v>
      </c>
      <c r="DA210">
        <f t="shared" si="17"/>
        <v>6.54</v>
      </c>
      <c r="DB210">
        <v>0</v>
      </c>
    </row>
    <row r="211" spans="1:106" x14ac:dyDescent="0.2">
      <c r="A211">
        <f>ROW(Source!A134)</f>
        <v>134</v>
      </c>
      <c r="B211">
        <v>21012691</v>
      </c>
      <c r="C211">
        <v>21013194</v>
      </c>
      <c r="D211">
        <v>7157835</v>
      </c>
      <c r="E211">
        <v>7157832</v>
      </c>
      <c r="F211">
        <v>1</v>
      </c>
      <c r="G211">
        <v>7157832</v>
      </c>
      <c r="H211">
        <v>1</v>
      </c>
      <c r="I211" t="s">
        <v>685</v>
      </c>
      <c r="J211" t="s">
        <v>3</v>
      </c>
      <c r="K211" t="s">
        <v>686</v>
      </c>
      <c r="L211">
        <v>1191</v>
      </c>
      <c r="N211">
        <v>1013</v>
      </c>
      <c r="O211" t="s">
        <v>687</v>
      </c>
      <c r="P211" t="s">
        <v>687</v>
      </c>
      <c r="Q211">
        <v>1</v>
      </c>
      <c r="W211">
        <v>0</v>
      </c>
      <c r="X211">
        <v>946207192</v>
      </c>
      <c r="Y211">
        <v>48.210300000000004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1</v>
      </c>
      <c r="AQ211">
        <v>0</v>
      </c>
      <c r="AR211">
        <v>0</v>
      </c>
      <c r="AS211" t="s">
        <v>3</v>
      </c>
      <c r="AT211">
        <v>69.87</v>
      </c>
      <c r="AU211" t="s">
        <v>764</v>
      </c>
      <c r="AV211">
        <v>1</v>
      </c>
      <c r="AW211">
        <v>2</v>
      </c>
      <c r="AX211">
        <v>21013199</v>
      </c>
      <c r="AY211">
        <v>1</v>
      </c>
      <c r="AZ211">
        <v>0</v>
      </c>
      <c r="BA211">
        <v>213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Y211*Source!I134</f>
        <v>1.4945193000000001</v>
      </c>
      <c r="CY211">
        <f>AD211</f>
        <v>0</v>
      </c>
      <c r="CZ211">
        <f>AH211</f>
        <v>0</v>
      </c>
      <c r="DA211">
        <f>AL211</f>
        <v>1</v>
      </c>
      <c r="DB211">
        <v>0</v>
      </c>
    </row>
    <row r="212" spans="1:106" x14ac:dyDescent="0.2">
      <c r="A212">
        <f>ROW(Source!A134)</f>
        <v>134</v>
      </c>
      <c r="B212">
        <v>21012691</v>
      </c>
      <c r="C212">
        <v>21013194</v>
      </c>
      <c r="D212">
        <v>7231126</v>
      </c>
      <c r="E212">
        <v>1</v>
      </c>
      <c r="F212">
        <v>1</v>
      </c>
      <c r="G212">
        <v>7157832</v>
      </c>
      <c r="H212">
        <v>2</v>
      </c>
      <c r="I212" t="s">
        <v>765</v>
      </c>
      <c r="J212" t="s">
        <v>766</v>
      </c>
      <c r="K212" t="s">
        <v>767</v>
      </c>
      <c r="L212">
        <v>1368</v>
      </c>
      <c r="N212">
        <v>1011</v>
      </c>
      <c r="O212" t="s">
        <v>708</v>
      </c>
      <c r="P212" t="s">
        <v>708</v>
      </c>
      <c r="Q212">
        <v>1</v>
      </c>
      <c r="W212">
        <v>0</v>
      </c>
      <c r="X212">
        <v>331870461</v>
      </c>
      <c r="Y212">
        <v>0.99359999999999993</v>
      </c>
      <c r="AA212">
        <v>0</v>
      </c>
      <c r="AB212">
        <v>41.62</v>
      </c>
      <c r="AC212">
        <v>13.33</v>
      </c>
      <c r="AD212">
        <v>0</v>
      </c>
      <c r="AE212">
        <v>0</v>
      </c>
      <c r="AF212">
        <v>41.62</v>
      </c>
      <c r="AG212">
        <v>13.33</v>
      </c>
      <c r="AH212">
        <v>0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3</v>
      </c>
      <c r="AT212">
        <v>1.44</v>
      </c>
      <c r="AU212" t="s">
        <v>764</v>
      </c>
      <c r="AV212">
        <v>0</v>
      </c>
      <c r="AW212">
        <v>2</v>
      </c>
      <c r="AX212">
        <v>21013200</v>
      </c>
      <c r="AY212">
        <v>1</v>
      </c>
      <c r="AZ212">
        <v>0</v>
      </c>
      <c r="BA212">
        <v>214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Y212*Source!I134</f>
        <v>3.0801599999999998E-2</v>
      </c>
      <c r="CY212">
        <f>AB212</f>
        <v>41.62</v>
      </c>
      <c r="CZ212">
        <f>AF212</f>
        <v>41.62</v>
      </c>
      <c r="DA212">
        <f>AJ212</f>
        <v>1</v>
      </c>
      <c r="DB212">
        <v>0</v>
      </c>
    </row>
    <row r="213" spans="1:106" x14ac:dyDescent="0.2">
      <c r="A213">
        <f>ROW(Source!A134)</f>
        <v>134</v>
      </c>
      <c r="B213">
        <v>21012691</v>
      </c>
      <c r="C213">
        <v>21013194</v>
      </c>
      <c r="D213">
        <v>7231489</v>
      </c>
      <c r="E213">
        <v>1</v>
      </c>
      <c r="F213">
        <v>1</v>
      </c>
      <c r="G213">
        <v>7157832</v>
      </c>
      <c r="H213">
        <v>2</v>
      </c>
      <c r="I213" t="s">
        <v>768</v>
      </c>
      <c r="J213" t="s">
        <v>769</v>
      </c>
      <c r="K213" t="s">
        <v>770</v>
      </c>
      <c r="L213">
        <v>1368</v>
      </c>
      <c r="N213">
        <v>1011</v>
      </c>
      <c r="O213" t="s">
        <v>708</v>
      </c>
      <c r="P213" t="s">
        <v>708</v>
      </c>
      <c r="Q213">
        <v>1</v>
      </c>
      <c r="W213">
        <v>0</v>
      </c>
      <c r="X213">
        <v>1080624300</v>
      </c>
      <c r="Y213">
        <v>0.99359999999999993</v>
      </c>
      <c r="AA213">
        <v>0</v>
      </c>
      <c r="AB213">
        <v>3.16</v>
      </c>
      <c r="AC213">
        <v>0.04</v>
      </c>
      <c r="AD213">
        <v>0</v>
      </c>
      <c r="AE213">
        <v>0</v>
      </c>
      <c r="AF213">
        <v>3.16</v>
      </c>
      <c r="AG213">
        <v>0.04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3</v>
      </c>
      <c r="AT213">
        <v>1.44</v>
      </c>
      <c r="AU213" t="s">
        <v>764</v>
      </c>
      <c r="AV213">
        <v>0</v>
      </c>
      <c r="AW213">
        <v>2</v>
      </c>
      <c r="AX213">
        <v>21013201</v>
      </c>
      <c r="AY213">
        <v>1</v>
      </c>
      <c r="AZ213">
        <v>0</v>
      </c>
      <c r="BA213">
        <v>215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Y213*Source!I134</f>
        <v>3.0801599999999998E-2</v>
      </c>
      <c r="CY213">
        <f>AB213</f>
        <v>3.16</v>
      </c>
      <c r="CZ213">
        <f>AF213</f>
        <v>3.16</v>
      </c>
      <c r="DA213">
        <f>AJ213</f>
        <v>1</v>
      </c>
      <c r="DB213">
        <v>0</v>
      </c>
    </row>
    <row r="214" spans="1:106" x14ac:dyDescent="0.2">
      <c r="A214">
        <f>ROW(Source!A134)</f>
        <v>134</v>
      </c>
      <c r="B214">
        <v>21012691</v>
      </c>
      <c r="C214">
        <v>21013194</v>
      </c>
      <c r="D214">
        <v>7182702</v>
      </c>
      <c r="E214">
        <v>7157832</v>
      </c>
      <c r="F214">
        <v>1</v>
      </c>
      <c r="G214">
        <v>7157832</v>
      </c>
      <c r="H214">
        <v>3</v>
      </c>
      <c r="I214" t="s">
        <v>688</v>
      </c>
      <c r="J214" t="s">
        <v>3</v>
      </c>
      <c r="K214" t="s">
        <v>689</v>
      </c>
      <c r="L214">
        <v>1348</v>
      </c>
      <c r="N214">
        <v>1009</v>
      </c>
      <c r="O214" t="s">
        <v>173</v>
      </c>
      <c r="P214" t="s">
        <v>173</v>
      </c>
      <c r="Q214">
        <v>1000</v>
      </c>
      <c r="W214">
        <v>0</v>
      </c>
      <c r="X214">
        <v>-1541367988</v>
      </c>
      <c r="Y214">
        <v>5.2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0</v>
      </c>
      <c r="AQ214">
        <v>0</v>
      </c>
      <c r="AR214">
        <v>0</v>
      </c>
      <c r="AS214" t="s">
        <v>3</v>
      </c>
      <c r="AT214">
        <v>5.2</v>
      </c>
      <c r="AU214" t="s">
        <v>3</v>
      </c>
      <c r="AV214">
        <v>0</v>
      </c>
      <c r="AW214">
        <v>2</v>
      </c>
      <c r="AX214">
        <v>21013202</v>
      </c>
      <c r="AY214">
        <v>1</v>
      </c>
      <c r="AZ214">
        <v>0</v>
      </c>
      <c r="BA214">
        <v>216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Y214*Source!I134</f>
        <v>0.16120000000000001</v>
      </c>
      <c r="CY214">
        <f>AA214</f>
        <v>0</v>
      </c>
      <c r="CZ214">
        <f>AE214</f>
        <v>0</v>
      </c>
      <c r="DA214">
        <f>AI214</f>
        <v>1</v>
      </c>
      <c r="DB214">
        <v>0</v>
      </c>
    </row>
    <row r="215" spans="1:106" x14ac:dyDescent="0.2">
      <c r="A215">
        <f>ROW(Source!A135)</f>
        <v>135</v>
      </c>
      <c r="B215">
        <v>21012693</v>
      </c>
      <c r="C215">
        <v>21013194</v>
      </c>
      <c r="D215">
        <v>7157835</v>
      </c>
      <c r="E215">
        <v>7157832</v>
      </c>
      <c r="F215">
        <v>1</v>
      </c>
      <c r="G215">
        <v>7157832</v>
      </c>
      <c r="H215">
        <v>1</v>
      </c>
      <c r="I215" t="s">
        <v>685</v>
      </c>
      <c r="J215" t="s">
        <v>3</v>
      </c>
      <c r="K215" t="s">
        <v>686</v>
      </c>
      <c r="L215">
        <v>1191</v>
      </c>
      <c r="N215">
        <v>1013</v>
      </c>
      <c r="O215" t="s">
        <v>687</v>
      </c>
      <c r="P215" t="s">
        <v>687</v>
      </c>
      <c r="Q215">
        <v>1</v>
      </c>
      <c r="W215">
        <v>0</v>
      </c>
      <c r="X215">
        <v>946207192</v>
      </c>
      <c r="Y215">
        <v>48.210300000000004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3</v>
      </c>
      <c r="AT215">
        <v>69.87</v>
      </c>
      <c r="AU215" t="s">
        <v>764</v>
      </c>
      <c r="AV215">
        <v>1</v>
      </c>
      <c r="AW215">
        <v>2</v>
      </c>
      <c r="AX215">
        <v>21013199</v>
      </c>
      <c r="AY215">
        <v>1</v>
      </c>
      <c r="AZ215">
        <v>0</v>
      </c>
      <c r="BA215">
        <v>217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Y215*Source!I135</f>
        <v>1.4945193000000001</v>
      </c>
      <c r="CY215">
        <f>AD215</f>
        <v>0</v>
      </c>
      <c r="CZ215">
        <f>AH215</f>
        <v>0</v>
      </c>
      <c r="DA215">
        <f>AL215</f>
        <v>1</v>
      </c>
      <c r="DB215">
        <v>0</v>
      </c>
    </row>
    <row r="216" spans="1:106" x14ac:dyDescent="0.2">
      <c r="A216">
        <f>ROW(Source!A135)</f>
        <v>135</v>
      </c>
      <c r="B216">
        <v>21012693</v>
      </c>
      <c r="C216">
        <v>21013194</v>
      </c>
      <c r="D216">
        <v>7231126</v>
      </c>
      <c r="E216">
        <v>1</v>
      </c>
      <c r="F216">
        <v>1</v>
      </c>
      <c r="G216">
        <v>7157832</v>
      </c>
      <c r="H216">
        <v>2</v>
      </c>
      <c r="I216" t="s">
        <v>765</v>
      </c>
      <c r="J216" t="s">
        <v>766</v>
      </c>
      <c r="K216" t="s">
        <v>767</v>
      </c>
      <c r="L216">
        <v>1368</v>
      </c>
      <c r="N216">
        <v>1011</v>
      </c>
      <c r="O216" t="s">
        <v>708</v>
      </c>
      <c r="P216" t="s">
        <v>708</v>
      </c>
      <c r="Q216">
        <v>1</v>
      </c>
      <c r="W216">
        <v>0</v>
      </c>
      <c r="X216">
        <v>331870461</v>
      </c>
      <c r="Y216">
        <v>0.99359999999999993</v>
      </c>
      <c r="AA216">
        <v>0</v>
      </c>
      <c r="AB216">
        <v>386.96</v>
      </c>
      <c r="AC216">
        <v>258.89</v>
      </c>
      <c r="AD216">
        <v>0</v>
      </c>
      <c r="AE216">
        <v>0</v>
      </c>
      <c r="AF216">
        <v>41.62</v>
      </c>
      <c r="AG216">
        <v>13.33</v>
      </c>
      <c r="AH216">
        <v>0</v>
      </c>
      <c r="AI216">
        <v>1</v>
      </c>
      <c r="AJ216">
        <v>8.8800000000000008</v>
      </c>
      <c r="AK216">
        <v>18.55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3</v>
      </c>
      <c r="AT216">
        <v>1.44</v>
      </c>
      <c r="AU216" t="s">
        <v>764</v>
      </c>
      <c r="AV216">
        <v>0</v>
      </c>
      <c r="AW216">
        <v>2</v>
      </c>
      <c r="AX216">
        <v>21013200</v>
      </c>
      <c r="AY216">
        <v>1</v>
      </c>
      <c r="AZ216">
        <v>0</v>
      </c>
      <c r="BA216">
        <v>218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Y216*Source!I135</f>
        <v>3.0801599999999998E-2</v>
      </c>
      <c r="CY216">
        <f>AB216</f>
        <v>386.96</v>
      </c>
      <c r="CZ216">
        <f>AF216</f>
        <v>41.62</v>
      </c>
      <c r="DA216">
        <f>AJ216</f>
        <v>8.8800000000000008</v>
      </c>
      <c r="DB216">
        <v>0</v>
      </c>
    </row>
    <row r="217" spans="1:106" x14ac:dyDescent="0.2">
      <c r="A217">
        <f>ROW(Source!A135)</f>
        <v>135</v>
      </c>
      <c r="B217">
        <v>21012693</v>
      </c>
      <c r="C217">
        <v>21013194</v>
      </c>
      <c r="D217">
        <v>7231489</v>
      </c>
      <c r="E217">
        <v>1</v>
      </c>
      <c r="F217">
        <v>1</v>
      </c>
      <c r="G217">
        <v>7157832</v>
      </c>
      <c r="H217">
        <v>2</v>
      </c>
      <c r="I217" t="s">
        <v>768</v>
      </c>
      <c r="J217" t="s">
        <v>769</v>
      </c>
      <c r="K217" t="s">
        <v>770</v>
      </c>
      <c r="L217">
        <v>1368</v>
      </c>
      <c r="N217">
        <v>1011</v>
      </c>
      <c r="O217" t="s">
        <v>708</v>
      </c>
      <c r="P217" t="s">
        <v>708</v>
      </c>
      <c r="Q217">
        <v>1</v>
      </c>
      <c r="W217">
        <v>0</v>
      </c>
      <c r="X217">
        <v>1080624300</v>
      </c>
      <c r="Y217">
        <v>0.99359999999999993</v>
      </c>
      <c r="AA217">
        <v>0</v>
      </c>
      <c r="AB217">
        <v>5.0599999999999996</v>
      </c>
      <c r="AC217">
        <v>0.78</v>
      </c>
      <c r="AD217">
        <v>0</v>
      </c>
      <c r="AE217">
        <v>0</v>
      </c>
      <c r="AF217">
        <v>3.16</v>
      </c>
      <c r="AG217">
        <v>0.04</v>
      </c>
      <c r="AH217">
        <v>0</v>
      </c>
      <c r="AI217">
        <v>1</v>
      </c>
      <c r="AJ217">
        <v>1.53</v>
      </c>
      <c r="AK217">
        <v>18.55</v>
      </c>
      <c r="AL217">
        <v>1</v>
      </c>
      <c r="AN217">
        <v>0</v>
      </c>
      <c r="AO217">
        <v>1</v>
      </c>
      <c r="AP217">
        <v>1</v>
      </c>
      <c r="AQ217">
        <v>0</v>
      </c>
      <c r="AR217">
        <v>0</v>
      </c>
      <c r="AS217" t="s">
        <v>3</v>
      </c>
      <c r="AT217">
        <v>1.44</v>
      </c>
      <c r="AU217" t="s">
        <v>764</v>
      </c>
      <c r="AV217">
        <v>0</v>
      </c>
      <c r="AW217">
        <v>2</v>
      </c>
      <c r="AX217">
        <v>21013201</v>
      </c>
      <c r="AY217">
        <v>1</v>
      </c>
      <c r="AZ217">
        <v>0</v>
      </c>
      <c r="BA217">
        <v>219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Y217*Source!I135</f>
        <v>3.0801599999999998E-2</v>
      </c>
      <c r="CY217">
        <f>AB217</f>
        <v>5.0599999999999996</v>
      </c>
      <c r="CZ217">
        <f>AF217</f>
        <v>3.16</v>
      </c>
      <c r="DA217">
        <f>AJ217</f>
        <v>1.53</v>
      </c>
      <c r="DB217">
        <v>0</v>
      </c>
    </row>
    <row r="218" spans="1:106" x14ac:dyDescent="0.2">
      <c r="A218">
        <f>ROW(Source!A135)</f>
        <v>135</v>
      </c>
      <c r="B218">
        <v>21012693</v>
      </c>
      <c r="C218">
        <v>21013194</v>
      </c>
      <c r="D218">
        <v>7182702</v>
      </c>
      <c r="E218">
        <v>7157832</v>
      </c>
      <c r="F218">
        <v>1</v>
      </c>
      <c r="G218">
        <v>7157832</v>
      </c>
      <c r="H218">
        <v>3</v>
      </c>
      <c r="I218" t="s">
        <v>688</v>
      </c>
      <c r="J218" t="s">
        <v>3</v>
      </c>
      <c r="K218" t="s">
        <v>689</v>
      </c>
      <c r="L218">
        <v>1348</v>
      </c>
      <c r="N218">
        <v>1009</v>
      </c>
      <c r="O218" t="s">
        <v>173</v>
      </c>
      <c r="P218" t="s">
        <v>173</v>
      </c>
      <c r="Q218">
        <v>1000</v>
      </c>
      <c r="W218">
        <v>0</v>
      </c>
      <c r="X218">
        <v>-1541367988</v>
      </c>
      <c r="Y218">
        <v>5.2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3</v>
      </c>
      <c r="AT218">
        <v>5.2</v>
      </c>
      <c r="AU218" t="s">
        <v>3</v>
      </c>
      <c r="AV218">
        <v>0</v>
      </c>
      <c r="AW218">
        <v>2</v>
      </c>
      <c r="AX218">
        <v>21013202</v>
      </c>
      <c r="AY218">
        <v>1</v>
      </c>
      <c r="AZ218">
        <v>0</v>
      </c>
      <c r="BA218">
        <v>220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Y218*Source!I135</f>
        <v>0.16120000000000001</v>
      </c>
      <c r="CY218">
        <f>AA218</f>
        <v>0</v>
      </c>
      <c r="CZ218">
        <f>AE218</f>
        <v>0</v>
      </c>
      <c r="DA218">
        <f>AI218</f>
        <v>1</v>
      </c>
      <c r="DB218">
        <v>0</v>
      </c>
    </row>
    <row r="219" spans="1:106" x14ac:dyDescent="0.2">
      <c r="A219">
        <f>ROW(Source!A136)</f>
        <v>136</v>
      </c>
      <c r="B219">
        <v>21012691</v>
      </c>
      <c r="C219">
        <v>21013203</v>
      </c>
      <c r="D219">
        <v>7157835</v>
      </c>
      <c r="E219">
        <v>7157832</v>
      </c>
      <c r="F219">
        <v>1</v>
      </c>
      <c r="G219">
        <v>7157832</v>
      </c>
      <c r="H219">
        <v>1</v>
      </c>
      <c r="I219" t="s">
        <v>685</v>
      </c>
      <c r="J219" t="s">
        <v>3</v>
      </c>
      <c r="K219" t="s">
        <v>686</v>
      </c>
      <c r="L219">
        <v>1191</v>
      </c>
      <c r="N219">
        <v>1013</v>
      </c>
      <c r="O219" t="s">
        <v>687</v>
      </c>
      <c r="P219" t="s">
        <v>687</v>
      </c>
      <c r="Q219">
        <v>1</v>
      </c>
      <c r="W219">
        <v>0</v>
      </c>
      <c r="X219">
        <v>946207192</v>
      </c>
      <c r="Y219">
        <v>28.29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1</v>
      </c>
      <c r="AQ219">
        <v>0</v>
      </c>
      <c r="AR219">
        <v>0</v>
      </c>
      <c r="AS219" t="s">
        <v>3</v>
      </c>
      <c r="AT219">
        <v>24.6</v>
      </c>
      <c r="AU219" t="s">
        <v>28</v>
      </c>
      <c r="AV219">
        <v>1</v>
      </c>
      <c r="AW219">
        <v>2</v>
      </c>
      <c r="AX219">
        <v>21013208</v>
      </c>
      <c r="AY219">
        <v>1</v>
      </c>
      <c r="AZ219">
        <v>0</v>
      </c>
      <c r="BA219">
        <v>221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Y219*Source!I136</f>
        <v>0.87698999999999994</v>
      </c>
      <c r="CY219">
        <f>AD219</f>
        <v>0</v>
      </c>
      <c r="CZ219">
        <f>AH219</f>
        <v>0</v>
      </c>
      <c r="DA219">
        <f>AL219</f>
        <v>1</v>
      </c>
      <c r="DB219">
        <v>0</v>
      </c>
    </row>
    <row r="220" spans="1:106" x14ac:dyDescent="0.2">
      <c r="A220">
        <f>ROW(Source!A136)</f>
        <v>136</v>
      </c>
      <c r="B220">
        <v>21012691</v>
      </c>
      <c r="C220">
        <v>21013203</v>
      </c>
      <c r="D220">
        <v>7231126</v>
      </c>
      <c r="E220">
        <v>1</v>
      </c>
      <c r="F220">
        <v>1</v>
      </c>
      <c r="G220">
        <v>7157832</v>
      </c>
      <c r="H220">
        <v>2</v>
      </c>
      <c r="I220" t="s">
        <v>765</v>
      </c>
      <c r="J220" t="s">
        <v>766</v>
      </c>
      <c r="K220" t="s">
        <v>767</v>
      </c>
      <c r="L220">
        <v>1368</v>
      </c>
      <c r="N220">
        <v>1011</v>
      </c>
      <c r="O220" t="s">
        <v>708</v>
      </c>
      <c r="P220" t="s">
        <v>708</v>
      </c>
      <c r="Q220">
        <v>1</v>
      </c>
      <c r="W220">
        <v>0</v>
      </c>
      <c r="X220">
        <v>331870461</v>
      </c>
      <c r="Y220">
        <v>11.959999999999999</v>
      </c>
      <c r="AA220">
        <v>0</v>
      </c>
      <c r="AB220">
        <v>41.62</v>
      </c>
      <c r="AC220">
        <v>13.33</v>
      </c>
      <c r="AD220">
        <v>0</v>
      </c>
      <c r="AE220">
        <v>0</v>
      </c>
      <c r="AF220">
        <v>41.62</v>
      </c>
      <c r="AG220">
        <v>13.33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1</v>
      </c>
      <c r="AQ220">
        <v>0</v>
      </c>
      <c r="AR220">
        <v>0</v>
      </c>
      <c r="AS220" t="s">
        <v>3</v>
      </c>
      <c r="AT220">
        <v>10.4</v>
      </c>
      <c r="AU220" t="s">
        <v>28</v>
      </c>
      <c r="AV220">
        <v>0</v>
      </c>
      <c r="AW220">
        <v>2</v>
      </c>
      <c r="AX220">
        <v>21013209</v>
      </c>
      <c r="AY220">
        <v>1</v>
      </c>
      <c r="AZ220">
        <v>0</v>
      </c>
      <c r="BA220">
        <v>222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Y220*Source!I136</f>
        <v>0.37075999999999998</v>
      </c>
      <c r="CY220">
        <f>AB220</f>
        <v>41.62</v>
      </c>
      <c r="CZ220">
        <f>AF220</f>
        <v>41.62</v>
      </c>
      <c r="DA220">
        <f>AJ220</f>
        <v>1</v>
      </c>
      <c r="DB220">
        <v>0</v>
      </c>
    </row>
    <row r="221" spans="1:106" x14ac:dyDescent="0.2">
      <c r="A221">
        <f>ROW(Source!A136)</f>
        <v>136</v>
      </c>
      <c r="B221">
        <v>21012691</v>
      </c>
      <c r="C221">
        <v>21013203</v>
      </c>
      <c r="D221">
        <v>7231489</v>
      </c>
      <c r="E221">
        <v>1</v>
      </c>
      <c r="F221">
        <v>1</v>
      </c>
      <c r="G221">
        <v>7157832</v>
      </c>
      <c r="H221">
        <v>2</v>
      </c>
      <c r="I221" t="s">
        <v>768</v>
      </c>
      <c r="J221" t="s">
        <v>769</v>
      </c>
      <c r="K221" t="s">
        <v>770</v>
      </c>
      <c r="L221">
        <v>1368</v>
      </c>
      <c r="N221">
        <v>1011</v>
      </c>
      <c r="O221" t="s">
        <v>708</v>
      </c>
      <c r="P221" t="s">
        <v>708</v>
      </c>
      <c r="Q221">
        <v>1</v>
      </c>
      <c r="W221">
        <v>0</v>
      </c>
      <c r="X221">
        <v>1080624300</v>
      </c>
      <c r="Y221">
        <v>11.959999999999999</v>
      </c>
      <c r="AA221">
        <v>0</v>
      </c>
      <c r="AB221">
        <v>3.16</v>
      </c>
      <c r="AC221">
        <v>0.04</v>
      </c>
      <c r="AD221">
        <v>0</v>
      </c>
      <c r="AE221">
        <v>0</v>
      </c>
      <c r="AF221">
        <v>3.16</v>
      </c>
      <c r="AG221">
        <v>0.04</v>
      </c>
      <c r="AH221">
        <v>0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1</v>
      </c>
      <c r="AQ221">
        <v>0</v>
      </c>
      <c r="AR221">
        <v>0</v>
      </c>
      <c r="AS221" t="s">
        <v>3</v>
      </c>
      <c r="AT221">
        <v>10.4</v>
      </c>
      <c r="AU221" t="s">
        <v>28</v>
      </c>
      <c r="AV221">
        <v>0</v>
      </c>
      <c r="AW221">
        <v>2</v>
      </c>
      <c r="AX221">
        <v>21013210</v>
      </c>
      <c r="AY221">
        <v>1</v>
      </c>
      <c r="AZ221">
        <v>0</v>
      </c>
      <c r="BA221">
        <v>223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Y221*Source!I136</f>
        <v>0.37075999999999998</v>
      </c>
      <c r="CY221">
        <f>AB221</f>
        <v>3.16</v>
      </c>
      <c r="CZ221">
        <f>AF221</f>
        <v>3.16</v>
      </c>
      <c r="DA221">
        <f>AJ221</f>
        <v>1</v>
      </c>
      <c r="DB221">
        <v>0</v>
      </c>
    </row>
    <row r="222" spans="1:106" x14ac:dyDescent="0.2">
      <c r="A222">
        <f>ROW(Source!A136)</f>
        <v>136</v>
      </c>
      <c r="B222">
        <v>21012691</v>
      </c>
      <c r="C222">
        <v>21013203</v>
      </c>
      <c r="D222">
        <v>7182702</v>
      </c>
      <c r="E222">
        <v>7157832</v>
      </c>
      <c r="F222">
        <v>1</v>
      </c>
      <c r="G222">
        <v>7157832</v>
      </c>
      <c r="H222">
        <v>3</v>
      </c>
      <c r="I222" t="s">
        <v>688</v>
      </c>
      <c r="J222" t="s">
        <v>3</v>
      </c>
      <c r="K222" t="s">
        <v>689</v>
      </c>
      <c r="L222">
        <v>1348</v>
      </c>
      <c r="N222">
        <v>1009</v>
      </c>
      <c r="O222" t="s">
        <v>173</v>
      </c>
      <c r="P222" t="s">
        <v>173</v>
      </c>
      <c r="Q222">
        <v>1000</v>
      </c>
      <c r="W222">
        <v>0</v>
      </c>
      <c r="X222">
        <v>-1541367988</v>
      </c>
      <c r="Y222">
        <v>6.6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N222">
        <v>0</v>
      </c>
      <c r="AO222">
        <v>1</v>
      </c>
      <c r="AP222">
        <v>0</v>
      </c>
      <c r="AQ222">
        <v>0</v>
      </c>
      <c r="AR222">
        <v>0</v>
      </c>
      <c r="AS222" t="s">
        <v>3</v>
      </c>
      <c r="AT222">
        <v>6.6</v>
      </c>
      <c r="AU222" t="s">
        <v>3</v>
      </c>
      <c r="AV222">
        <v>0</v>
      </c>
      <c r="AW222">
        <v>2</v>
      </c>
      <c r="AX222">
        <v>21013211</v>
      </c>
      <c r="AY222">
        <v>1</v>
      </c>
      <c r="AZ222">
        <v>0</v>
      </c>
      <c r="BA222">
        <v>224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Y222*Source!I136</f>
        <v>0.20459999999999998</v>
      </c>
      <c r="CY222">
        <f>AA222</f>
        <v>0</v>
      </c>
      <c r="CZ222">
        <f>AE222</f>
        <v>0</v>
      </c>
      <c r="DA222">
        <f>AI222</f>
        <v>1</v>
      </c>
      <c r="DB222">
        <v>0</v>
      </c>
    </row>
    <row r="223" spans="1:106" x14ac:dyDescent="0.2">
      <c r="A223">
        <f>ROW(Source!A137)</f>
        <v>137</v>
      </c>
      <c r="B223">
        <v>21012693</v>
      </c>
      <c r="C223">
        <v>21013203</v>
      </c>
      <c r="D223">
        <v>7157835</v>
      </c>
      <c r="E223">
        <v>7157832</v>
      </c>
      <c r="F223">
        <v>1</v>
      </c>
      <c r="G223">
        <v>7157832</v>
      </c>
      <c r="H223">
        <v>1</v>
      </c>
      <c r="I223" t="s">
        <v>685</v>
      </c>
      <c r="J223" t="s">
        <v>3</v>
      </c>
      <c r="K223" t="s">
        <v>686</v>
      </c>
      <c r="L223">
        <v>1191</v>
      </c>
      <c r="N223">
        <v>1013</v>
      </c>
      <c r="O223" t="s">
        <v>687</v>
      </c>
      <c r="P223" t="s">
        <v>687</v>
      </c>
      <c r="Q223">
        <v>1</v>
      </c>
      <c r="W223">
        <v>0</v>
      </c>
      <c r="X223">
        <v>946207192</v>
      </c>
      <c r="Y223">
        <v>28.29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1</v>
      </c>
      <c r="AL223">
        <v>1</v>
      </c>
      <c r="AN223">
        <v>0</v>
      </c>
      <c r="AO223">
        <v>1</v>
      </c>
      <c r="AP223">
        <v>1</v>
      </c>
      <c r="AQ223">
        <v>0</v>
      </c>
      <c r="AR223">
        <v>0</v>
      </c>
      <c r="AS223" t="s">
        <v>3</v>
      </c>
      <c r="AT223">
        <v>24.6</v>
      </c>
      <c r="AU223" t="s">
        <v>28</v>
      </c>
      <c r="AV223">
        <v>1</v>
      </c>
      <c r="AW223">
        <v>2</v>
      </c>
      <c r="AX223">
        <v>21013208</v>
      </c>
      <c r="AY223">
        <v>1</v>
      </c>
      <c r="AZ223">
        <v>0</v>
      </c>
      <c r="BA223">
        <v>225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Y223*Source!I137</f>
        <v>0.87698999999999994</v>
      </c>
      <c r="CY223">
        <f>AD223</f>
        <v>0</v>
      </c>
      <c r="CZ223">
        <f>AH223</f>
        <v>0</v>
      </c>
      <c r="DA223">
        <f>AL223</f>
        <v>1</v>
      </c>
      <c r="DB223">
        <v>0</v>
      </c>
    </row>
    <row r="224" spans="1:106" x14ac:dyDescent="0.2">
      <c r="A224">
        <f>ROW(Source!A137)</f>
        <v>137</v>
      </c>
      <c r="B224">
        <v>21012693</v>
      </c>
      <c r="C224">
        <v>21013203</v>
      </c>
      <c r="D224">
        <v>7231126</v>
      </c>
      <c r="E224">
        <v>1</v>
      </c>
      <c r="F224">
        <v>1</v>
      </c>
      <c r="G224">
        <v>7157832</v>
      </c>
      <c r="H224">
        <v>2</v>
      </c>
      <c r="I224" t="s">
        <v>765</v>
      </c>
      <c r="J224" t="s">
        <v>766</v>
      </c>
      <c r="K224" t="s">
        <v>767</v>
      </c>
      <c r="L224">
        <v>1368</v>
      </c>
      <c r="N224">
        <v>1011</v>
      </c>
      <c r="O224" t="s">
        <v>708</v>
      </c>
      <c r="P224" t="s">
        <v>708</v>
      </c>
      <c r="Q224">
        <v>1</v>
      </c>
      <c r="W224">
        <v>0</v>
      </c>
      <c r="X224">
        <v>331870461</v>
      </c>
      <c r="Y224">
        <v>11.959999999999999</v>
      </c>
      <c r="AA224">
        <v>0</v>
      </c>
      <c r="AB224">
        <v>386.96</v>
      </c>
      <c r="AC224">
        <v>258.89</v>
      </c>
      <c r="AD224">
        <v>0</v>
      </c>
      <c r="AE224">
        <v>0</v>
      </c>
      <c r="AF224">
        <v>41.62</v>
      </c>
      <c r="AG224">
        <v>13.33</v>
      </c>
      <c r="AH224">
        <v>0</v>
      </c>
      <c r="AI224">
        <v>1</v>
      </c>
      <c r="AJ224">
        <v>8.8800000000000008</v>
      </c>
      <c r="AK224">
        <v>18.55</v>
      </c>
      <c r="AL224">
        <v>1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3</v>
      </c>
      <c r="AT224">
        <v>10.4</v>
      </c>
      <c r="AU224" t="s">
        <v>28</v>
      </c>
      <c r="AV224">
        <v>0</v>
      </c>
      <c r="AW224">
        <v>2</v>
      </c>
      <c r="AX224">
        <v>21013209</v>
      </c>
      <c r="AY224">
        <v>1</v>
      </c>
      <c r="AZ224">
        <v>0</v>
      </c>
      <c r="BA224">
        <v>226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Y224*Source!I137</f>
        <v>0.37075999999999998</v>
      </c>
      <c r="CY224">
        <f>AB224</f>
        <v>386.96</v>
      </c>
      <c r="CZ224">
        <f>AF224</f>
        <v>41.62</v>
      </c>
      <c r="DA224">
        <f>AJ224</f>
        <v>8.8800000000000008</v>
      </c>
      <c r="DB224">
        <v>0</v>
      </c>
    </row>
    <row r="225" spans="1:106" x14ac:dyDescent="0.2">
      <c r="A225">
        <f>ROW(Source!A137)</f>
        <v>137</v>
      </c>
      <c r="B225">
        <v>21012693</v>
      </c>
      <c r="C225">
        <v>21013203</v>
      </c>
      <c r="D225">
        <v>7231489</v>
      </c>
      <c r="E225">
        <v>1</v>
      </c>
      <c r="F225">
        <v>1</v>
      </c>
      <c r="G225">
        <v>7157832</v>
      </c>
      <c r="H225">
        <v>2</v>
      </c>
      <c r="I225" t="s">
        <v>768</v>
      </c>
      <c r="J225" t="s">
        <v>769</v>
      </c>
      <c r="K225" t="s">
        <v>770</v>
      </c>
      <c r="L225">
        <v>1368</v>
      </c>
      <c r="N225">
        <v>1011</v>
      </c>
      <c r="O225" t="s">
        <v>708</v>
      </c>
      <c r="P225" t="s">
        <v>708</v>
      </c>
      <c r="Q225">
        <v>1</v>
      </c>
      <c r="W225">
        <v>0</v>
      </c>
      <c r="X225">
        <v>1080624300</v>
      </c>
      <c r="Y225">
        <v>11.959999999999999</v>
      </c>
      <c r="AA225">
        <v>0</v>
      </c>
      <c r="AB225">
        <v>5.0599999999999996</v>
      </c>
      <c r="AC225">
        <v>0.78</v>
      </c>
      <c r="AD225">
        <v>0</v>
      </c>
      <c r="AE225">
        <v>0</v>
      </c>
      <c r="AF225">
        <v>3.16</v>
      </c>
      <c r="AG225">
        <v>0.04</v>
      </c>
      <c r="AH225">
        <v>0</v>
      </c>
      <c r="AI225">
        <v>1</v>
      </c>
      <c r="AJ225">
        <v>1.53</v>
      </c>
      <c r="AK225">
        <v>18.55</v>
      </c>
      <c r="AL225">
        <v>1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3</v>
      </c>
      <c r="AT225">
        <v>10.4</v>
      </c>
      <c r="AU225" t="s">
        <v>28</v>
      </c>
      <c r="AV225">
        <v>0</v>
      </c>
      <c r="AW225">
        <v>2</v>
      </c>
      <c r="AX225">
        <v>21013210</v>
      </c>
      <c r="AY225">
        <v>1</v>
      </c>
      <c r="AZ225">
        <v>0</v>
      </c>
      <c r="BA225">
        <v>227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Y225*Source!I137</f>
        <v>0.37075999999999998</v>
      </c>
      <c r="CY225">
        <f>AB225</f>
        <v>5.0599999999999996</v>
      </c>
      <c r="CZ225">
        <f>AF225</f>
        <v>3.16</v>
      </c>
      <c r="DA225">
        <f>AJ225</f>
        <v>1.53</v>
      </c>
      <c r="DB225">
        <v>0</v>
      </c>
    </row>
    <row r="226" spans="1:106" x14ac:dyDescent="0.2">
      <c r="A226">
        <f>ROW(Source!A137)</f>
        <v>137</v>
      </c>
      <c r="B226">
        <v>21012693</v>
      </c>
      <c r="C226">
        <v>21013203</v>
      </c>
      <c r="D226">
        <v>7182702</v>
      </c>
      <c r="E226">
        <v>7157832</v>
      </c>
      <c r="F226">
        <v>1</v>
      </c>
      <c r="G226">
        <v>7157832</v>
      </c>
      <c r="H226">
        <v>3</v>
      </c>
      <c r="I226" t="s">
        <v>688</v>
      </c>
      <c r="J226" t="s">
        <v>3</v>
      </c>
      <c r="K226" t="s">
        <v>689</v>
      </c>
      <c r="L226">
        <v>1348</v>
      </c>
      <c r="N226">
        <v>1009</v>
      </c>
      <c r="O226" t="s">
        <v>173</v>
      </c>
      <c r="P226" t="s">
        <v>173</v>
      </c>
      <c r="Q226">
        <v>1000</v>
      </c>
      <c r="W226">
        <v>0</v>
      </c>
      <c r="X226">
        <v>-1541367988</v>
      </c>
      <c r="Y226">
        <v>6.6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1</v>
      </c>
      <c r="AJ226">
        <v>1</v>
      </c>
      <c r="AK226">
        <v>1</v>
      </c>
      <c r="AL226">
        <v>1</v>
      </c>
      <c r="AN226">
        <v>0</v>
      </c>
      <c r="AO226">
        <v>1</v>
      </c>
      <c r="AP226">
        <v>0</v>
      </c>
      <c r="AQ226">
        <v>0</v>
      </c>
      <c r="AR226">
        <v>0</v>
      </c>
      <c r="AS226" t="s">
        <v>3</v>
      </c>
      <c r="AT226">
        <v>6.6</v>
      </c>
      <c r="AU226" t="s">
        <v>3</v>
      </c>
      <c r="AV226">
        <v>0</v>
      </c>
      <c r="AW226">
        <v>2</v>
      </c>
      <c r="AX226">
        <v>21013211</v>
      </c>
      <c r="AY226">
        <v>1</v>
      </c>
      <c r="AZ226">
        <v>0</v>
      </c>
      <c r="BA226">
        <v>228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Y226*Source!I137</f>
        <v>0.20459999999999998</v>
      </c>
      <c r="CY226">
        <f>AA226</f>
        <v>0</v>
      </c>
      <c r="CZ226">
        <f>AE226</f>
        <v>0</v>
      </c>
      <c r="DA226">
        <f>AI226</f>
        <v>1</v>
      </c>
      <c r="DB226">
        <v>0</v>
      </c>
    </row>
    <row r="227" spans="1:106" x14ac:dyDescent="0.2">
      <c r="A227">
        <f>ROW(Source!A138)</f>
        <v>138</v>
      </c>
      <c r="B227">
        <v>21012691</v>
      </c>
      <c r="C227">
        <v>21013212</v>
      </c>
      <c r="D227">
        <v>7157835</v>
      </c>
      <c r="E227">
        <v>7157832</v>
      </c>
      <c r="F227">
        <v>1</v>
      </c>
      <c r="G227">
        <v>7157832</v>
      </c>
      <c r="H227">
        <v>1</v>
      </c>
      <c r="I227" t="s">
        <v>685</v>
      </c>
      <c r="J227" t="s">
        <v>3</v>
      </c>
      <c r="K227" t="s">
        <v>686</v>
      </c>
      <c r="L227">
        <v>1191</v>
      </c>
      <c r="N227">
        <v>1013</v>
      </c>
      <c r="O227" t="s">
        <v>687</v>
      </c>
      <c r="P227" t="s">
        <v>687</v>
      </c>
      <c r="Q227">
        <v>1</v>
      </c>
      <c r="W227">
        <v>0</v>
      </c>
      <c r="X227">
        <v>946207192</v>
      </c>
      <c r="Y227">
        <v>42.319999999999993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1</v>
      </c>
      <c r="AJ227">
        <v>1</v>
      </c>
      <c r="AK227">
        <v>1</v>
      </c>
      <c r="AL227">
        <v>1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3</v>
      </c>
      <c r="AT227">
        <v>32</v>
      </c>
      <c r="AU227" t="s">
        <v>63</v>
      </c>
      <c r="AV227">
        <v>1</v>
      </c>
      <c r="AW227">
        <v>2</v>
      </c>
      <c r="AX227">
        <v>21013219</v>
      </c>
      <c r="AY227">
        <v>1</v>
      </c>
      <c r="AZ227">
        <v>0</v>
      </c>
      <c r="BA227">
        <v>229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Y227*Source!I138</f>
        <v>1.3119199999999998</v>
      </c>
      <c r="CY227">
        <f>AD227</f>
        <v>0</v>
      </c>
      <c r="CZ227">
        <f>AH227</f>
        <v>0</v>
      </c>
      <c r="DA227">
        <f>AL227</f>
        <v>1</v>
      </c>
      <c r="DB227">
        <v>0</v>
      </c>
    </row>
    <row r="228" spans="1:106" x14ac:dyDescent="0.2">
      <c r="A228">
        <f>ROW(Source!A138)</f>
        <v>138</v>
      </c>
      <c r="B228">
        <v>21012691</v>
      </c>
      <c r="C228">
        <v>21013212</v>
      </c>
      <c r="D228">
        <v>7159942</v>
      </c>
      <c r="E228">
        <v>7157832</v>
      </c>
      <c r="F228">
        <v>1</v>
      </c>
      <c r="G228">
        <v>7157832</v>
      </c>
      <c r="H228">
        <v>2</v>
      </c>
      <c r="I228" t="s">
        <v>692</v>
      </c>
      <c r="J228" t="s">
        <v>3</v>
      </c>
      <c r="K228" t="s">
        <v>693</v>
      </c>
      <c r="L228">
        <v>1344</v>
      </c>
      <c r="N228">
        <v>1008</v>
      </c>
      <c r="O228" t="s">
        <v>691</v>
      </c>
      <c r="P228" t="s">
        <v>691</v>
      </c>
      <c r="Q228">
        <v>1</v>
      </c>
      <c r="W228">
        <v>0</v>
      </c>
      <c r="X228">
        <v>-450565604</v>
      </c>
      <c r="Y228">
        <v>579.32687499999997</v>
      </c>
      <c r="AA228">
        <v>0</v>
      </c>
      <c r="AB228">
        <v>1</v>
      </c>
      <c r="AC228">
        <v>0</v>
      </c>
      <c r="AD228">
        <v>0</v>
      </c>
      <c r="AE228">
        <v>0</v>
      </c>
      <c r="AF228">
        <v>1</v>
      </c>
      <c r="AG228">
        <v>0</v>
      </c>
      <c r="AH228">
        <v>0</v>
      </c>
      <c r="AI228">
        <v>1</v>
      </c>
      <c r="AJ228">
        <v>1</v>
      </c>
      <c r="AK228">
        <v>1</v>
      </c>
      <c r="AL228">
        <v>1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3</v>
      </c>
      <c r="AT228">
        <v>403.01</v>
      </c>
      <c r="AU228" t="s">
        <v>62</v>
      </c>
      <c r="AV228">
        <v>0</v>
      </c>
      <c r="AW228">
        <v>2</v>
      </c>
      <c r="AX228">
        <v>21013220</v>
      </c>
      <c r="AY228">
        <v>1</v>
      </c>
      <c r="AZ228">
        <v>0</v>
      </c>
      <c r="BA228">
        <v>230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Y228*Source!I138</f>
        <v>17.959133124999997</v>
      </c>
      <c r="CY228">
        <f>AB228</f>
        <v>1</v>
      </c>
      <c r="CZ228">
        <f>AF228</f>
        <v>1</v>
      </c>
      <c r="DA228">
        <f>AJ228</f>
        <v>1</v>
      </c>
      <c r="DB228">
        <v>0</v>
      </c>
    </row>
    <row r="229" spans="1:106" x14ac:dyDescent="0.2">
      <c r="A229">
        <f>ROW(Source!A138)</f>
        <v>138</v>
      </c>
      <c r="B229">
        <v>21012691</v>
      </c>
      <c r="C229">
        <v>21013212</v>
      </c>
      <c r="D229">
        <v>7232069</v>
      </c>
      <c r="E229">
        <v>1</v>
      </c>
      <c r="F229">
        <v>1</v>
      </c>
      <c r="G229">
        <v>7157832</v>
      </c>
      <c r="H229">
        <v>3</v>
      </c>
      <c r="I229" t="s">
        <v>734</v>
      </c>
      <c r="J229" t="s">
        <v>735</v>
      </c>
      <c r="K229" t="s">
        <v>736</v>
      </c>
      <c r="L229">
        <v>1348</v>
      </c>
      <c r="N229">
        <v>1009</v>
      </c>
      <c r="O229" t="s">
        <v>173</v>
      </c>
      <c r="P229" t="s">
        <v>173</v>
      </c>
      <c r="Q229">
        <v>1000</v>
      </c>
      <c r="W229">
        <v>0</v>
      </c>
      <c r="X229">
        <v>532201501</v>
      </c>
      <c r="Y229">
        <v>5.5E-2</v>
      </c>
      <c r="AA229">
        <v>7359.71</v>
      </c>
      <c r="AB229">
        <v>0</v>
      </c>
      <c r="AC229">
        <v>0</v>
      </c>
      <c r="AD229">
        <v>0</v>
      </c>
      <c r="AE229">
        <v>7359.71</v>
      </c>
      <c r="AF229">
        <v>0</v>
      </c>
      <c r="AG229">
        <v>0</v>
      </c>
      <c r="AH229">
        <v>0</v>
      </c>
      <c r="AI229">
        <v>1</v>
      </c>
      <c r="AJ229">
        <v>1</v>
      </c>
      <c r="AK229">
        <v>1</v>
      </c>
      <c r="AL229">
        <v>1</v>
      </c>
      <c r="AN229">
        <v>0</v>
      </c>
      <c r="AO229">
        <v>1</v>
      </c>
      <c r="AP229">
        <v>0</v>
      </c>
      <c r="AQ229">
        <v>0</v>
      </c>
      <c r="AR229">
        <v>0</v>
      </c>
      <c r="AS229" t="s">
        <v>3</v>
      </c>
      <c r="AT229">
        <v>5.5E-2</v>
      </c>
      <c r="AU229" t="s">
        <v>3</v>
      </c>
      <c r="AV229">
        <v>0</v>
      </c>
      <c r="AW229">
        <v>2</v>
      </c>
      <c r="AX229">
        <v>21013221</v>
      </c>
      <c r="AY229">
        <v>1</v>
      </c>
      <c r="AZ229">
        <v>0</v>
      </c>
      <c r="BA229">
        <v>231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Y229*Source!I138</f>
        <v>1.7049999999999999E-3</v>
      </c>
      <c r="CY229">
        <f>AA229</f>
        <v>7359.71</v>
      </c>
      <c r="CZ229">
        <f>AE229</f>
        <v>7359.71</v>
      </c>
      <c r="DA229">
        <f>AI229</f>
        <v>1</v>
      </c>
      <c r="DB229">
        <v>0</v>
      </c>
    </row>
    <row r="230" spans="1:106" x14ac:dyDescent="0.2">
      <c r="A230">
        <f>ROW(Source!A138)</f>
        <v>138</v>
      </c>
      <c r="B230">
        <v>21012691</v>
      </c>
      <c r="C230">
        <v>21013212</v>
      </c>
      <c r="D230">
        <v>7231763</v>
      </c>
      <c r="E230">
        <v>1</v>
      </c>
      <c r="F230">
        <v>1</v>
      </c>
      <c r="G230">
        <v>7157832</v>
      </c>
      <c r="H230">
        <v>3</v>
      </c>
      <c r="I230" t="s">
        <v>737</v>
      </c>
      <c r="J230" t="s">
        <v>738</v>
      </c>
      <c r="K230" t="s">
        <v>739</v>
      </c>
      <c r="L230">
        <v>1348</v>
      </c>
      <c r="N230">
        <v>1009</v>
      </c>
      <c r="O230" t="s">
        <v>173</v>
      </c>
      <c r="P230" t="s">
        <v>173</v>
      </c>
      <c r="Q230">
        <v>1000</v>
      </c>
      <c r="W230">
        <v>0</v>
      </c>
      <c r="X230">
        <v>1784815597</v>
      </c>
      <c r="Y230">
        <v>2.4E-2</v>
      </c>
      <c r="AA230">
        <v>3389.74</v>
      </c>
      <c r="AB230">
        <v>0</v>
      </c>
      <c r="AC230">
        <v>0</v>
      </c>
      <c r="AD230">
        <v>0</v>
      </c>
      <c r="AE230">
        <v>3389.74</v>
      </c>
      <c r="AF230">
        <v>0</v>
      </c>
      <c r="AG230">
        <v>0</v>
      </c>
      <c r="AH230">
        <v>0</v>
      </c>
      <c r="AI230">
        <v>1</v>
      </c>
      <c r="AJ230">
        <v>1</v>
      </c>
      <c r="AK230">
        <v>1</v>
      </c>
      <c r="AL230">
        <v>1</v>
      </c>
      <c r="AN230">
        <v>0</v>
      </c>
      <c r="AO230">
        <v>1</v>
      </c>
      <c r="AP230">
        <v>0</v>
      </c>
      <c r="AQ230">
        <v>0</v>
      </c>
      <c r="AR230">
        <v>0</v>
      </c>
      <c r="AS230" t="s">
        <v>3</v>
      </c>
      <c r="AT230">
        <v>2.4E-2</v>
      </c>
      <c r="AU230" t="s">
        <v>3</v>
      </c>
      <c r="AV230">
        <v>0</v>
      </c>
      <c r="AW230">
        <v>2</v>
      </c>
      <c r="AX230">
        <v>21013222</v>
      </c>
      <c r="AY230">
        <v>1</v>
      </c>
      <c r="AZ230">
        <v>0</v>
      </c>
      <c r="BA230">
        <v>232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Y230*Source!I138</f>
        <v>7.4399999999999998E-4</v>
      </c>
      <c r="CY230">
        <f>AA230</f>
        <v>3389.74</v>
      </c>
      <c r="CZ230">
        <f>AE230</f>
        <v>3389.74</v>
      </c>
      <c r="DA230">
        <f>AI230</f>
        <v>1</v>
      </c>
      <c r="DB230">
        <v>0</v>
      </c>
    </row>
    <row r="231" spans="1:106" x14ac:dyDescent="0.2">
      <c r="A231">
        <f>ROW(Source!A138)</f>
        <v>138</v>
      </c>
      <c r="B231">
        <v>21012691</v>
      </c>
      <c r="C231">
        <v>21013212</v>
      </c>
      <c r="D231">
        <v>7232308</v>
      </c>
      <c r="E231">
        <v>1</v>
      </c>
      <c r="F231">
        <v>1</v>
      </c>
      <c r="G231">
        <v>7157832</v>
      </c>
      <c r="H231">
        <v>3</v>
      </c>
      <c r="I231" t="s">
        <v>740</v>
      </c>
      <c r="J231" t="s">
        <v>741</v>
      </c>
      <c r="K231" t="s">
        <v>742</v>
      </c>
      <c r="L231">
        <v>1348</v>
      </c>
      <c r="N231">
        <v>1009</v>
      </c>
      <c r="O231" t="s">
        <v>173</v>
      </c>
      <c r="P231" t="s">
        <v>173</v>
      </c>
      <c r="Q231">
        <v>1000</v>
      </c>
      <c r="W231">
        <v>0</v>
      </c>
      <c r="X231">
        <v>969245440</v>
      </c>
      <c r="Y231">
        <v>0.53</v>
      </c>
      <c r="AA231">
        <v>18910.8</v>
      </c>
      <c r="AB231">
        <v>0</v>
      </c>
      <c r="AC231">
        <v>0</v>
      </c>
      <c r="AD231">
        <v>0</v>
      </c>
      <c r="AE231">
        <v>18910.8</v>
      </c>
      <c r="AF231">
        <v>0</v>
      </c>
      <c r="AG231">
        <v>0</v>
      </c>
      <c r="AH231">
        <v>0</v>
      </c>
      <c r="AI231">
        <v>1</v>
      </c>
      <c r="AJ231">
        <v>1</v>
      </c>
      <c r="AK231">
        <v>1</v>
      </c>
      <c r="AL231">
        <v>1</v>
      </c>
      <c r="AN231">
        <v>0</v>
      </c>
      <c r="AO231">
        <v>1</v>
      </c>
      <c r="AP231">
        <v>0</v>
      </c>
      <c r="AQ231">
        <v>0</v>
      </c>
      <c r="AR231">
        <v>0</v>
      </c>
      <c r="AS231" t="s">
        <v>3</v>
      </c>
      <c r="AT231">
        <v>0.53</v>
      </c>
      <c r="AU231" t="s">
        <v>3</v>
      </c>
      <c r="AV231">
        <v>0</v>
      </c>
      <c r="AW231">
        <v>2</v>
      </c>
      <c r="AX231">
        <v>21013223</v>
      </c>
      <c r="AY231">
        <v>1</v>
      </c>
      <c r="AZ231">
        <v>0</v>
      </c>
      <c r="BA231">
        <v>233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Y231*Source!I138</f>
        <v>1.643E-2</v>
      </c>
      <c r="CY231">
        <f>AA231</f>
        <v>18910.8</v>
      </c>
      <c r="CZ231">
        <f>AE231</f>
        <v>18910.8</v>
      </c>
      <c r="DA231">
        <f>AI231</f>
        <v>1</v>
      </c>
      <c r="DB231">
        <v>0</v>
      </c>
    </row>
    <row r="232" spans="1:106" x14ac:dyDescent="0.2">
      <c r="A232">
        <f>ROW(Source!A138)</f>
        <v>138</v>
      </c>
      <c r="B232">
        <v>21012691</v>
      </c>
      <c r="C232">
        <v>21013212</v>
      </c>
      <c r="D232">
        <v>7232328</v>
      </c>
      <c r="E232">
        <v>1</v>
      </c>
      <c r="F232">
        <v>1</v>
      </c>
      <c r="G232">
        <v>7157832</v>
      </c>
      <c r="H232">
        <v>3</v>
      </c>
      <c r="I232" t="s">
        <v>299</v>
      </c>
      <c r="J232" t="s">
        <v>301</v>
      </c>
      <c r="K232" t="s">
        <v>300</v>
      </c>
      <c r="L232">
        <v>1327</v>
      </c>
      <c r="N232">
        <v>1005</v>
      </c>
      <c r="O232" t="s">
        <v>85</v>
      </c>
      <c r="P232" t="s">
        <v>85</v>
      </c>
      <c r="Q232">
        <v>1</v>
      </c>
      <c r="W232">
        <v>0</v>
      </c>
      <c r="X232">
        <v>-483757059</v>
      </c>
      <c r="Y232">
        <v>112</v>
      </c>
      <c r="AA232">
        <v>37.26</v>
      </c>
      <c r="AB232">
        <v>0</v>
      </c>
      <c r="AC232">
        <v>0</v>
      </c>
      <c r="AD232">
        <v>0</v>
      </c>
      <c r="AE232">
        <v>37.26</v>
      </c>
      <c r="AF232">
        <v>0</v>
      </c>
      <c r="AG232">
        <v>0</v>
      </c>
      <c r="AH232">
        <v>0</v>
      </c>
      <c r="AI232">
        <v>1</v>
      </c>
      <c r="AJ232">
        <v>1</v>
      </c>
      <c r="AK232">
        <v>1</v>
      </c>
      <c r="AL232">
        <v>1</v>
      </c>
      <c r="AN232">
        <v>0</v>
      </c>
      <c r="AO232">
        <v>0</v>
      </c>
      <c r="AP232">
        <v>0</v>
      </c>
      <c r="AQ232">
        <v>0</v>
      </c>
      <c r="AR232">
        <v>0</v>
      </c>
      <c r="AS232" t="s">
        <v>3</v>
      </c>
      <c r="AT232">
        <v>112</v>
      </c>
      <c r="AU232" t="s">
        <v>3</v>
      </c>
      <c r="AV232">
        <v>0</v>
      </c>
      <c r="AW232">
        <v>1</v>
      </c>
      <c r="AX232">
        <v>-1</v>
      </c>
      <c r="AY232">
        <v>0</v>
      </c>
      <c r="AZ232">
        <v>0</v>
      </c>
      <c r="BA232" t="s">
        <v>3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Y232*Source!I138</f>
        <v>3.472</v>
      </c>
      <c r="CY232">
        <f>AA232</f>
        <v>37.26</v>
      </c>
      <c r="CZ232">
        <f>AE232</f>
        <v>37.26</v>
      </c>
      <c r="DA232">
        <f>AI232</f>
        <v>1</v>
      </c>
      <c r="DB232">
        <v>0</v>
      </c>
    </row>
    <row r="233" spans="1:106" x14ac:dyDescent="0.2">
      <c r="A233">
        <f>ROW(Source!A139)</f>
        <v>139</v>
      </c>
      <c r="B233">
        <v>21012693</v>
      </c>
      <c r="C233">
        <v>21013212</v>
      </c>
      <c r="D233">
        <v>7157835</v>
      </c>
      <c r="E233">
        <v>7157832</v>
      </c>
      <c r="F233">
        <v>1</v>
      </c>
      <c r="G233">
        <v>7157832</v>
      </c>
      <c r="H233">
        <v>1</v>
      </c>
      <c r="I233" t="s">
        <v>685</v>
      </c>
      <c r="J233" t="s">
        <v>3</v>
      </c>
      <c r="K233" t="s">
        <v>686</v>
      </c>
      <c r="L233">
        <v>1191</v>
      </c>
      <c r="N233">
        <v>1013</v>
      </c>
      <c r="O233" t="s">
        <v>687</v>
      </c>
      <c r="P233" t="s">
        <v>687</v>
      </c>
      <c r="Q233">
        <v>1</v>
      </c>
      <c r="W233">
        <v>0</v>
      </c>
      <c r="X233">
        <v>946207192</v>
      </c>
      <c r="Y233">
        <v>42.319999999999993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1</v>
      </c>
      <c r="AJ233">
        <v>1</v>
      </c>
      <c r="AK233">
        <v>1</v>
      </c>
      <c r="AL233">
        <v>1</v>
      </c>
      <c r="AN233">
        <v>0</v>
      </c>
      <c r="AO233">
        <v>1</v>
      </c>
      <c r="AP233">
        <v>1</v>
      </c>
      <c r="AQ233">
        <v>0</v>
      </c>
      <c r="AR233">
        <v>0</v>
      </c>
      <c r="AS233" t="s">
        <v>3</v>
      </c>
      <c r="AT233">
        <v>32</v>
      </c>
      <c r="AU233" t="s">
        <v>63</v>
      </c>
      <c r="AV233">
        <v>1</v>
      </c>
      <c r="AW233">
        <v>2</v>
      </c>
      <c r="AX233">
        <v>21013219</v>
      </c>
      <c r="AY233">
        <v>1</v>
      </c>
      <c r="AZ233">
        <v>0</v>
      </c>
      <c r="BA233">
        <v>235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Y233*Source!I139</f>
        <v>1.3119199999999998</v>
      </c>
      <c r="CY233">
        <f>AD233</f>
        <v>0</v>
      </c>
      <c r="CZ233">
        <f>AH233</f>
        <v>0</v>
      </c>
      <c r="DA233">
        <f>AL233</f>
        <v>1</v>
      </c>
      <c r="DB233">
        <v>0</v>
      </c>
    </row>
    <row r="234" spans="1:106" x14ac:dyDescent="0.2">
      <c r="A234">
        <f>ROW(Source!A139)</f>
        <v>139</v>
      </c>
      <c r="B234">
        <v>21012693</v>
      </c>
      <c r="C234">
        <v>21013212</v>
      </c>
      <c r="D234">
        <v>7159942</v>
      </c>
      <c r="E234">
        <v>7157832</v>
      </c>
      <c r="F234">
        <v>1</v>
      </c>
      <c r="G234">
        <v>7157832</v>
      </c>
      <c r="H234">
        <v>2</v>
      </c>
      <c r="I234" t="s">
        <v>692</v>
      </c>
      <c r="J234" t="s">
        <v>3</v>
      </c>
      <c r="K234" t="s">
        <v>693</v>
      </c>
      <c r="L234">
        <v>1344</v>
      </c>
      <c r="N234">
        <v>1008</v>
      </c>
      <c r="O234" t="s">
        <v>691</v>
      </c>
      <c r="P234" t="s">
        <v>691</v>
      </c>
      <c r="Q234">
        <v>1</v>
      </c>
      <c r="W234">
        <v>0</v>
      </c>
      <c r="X234">
        <v>-450565604</v>
      </c>
      <c r="Y234">
        <v>579.32687499999997</v>
      </c>
      <c r="AA234">
        <v>0</v>
      </c>
      <c r="AB234">
        <v>1.05</v>
      </c>
      <c r="AC234">
        <v>0</v>
      </c>
      <c r="AD234">
        <v>0</v>
      </c>
      <c r="AE234">
        <v>0</v>
      </c>
      <c r="AF234">
        <v>1</v>
      </c>
      <c r="AG234">
        <v>0</v>
      </c>
      <c r="AH234">
        <v>0</v>
      </c>
      <c r="AI234">
        <v>1</v>
      </c>
      <c r="AJ234">
        <v>1</v>
      </c>
      <c r="AK234">
        <v>1</v>
      </c>
      <c r="AL234">
        <v>1</v>
      </c>
      <c r="AN234">
        <v>0</v>
      </c>
      <c r="AO234">
        <v>1</v>
      </c>
      <c r="AP234">
        <v>1</v>
      </c>
      <c r="AQ234">
        <v>0</v>
      </c>
      <c r="AR234">
        <v>0</v>
      </c>
      <c r="AS234" t="s">
        <v>3</v>
      </c>
      <c r="AT234">
        <v>403.01</v>
      </c>
      <c r="AU234" t="s">
        <v>62</v>
      </c>
      <c r="AV234">
        <v>0</v>
      </c>
      <c r="AW234">
        <v>2</v>
      </c>
      <c r="AX234">
        <v>21013220</v>
      </c>
      <c r="AY234">
        <v>1</v>
      </c>
      <c r="AZ234">
        <v>0</v>
      </c>
      <c r="BA234">
        <v>236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Y234*Source!I139</f>
        <v>17.959133124999997</v>
      </c>
      <c r="CY234">
        <f>AB234</f>
        <v>1.05</v>
      </c>
      <c r="CZ234">
        <f>AF234</f>
        <v>1</v>
      </c>
      <c r="DA234">
        <f>AJ234</f>
        <v>1</v>
      </c>
      <c r="DB234">
        <v>0</v>
      </c>
    </row>
    <row r="235" spans="1:106" x14ac:dyDescent="0.2">
      <c r="A235">
        <f>ROW(Source!A139)</f>
        <v>139</v>
      </c>
      <c r="B235">
        <v>21012693</v>
      </c>
      <c r="C235">
        <v>21013212</v>
      </c>
      <c r="D235">
        <v>7232069</v>
      </c>
      <c r="E235">
        <v>1</v>
      </c>
      <c r="F235">
        <v>1</v>
      </c>
      <c r="G235">
        <v>7157832</v>
      </c>
      <c r="H235">
        <v>3</v>
      </c>
      <c r="I235" t="s">
        <v>734</v>
      </c>
      <c r="J235" t="s">
        <v>735</v>
      </c>
      <c r="K235" t="s">
        <v>736</v>
      </c>
      <c r="L235">
        <v>1348</v>
      </c>
      <c r="N235">
        <v>1009</v>
      </c>
      <c r="O235" t="s">
        <v>173</v>
      </c>
      <c r="P235" t="s">
        <v>173</v>
      </c>
      <c r="Q235">
        <v>1000</v>
      </c>
      <c r="W235">
        <v>0</v>
      </c>
      <c r="X235">
        <v>532201501</v>
      </c>
      <c r="Y235">
        <v>5.5E-2</v>
      </c>
      <c r="AA235">
        <v>32014.74</v>
      </c>
      <c r="AB235">
        <v>0</v>
      </c>
      <c r="AC235">
        <v>0</v>
      </c>
      <c r="AD235">
        <v>0</v>
      </c>
      <c r="AE235">
        <v>7359.71</v>
      </c>
      <c r="AF235">
        <v>0</v>
      </c>
      <c r="AG235">
        <v>0</v>
      </c>
      <c r="AH235">
        <v>0</v>
      </c>
      <c r="AI235">
        <v>4.3499999999999996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3</v>
      </c>
      <c r="AT235">
        <v>5.5E-2</v>
      </c>
      <c r="AU235" t="s">
        <v>3</v>
      </c>
      <c r="AV235">
        <v>0</v>
      </c>
      <c r="AW235">
        <v>2</v>
      </c>
      <c r="AX235">
        <v>21013221</v>
      </c>
      <c r="AY235">
        <v>1</v>
      </c>
      <c r="AZ235">
        <v>0</v>
      </c>
      <c r="BA235">
        <v>237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Y235*Source!I139</f>
        <v>1.7049999999999999E-3</v>
      </c>
      <c r="CY235">
        <f>AA235</f>
        <v>32014.74</v>
      </c>
      <c r="CZ235">
        <f>AE235</f>
        <v>7359.71</v>
      </c>
      <c r="DA235">
        <f>AI235</f>
        <v>4.3499999999999996</v>
      </c>
      <c r="DB235">
        <v>0</v>
      </c>
    </row>
    <row r="236" spans="1:106" x14ac:dyDescent="0.2">
      <c r="A236">
        <f>ROW(Source!A139)</f>
        <v>139</v>
      </c>
      <c r="B236">
        <v>21012693</v>
      </c>
      <c r="C236">
        <v>21013212</v>
      </c>
      <c r="D236">
        <v>7231763</v>
      </c>
      <c r="E236">
        <v>1</v>
      </c>
      <c r="F236">
        <v>1</v>
      </c>
      <c r="G236">
        <v>7157832</v>
      </c>
      <c r="H236">
        <v>3</v>
      </c>
      <c r="I236" t="s">
        <v>737</v>
      </c>
      <c r="J236" t="s">
        <v>738</v>
      </c>
      <c r="K236" t="s">
        <v>739</v>
      </c>
      <c r="L236">
        <v>1348</v>
      </c>
      <c r="N236">
        <v>1009</v>
      </c>
      <c r="O236" t="s">
        <v>173</v>
      </c>
      <c r="P236" t="s">
        <v>173</v>
      </c>
      <c r="Q236">
        <v>1000</v>
      </c>
      <c r="W236">
        <v>0</v>
      </c>
      <c r="X236">
        <v>1784815597</v>
      </c>
      <c r="Y236">
        <v>2.4E-2</v>
      </c>
      <c r="AA236">
        <v>12847.11</v>
      </c>
      <c r="AB236">
        <v>0</v>
      </c>
      <c r="AC236">
        <v>0</v>
      </c>
      <c r="AD236">
        <v>0</v>
      </c>
      <c r="AE236">
        <v>3389.74</v>
      </c>
      <c r="AF236">
        <v>0</v>
      </c>
      <c r="AG236">
        <v>0</v>
      </c>
      <c r="AH236">
        <v>0</v>
      </c>
      <c r="AI236">
        <v>3.79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3</v>
      </c>
      <c r="AT236">
        <v>2.4E-2</v>
      </c>
      <c r="AU236" t="s">
        <v>3</v>
      </c>
      <c r="AV236">
        <v>0</v>
      </c>
      <c r="AW236">
        <v>2</v>
      </c>
      <c r="AX236">
        <v>21013222</v>
      </c>
      <c r="AY236">
        <v>1</v>
      </c>
      <c r="AZ236">
        <v>0</v>
      </c>
      <c r="BA236">
        <v>238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Y236*Source!I139</f>
        <v>7.4399999999999998E-4</v>
      </c>
      <c r="CY236">
        <f>AA236</f>
        <v>12847.11</v>
      </c>
      <c r="CZ236">
        <f>AE236</f>
        <v>3389.74</v>
      </c>
      <c r="DA236">
        <f>AI236</f>
        <v>3.79</v>
      </c>
      <c r="DB236">
        <v>0</v>
      </c>
    </row>
    <row r="237" spans="1:106" x14ac:dyDescent="0.2">
      <c r="A237">
        <f>ROW(Source!A139)</f>
        <v>139</v>
      </c>
      <c r="B237">
        <v>21012693</v>
      </c>
      <c r="C237">
        <v>21013212</v>
      </c>
      <c r="D237">
        <v>7232308</v>
      </c>
      <c r="E237">
        <v>1</v>
      </c>
      <c r="F237">
        <v>1</v>
      </c>
      <c r="G237">
        <v>7157832</v>
      </c>
      <c r="H237">
        <v>3</v>
      </c>
      <c r="I237" t="s">
        <v>740</v>
      </c>
      <c r="J237" t="s">
        <v>741</v>
      </c>
      <c r="K237" t="s">
        <v>742</v>
      </c>
      <c r="L237">
        <v>1348</v>
      </c>
      <c r="N237">
        <v>1009</v>
      </c>
      <c r="O237" t="s">
        <v>173</v>
      </c>
      <c r="P237" t="s">
        <v>173</v>
      </c>
      <c r="Q237">
        <v>1000</v>
      </c>
      <c r="W237">
        <v>0</v>
      </c>
      <c r="X237">
        <v>969245440</v>
      </c>
      <c r="Y237">
        <v>0.53</v>
      </c>
      <c r="AA237">
        <v>44251.27</v>
      </c>
      <c r="AB237">
        <v>0</v>
      </c>
      <c r="AC237">
        <v>0</v>
      </c>
      <c r="AD237">
        <v>0</v>
      </c>
      <c r="AE237">
        <v>18910.8</v>
      </c>
      <c r="AF237">
        <v>0</v>
      </c>
      <c r="AG237">
        <v>0</v>
      </c>
      <c r="AH237">
        <v>0</v>
      </c>
      <c r="AI237">
        <v>2.34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3</v>
      </c>
      <c r="AT237">
        <v>0.53</v>
      </c>
      <c r="AU237" t="s">
        <v>3</v>
      </c>
      <c r="AV237">
        <v>0</v>
      </c>
      <c r="AW237">
        <v>2</v>
      </c>
      <c r="AX237">
        <v>21013223</v>
      </c>
      <c r="AY237">
        <v>1</v>
      </c>
      <c r="AZ237">
        <v>0</v>
      </c>
      <c r="BA237">
        <v>239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Y237*Source!I139</f>
        <v>1.643E-2</v>
      </c>
      <c r="CY237">
        <f>AA237</f>
        <v>44251.27</v>
      </c>
      <c r="CZ237">
        <f>AE237</f>
        <v>18910.8</v>
      </c>
      <c r="DA237">
        <f>AI237</f>
        <v>2.34</v>
      </c>
      <c r="DB237">
        <v>0</v>
      </c>
    </row>
    <row r="238" spans="1:106" x14ac:dyDescent="0.2">
      <c r="A238">
        <f>ROW(Source!A139)</f>
        <v>139</v>
      </c>
      <c r="B238">
        <v>21012693</v>
      </c>
      <c r="C238">
        <v>21013212</v>
      </c>
      <c r="D238">
        <v>7232328</v>
      </c>
      <c r="E238">
        <v>1</v>
      </c>
      <c r="F238">
        <v>1</v>
      </c>
      <c r="G238">
        <v>7157832</v>
      </c>
      <c r="H238">
        <v>3</v>
      </c>
      <c r="I238" t="s">
        <v>299</v>
      </c>
      <c r="J238" t="s">
        <v>301</v>
      </c>
      <c r="K238" t="s">
        <v>300</v>
      </c>
      <c r="L238">
        <v>1327</v>
      </c>
      <c r="N238">
        <v>1005</v>
      </c>
      <c r="O238" t="s">
        <v>85</v>
      </c>
      <c r="P238" t="s">
        <v>85</v>
      </c>
      <c r="Q238">
        <v>1</v>
      </c>
      <c r="W238">
        <v>0</v>
      </c>
      <c r="X238">
        <v>-483757059</v>
      </c>
      <c r="Y238">
        <v>112</v>
      </c>
      <c r="AA238">
        <v>109.17</v>
      </c>
      <c r="AB238">
        <v>0</v>
      </c>
      <c r="AC238">
        <v>0</v>
      </c>
      <c r="AD238">
        <v>0</v>
      </c>
      <c r="AE238">
        <v>37.26</v>
      </c>
      <c r="AF238">
        <v>0</v>
      </c>
      <c r="AG238">
        <v>0</v>
      </c>
      <c r="AH238">
        <v>0</v>
      </c>
      <c r="AI238">
        <v>2.93</v>
      </c>
      <c r="AJ238">
        <v>1</v>
      </c>
      <c r="AK238">
        <v>1</v>
      </c>
      <c r="AL238">
        <v>1</v>
      </c>
      <c r="AN238">
        <v>0</v>
      </c>
      <c r="AO238">
        <v>0</v>
      </c>
      <c r="AP238">
        <v>0</v>
      </c>
      <c r="AQ238">
        <v>0</v>
      </c>
      <c r="AR238">
        <v>0</v>
      </c>
      <c r="AS238" t="s">
        <v>3</v>
      </c>
      <c r="AT238">
        <v>112</v>
      </c>
      <c r="AU238" t="s">
        <v>3</v>
      </c>
      <c r="AV238">
        <v>0</v>
      </c>
      <c r="AW238">
        <v>1</v>
      </c>
      <c r="AX238">
        <v>-1</v>
      </c>
      <c r="AY238">
        <v>0</v>
      </c>
      <c r="AZ238">
        <v>0</v>
      </c>
      <c r="BA238" t="s">
        <v>3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Y238*Source!I139</f>
        <v>3.472</v>
      </c>
      <c r="CY238">
        <f>AA238</f>
        <v>109.17</v>
      </c>
      <c r="CZ238">
        <f>AE238</f>
        <v>37.26</v>
      </c>
      <c r="DA238">
        <f>AI238</f>
        <v>2.93</v>
      </c>
      <c r="DB238">
        <v>0</v>
      </c>
    </row>
    <row r="239" spans="1:106" x14ac:dyDescent="0.2">
      <c r="A239">
        <f>ROW(Source!A142)</f>
        <v>142</v>
      </c>
      <c r="B239">
        <v>21012691</v>
      </c>
      <c r="C239">
        <v>21014361</v>
      </c>
      <c r="D239">
        <v>7157835</v>
      </c>
      <c r="E239">
        <v>7157832</v>
      </c>
      <c r="F239">
        <v>1</v>
      </c>
      <c r="G239">
        <v>7157832</v>
      </c>
      <c r="H239">
        <v>1</v>
      </c>
      <c r="I239" t="s">
        <v>685</v>
      </c>
      <c r="J239" t="s">
        <v>3</v>
      </c>
      <c r="K239" t="s">
        <v>686</v>
      </c>
      <c r="L239">
        <v>1191</v>
      </c>
      <c r="N239">
        <v>1013</v>
      </c>
      <c r="O239" t="s">
        <v>687</v>
      </c>
      <c r="P239" t="s">
        <v>687</v>
      </c>
      <c r="Q239">
        <v>1</v>
      </c>
      <c r="W239">
        <v>0</v>
      </c>
      <c r="X239">
        <v>946207192</v>
      </c>
      <c r="Y239">
        <v>15.340999999999996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1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1</v>
      </c>
      <c r="AQ239">
        <v>0</v>
      </c>
      <c r="AR239">
        <v>0</v>
      </c>
      <c r="AS239" t="s">
        <v>3</v>
      </c>
      <c r="AT239">
        <v>11.6</v>
      </c>
      <c r="AU239" t="s">
        <v>63</v>
      </c>
      <c r="AV239">
        <v>1</v>
      </c>
      <c r="AW239">
        <v>2</v>
      </c>
      <c r="AX239">
        <v>21014367</v>
      </c>
      <c r="AY239">
        <v>1</v>
      </c>
      <c r="AZ239">
        <v>0</v>
      </c>
      <c r="BA239">
        <v>241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Y239*Source!I142</f>
        <v>0.18409199999999995</v>
      </c>
      <c r="CY239">
        <f>AD239</f>
        <v>0</v>
      </c>
      <c r="CZ239">
        <f>AH239</f>
        <v>0</v>
      </c>
      <c r="DA239">
        <f>AL239</f>
        <v>1</v>
      </c>
      <c r="DB239">
        <v>0</v>
      </c>
    </row>
    <row r="240" spans="1:106" x14ac:dyDescent="0.2">
      <c r="A240">
        <f>ROW(Source!A142)</f>
        <v>142</v>
      </c>
      <c r="B240">
        <v>21012691</v>
      </c>
      <c r="C240">
        <v>21014361</v>
      </c>
      <c r="D240">
        <v>7231421</v>
      </c>
      <c r="E240">
        <v>1</v>
      </c>
      <c r="F240">
        <v>1</v>
      </c>
      <c r="G240">
        <v>7157832</v>
      </c>
      <c r="H240">
        <v>2</v>
      </c>
      <c r="I240" t="s">
        <v>705</v>
      </c>
      <c r="J240" t="s">
        <v>706</v>
      </c>
      <c r="K240" t="s">
        <v>707</v>
      </c>
      <c r="L240">
        <v>1368</v>
      </c>
      <c r="N240">
        <v>1011</v>
      </c>
      <c r="O240" t="s">
        <v>708</v>
      </c>
      <c r="P240" t="s">
        <v>708</v>
      </c>
      <c r="Q240">
        <v>1</v>
      </c>
      <c r="W240">
        <v>0</v>
      </c>
      <c r="X240">
        <v>-1289262214</v>
      </c>
      <c r="Y240">
        <v>0.28749999999999998</v>
      </c>
      <c r="AA240">
        <v>0</v>
      </c>
      <c r="AB240">
        <v>74.44</v>
      </c>
      <c r="AC240">
        <v>17.59</v>
      </c>
      <c r="AD240">
        <v>0</v>
      </c>
      <c r="AE240">
        <v>0</v>
      </c>
      <c r="AF240">
        <v>74.44</v>
      </c>
      <c r="AG240">
        <v>17.59</v>
      </c>
      <c r="AH240">
        <v>0</v>
      </c>
      <c r="AI240">
        <v>1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1</v>
      </c>
      <c r="AQ240">
        <v>0</v>
      </c>
      <c r="AR240">
        <v>0</v>
      </c>
      <c r="AS240" t="s">
        <v>3</v>
      </c>
      <c r="AT240">
        <v>0.2</v>
      </c>
      <c r="AU240" t="s">
        <v>62</v>
      </c>
      <c r="AV240">
        <v>0</v>
      </c>
      <c r="AW240">
        <v>2</v>
      </c>
      <c r="AX240">
        <v>21014368</v>
      </c>
      <c r="AY240">
        <v>1</v>
      </c>
      <c r="AZ240">
        <v>0</v>
      </c>
      <c r="BA240">
        <v>242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Y240*Source!I142</f>
        <v>3.4499999999999999E-3</v>
      </c>
      <c r="CY240">
        <f>AB240</f>
        <v>74.44</v>
      </c>
      <c r="CZ240">
        <f>AF240</f>
        <v>74.44</v>
      </c>
      <c r="DA240">
        <f>AJ240</f>
        <v>1</v>
      </c>
      <c r="DB240">
        <v>0</v>
      </c>
    </row>
    <row r="241" spans="1:106" x14ac:dyDescent="0.2">
      <c r="A241">
        <f>ROW(Source!A142)</f>
        <v>142</v>
      </c>
      <c r="B241">
        <v>21012691</v>
      </c>
      <c r="C241">
        <v>21014361</v>
      </c>
      <c r="D241">
        <v>7230811</v>
      </c>
      <c r="E241">
        <v>1</v>
      </c>
      <c r="F241">
        <v>1</v>
      </c>
      <c r="G241">
        <v>7157832</v>
      </c>
      <c r="H241">
        <v>2</v>
      </c>
      <c r="I241" t="s">
        <v>709</v>
      </c>
      <c r="J241" t="s">
        <v>710</v>
      </c>
      <c r="K241" t="s">
        <v>711</v>
      </c>
      <c r="L241">
        <v>1368</v>
      </c>
      <c r="N241">
        <v>1011</v>
      </c>
      <c r="O241" t="s">
        <v>708</v>
      </c>
      <c r="P241" t="s">
        <v>708</v>
      </c>
      <c r="Q241">
        <v>1</v>
      </c>
      <c r="W241">
        <v>0</v>
      </c>
      <c r="X241">
        <v>1373649140</v>
      </c>
      <c r="Y241">
        <v>0.21562499999999998</v>
      </c>
      <c r="AA241">
        <v>0</v>
      </c>
      <c r="AB241">
        <v>102.11</v>
      </c>
      <c r="AC241">
        <v>30.03</v>
      </c>
      <c r="AD241">
        <v>0</v>
      </c>
      <c r="AE241">
        <v>0</v>
      </c>
      <c r="AF241">
        <v>102.11</v>
      </c>
      <c r="AG241">
        <v>30.03</v>
      </c>
      <c r="AH241">
        <v>0</v>
      </c>
      <c r="AI241">
        <v>1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1</v>
      </c>
      <c r="AQ241">
        <v>0</v>
      </c>
      <c r="AR241">
        <v>0</v>
      </c>
      <c r="AS241" t="s">
        <v>3</v>
      </c>
      <c r="AT241">
        <v>0.15</v>
      </c>
      <c r="AU241" t="s">
        <v>62</v>
      </c>
      <c r="AV241">
        <v>0</v>
      </c>
      <c r="AW241">
        <v>2</v>
      </c>
      <c r="AX241">
        <v>21014369</v>
      </c>
      <c r="AY241">
        <v>1</v>
      </c>
      <c r="AZ241">
        <v>0</v>
      </c>
      <c r="BA241">
        <v>243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Y241*Source!I142</f>
        <v>2.5875E-3</v>
      </c>
      <c r="CY241">
        <f>AB241</f>
        <v>102.11</v>
      </c>
      <c r="CZ241">
        <f>AF241</f>
        <v>102.11</v>
      </c>
      <c r="DA241">
        <f>AJ241</f>
        <v>1</v>
      </c>
      <c r="DB241">
        <v>0</v>
      </c>
    </row>
    <row r="242" spans="1:106" x14ac:dyDescent="0.2">
      <c r="A242">
        <f>ROW(Source!A142)</f>
        <v>142</v>
      </c>
      <c r="B242">
        <v>21012691</v>
      </c>
      <c r="C242">
        <v>21014361</v>
      </c>
      <c r="D242">
        <v>7232639</v>
      </c>
      <c r="E242">
        <v>1</v>
      </c>
      <c r="F242">
        <v>1</v>
      </c>
      <c r="G242">
        <v>7157832</v>
      </c>
      <c r="H242">
        <v>3</v>
      </c>
      <c r="I242" t="s">
        <v>771</v>
      </c>
      <c r="J242" t="s">
        <v>772</v>
      </c>
      <c r="K242" t="s">
        <v>773</v>
      </c>
      <c r="L242">
        <v>1348</v>
      </c>
      <c r="N242">
        <v>1009</v>
      </c>
      <c r="O242" t="s">
        <v>173</v>
      </c>
      <c r="P242" t="s">
        <v>173</v>
      </c>
      <c r="Q242">
        <v>1000</v>
      </c>
      <c r="W242">
        <v>0</v>
      </c>
      <c r="X242">
        <v>-1245052874</v>
      </c>
      <c r="Y242">
        <v>2.8000000000000001E-2</v>
      </c>
      <c r="AA242">
        <v>9246.9599999999991</v>
      </c>
      <c r="AB242">
        <v>0</v>
      </c>
      <c r="AC242">
        <v>0</v>
      </c>
      <c r="AD242">
        <v>0</v>
      </c>
      <c r="AE242">
        <v>9246.9599999999991</v>
      </c>
      <c r="AF242">
        <v>0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3</v>
      </c>
      <c r="AT242">
        <v>2.8000000000000001E-2</v>
      </c>
      <c r="AU242" t="s">
        <v>3</v>
      </c>
      <c r="AV242">
        <v>0</v>
      </c>
      <c r="AW242">
        <v>2</v>
      </c>
      <c r="AX242">
        <v>21014371</v>
      </c>
      <c r="AY242">
        <v>1</v>
      </c>
      <c r="AZ242">
        <v>0</v>
      </c>
      <c r="BA242">
        <v>245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Y242*Source!I142</f>
        <v>3.3600000000000004E-4</v>
      </c>
      <c r="CY242">
        <f>AA242</f>
        <v>9246.9599999999991</v>
      </c>
      <c r="CZ242">
        <f>AE242</f>
        <v>9246.9599999999991</v>
      </c>
      <c r="DA242">
        <f>AI242</f>
        <v>1</v>
      </c>
      <c r="DB242">
        <v>0</v>
      </c>
    </row>
    <row r="243" spans="1:106" x14ac:dyDescent="0.2">
      <c r="A243">
        <f>ROW(Source!A142)</f>
        <v>142</v>
      </c>
      <c r="B243">
        <v>21012691</v>
      </c>
      <c r="C243">
        <v>21014361</v>
      </c>
      <c r="D243">
        <v>7235148</v>
      </c>
      <c r="E243">
        <v>1</v>
      </c>
      <c r="F243">
        <v>1</v>
      </c>
      <c r="G243">
        <v>7157832</v>
      </c>
      <c r="H243">
        <v>3</v>
      </c>
      <c r="I243" t="s">
        <v>309</v>
      </c>
      <c r="J243" t="s">
        <v>311</v>
      </c>
      <c r="K243" t="s">
        <v>310</v>
      </c>
      <c r="L243">
        <v>1348</v>
      </c>
      <c r="N243">
        <v>1009</v>
      </c>
      <c r="O243" t="s">
        <v>173</v>
      </c>
      <c r="P243" t="s">
        <v>173</v>
      </c>
      <c r="Q243">
        <v>1000</v>
      </c>
      <c r="W243">
        <v>0</v>
      </c>
      <c r="X243">
        <v>-902131369</v>
      </c>
      <c r="Y243">
        <v>1</v>
      </c>
      <c r="AA243">
        <v>6340.75</v>
      </c>
      <c r="AB243">
        <v>0</v>
      </c>
      <c r="AC243">
        <v>0</v>
      </c>
      <c r="AD243">
        <v>0</v>
      </c>
      <c r="AE243">
        <v>6340.75</v>
      </c>
      <c r="AF243">
        <v>0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N243">
        <v>0</v>
      </c>
      <c r="AO243">
        <v>0</v>
      </c>
      <c r="AP243">
        <v>0</v>
      </c>
      <c r="AQ243">
        <v>0</v>
      </c>
      <c r="AR243">
        <v>0</v>
      </c>
      <c r="AS243" t="s">
        <v>3</v>
      </c>
      <c r="AT243">
        <v>1</v>
      </c>
      <c r="AU243" t="s">
        <v>3</v>
      </c>
      <c r="AV243">
        <v>0</v>
      </c>
      <c r="AW243">
        <v>1</v>
      </c>
      <c r="AX243">
        <v>-1</v>
      </c>
      <c r="AY243">
        <v>0</v>
      </c>
      <c r="AZ243">
        <v>0</v>
      </c>
      <c r="BA243" t="s">
        <v>3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Y243*Source!I142</f>
        <v>1.2E-2</v>
      </c>
      <c r="CY243">
        <f>AA243</f>
        <v>6340.75</v>
      </c>
      <c r="CZ243">
        <f>AE243</f>
        <v>6340.75</v>
      </c>
      <c r="DA243">
        <f>AI243</f>
        <v>1</v>
      </c>
      <c r="DB243">
        <v>0</v>
      </c>
    </row>
    <row r="244" spans="1:106" x14ac:dyDescent="0.2">
      <c r="A244">
        <f>ROW(Source!A143)</f>
        <v>143</v>
      </c>
      <c r="B244">
        <v>21012693</v>
      </c>
      <c r="C244">
        <v>21014361</v>
      </c>
      <c r="D244">
        <v>7157835</v>
      </c>
      <c r="E244">
        <v>7157832</v>
      </c>
      <c r="F244">
        <v>1</v>
      </c>
      <c r="G244">
        <v>7157832</v>
      </c>
      <c r="H244">
        <v>1</v>
      </c>
      <c r="I244" t="s">
        <v>685</v>
      </c>
      <c r="J244" t="s">
        <v>3</v>
      </c>
      <c r="K244" t="s">
        <v>686</v>
      </c>
      <c r="L244">
        <v>1191</v>
      </c>
      <c r="N244">
        <v>1013</v>
      </c>
      <c r="O244" t="s">
        <v>687</v>
      </c>
      <c r="P244" t="s">
        <v>687</v>
      </c>
      <c r="Q244">
        <v>1</v>
      </c>
      <c r="W244">
        <v>0</v>
      </c>
      <c r="X244">
        <v>946207192</v>
      </c>
      <c r="Y244">
        <v>15.340999999999996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N244">
        <v>0</v>
      </c>
      <c r="AO244">
        <v>1</v>
      </c>
      <c r="AP244">
        <v>1</v>
      </c>
      <c r="AQ244">
        <v>0</v>
      </c>
      <c r="AR244">
        <v>0</v>
      </c>
      <c r="AS244" t="s">
        <v>3</v>
      </c>
      <c r="AT244">
        <v>11.6</v>
      </c>
      <c r="AU244" t="s">
        <v>63</v>
      </c>
      <c r="AV244">
        <v>1</v>
      </c>
      <c r="AW244">
        <v>2</v>
      </c>
      <c r="AX244">
        <v>21014367</v>
      </c>
      <c r="AY244">
        <v>1</v>
      </c>
      <c r="AZ244">
        <v>0</v>
      </c>
      <c r="BA244">
        <v>246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Y244*Source!I143</f>
        <v>0.18409199999999995</v>
      </c>
      <c r="CY244">
        <f>AD244</f>
        <v>0</v>
      </c>
      <c r="CZ244">
        <f>AH244</f>
        <v>0</v>
      </c>
      <c r="DA244">
        <f>AL244</f>
        <v>1</v>
      </c>
      <c r="DB244">
        <v>0</v>
      </c>
    </row>
    <row r="245" spans="1:106" x14ac:dyDescent="0.2">
      <c r="A245">
        <f>ROW(Source!A143)</f>
        <v>143</v>
      </c>
      <c r="B245">
        <v>21012693</v>
      </c>
      <c r="C245">
        <v>21014361</v>
      </c>
      <c r="D245">
        <v>7231421</v>
      </c>
      <c r="E245">
        <v>1</v>
      </c>
      <c r="F245">
        <v>1</v>
      </c>
      <c r="G245">
        <v>7157832</v>
      </c>
      <c r="H245">
        <v>2</v>
      </c>
      <c r="I245" t="s">
        <v>705</v>
      </c>
      <c r="J245" t="s">
        <v>706</v>
      </c>
      <c r="K245" t="s">
        <v>707</v>
      </c>
      <c r="L245">
        <v>1368</v>
      </c>
      <c r="N245">
        <v>1011</v>
      </c>
      <c r="O245" t="s">
        <v>708</v>
      </c>
      <c r="P245" t="s">
        <v>708</v>
      </c>
      <c r="Q245">
        <v>1</v>
      </c>
      <c r="W245">
        <v>0</v>
      </c>
      <c r="X245">
        <v>-1289262214</v>
      </c>
      <c r="Y245">
        <v>0.28749999999999998</v>
      </c>
      <c r="AA245">
        <v>0</v>
      </c>
      <c r="AB245">
        <v>589.22</v>
      </c>
      <c r="AC245">
        <v>341.63</v>
      </c>
      <c r="AD245">
        <v>0</v>
      </c>
      <c r="AE245">
        <v>0</v>
      </c>
      <c r="AF245">
        <v>74.44</v>
      </c>
      <c r="AG245">
        <v>17.59</v>
      </c>
      <c r="AH245">
        <v>0</v>
      </c>
      <c r="AI245">
        <v>1</v>
      </c>
      <c r="AJ245">
        <v>7.56</v>
      </c>
      <c r="AK245">
        <v>18.55</v>
      </c>
      <c r="AL245">
        <v>1</v>
      </c>
      <c r="AN245">
        <v>0</v>
      </c>
      <c r="AO245">
        <v>1</v>
      </c>
      <c r="AP245">
        <v>1</v>
      </c>
      <c r="AQ245">
        <v>0</v>
      </c>
      <c r="AR245">
        <v>0</v>
      </c>
      <c r="AS245" t="s">
        <v>3</v>
      </c>
      <c r="AT245">
        <v>0.2</v>
      </c>
      <c r="AU245" t="s">
        <v>62</v>
      </c>
      <c r="AV245">
        <v>0</v>
      </c>
      <c r="AW245">
        <v>2</v>
      </c>
      <c r="AX245">
        <v>21014368</v>
      </c>
      <c r="AY245">
        <v>1</v>
      </c>
      <c r="AZ245">
        <v>0</v>
      </c>
      <c r="BA245">
        <v>247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Y245*Source!I143</f>
        <v>3.4499999999999999E-3</v>
      </c>
      <c r="CY245">
        <f>AB245</f>
        <v>589.22</v>
      </c>
      <c r="CZ245">
        <f>AF245</f>
        <v>74.44</v>
      </c>
      <c r="DA245">
        <f>AJ245</f>
        <v>7.56</v>
      </c>
      <c r="DB245">
        <v>0</v>
      </c>
    </row>
    <row r="246" spans="1:106" x14ac:dyDescent="0.2">
      <c r="A246">
        <f>ROW(Source!A143)</f>
        <v>143</v>
      </c>
      <c r="B246">
        <v>21012693</v>
      </c>
      <c r="C246">
        <v>21014361</v>
      </c>
      <c r="D246">
        <v>7230811</v>
      </c>
      <c r="E246">
        <v>1</v>
      </c>
      <c r="F246">
        <v>1</v>
      </c>
      <c r="G246">
        <v>7157832</v>
      </c>
      <c r="H246">
        <v>2</v>
      </c>
      <c r="I246" t="s">
        <v>709</v>
      </c>
      <c r="J246" t="s">
        <v>710</v>
      </c>
      <c r="K246" t="s">
        <v>711</v>
      </c>
      <c r="L246">
        <v>1368</v>
      </c>
      <c r="N246">
        <v>1011</v>
      </c>
      <c r="O246" t="s">
        <v>708</v>
      </c>
      <c r="P246" t="s">
        <v>708</v>
      </c>
      <c r="Q246">
        <v>1</v>
      </c>
      <c r="W246">
        <v>0</v>
      </c>
      <c r="X246">
        <v>1373649140</v>
      </c>
      <c r="Y246">
        <v>0.21562499999999998</v>
      </c>
      <c r="AA246">
        <v>0</v>
      </c>
      <c r="AB246">
        <v>898.04</v>
      </c>
      <c r="AC246">
        <v>583.24</v>
      </c>
      <c r="AD246">
        <v>0</v>
      </c>
      <c r="AE246">
        <v>0</v>
      </c>
      <c r="AF246">
        <v>102.11</v>
      </c>
      <c r="AG246">
        <v>30.03</v>
      </c>
      <c r="AH246">
        <v>0</v>
      </c>
      <c r="AI246">
        <v>1</v>
      </c>
      <c r="AJ246">
        <v>8.4</v>
      </c>
      <c r="AK246">
        <v>18.55</v>
      </c>
      <c r="AL246">
        <v>1</v>
      </c>
      <c r="AN246">
        <v>0</v>
      </c>
      <c r="AO246">
        <v>1</v>
      </c>
      <c r="AP246">
        <v>1</v>
      </c>
      <c r="AQ246">
        <v>0</v>
      </c>
      <c r="AR246">
        <v>0</v>
      </c>
      <c r="AS246" t="s">
        <v>3</v>
      </c>
      <c r="AT246">
        <v>0.15</v>
      </c>
      <c r="AU246" t="s">
        <v>62</v>
      </c>
      <c r="AV246">
        <v>0</v>
      </c>
      <c r="AW246">
        <v>2</v>
      </c>
      <c r="AX246">
        <v>21014369</v>
      </c>
      <c r="AY246">
        <v>1</v>
      </c>
      <c r="AZ246">
        <v>0</v>
      </c>
      <c r="BA246">
        <v>248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Y246*Source!I143</f>
        <v>2.5875E-3</v>
      </c>
      <c r="CY246">
        <f>AB246</f>
        <v>898.04</v>
      </c>
      <c r="CZ246">
        <f>AF246</f>
        <v>102.11</v>
      </c>
      <c r="DA246">
        <f>AJ246</f>
        <v>8.4</v>
      </c>
      <c r="DB246">
        <v>0</v>
      </c>
    </row>
    <row r="247" spans="1:106" x14ac:dyDescent="0.2">
      <c r="A247">
        <f>ROW(Source!A143)</f>
        <v>143</v>
      </c>
      <c r="B247">
        <v>21012693</v>
      </c>
      <c r="C247">
        <v>21014361</v>
      </c>
      <c r="D247">
        <v>7232639</v>
      </c>
      <c r="E247">
        <v>1</v>
      </c>
      <c r="F247">
        <v>1</v>
      </c>
      <c r="G247">
        <v>7157832</v>
      </c>
      <c r="H247">
        <v>3</v>
      </c>
      <c r="I247" t="s">
        <v>771</v>
      </c>
      <c r="J247" t="s">
        <v>772</v>
      </c>
      <c r="K247" t="s">
        <v>773</v>
      </c>
      <c r="L247">
        <v>1348</v>
      </c>
      <c r="N247">
        <v>1009</v>
      </c>
      <c r="O247" t="s">
        <v>173</v>
      </c>
      <c r="P247" t="s">
        <v>173</v>
      </c>
      <c r="Q247">
        <v>1000</v>
      </c>
      <c r="W247">
        <v>0</v>
      </c>
      <c r="X247">
        <v>-1245052874</v>
      </c>
      <c r="Y247">
        <v>2.8000000000000001E-2</v>
      </c>
      <c r="AA247">
        <v>50937.62</v>
      </c>
      <c r="AB247">
        <v>0</v>
      </c>
      <c r="AC247">
        <v>0</v>
      </c>
      <c r="AD247">
        <v>0</v>
      </c>
      <c r="AE247">
        <v>9246.9599999999991</v>
      </c>
      <c r="AF247">
        <v>0</v>
      </c>
      <c r="AG247">
        <v>0</v>
      </c>
      <c r="AH247">
        <v>0</v>
      </c>
      <c r="AI247">
        <v>5.39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3</v>
      </c>
      <c r="AT247">
        <v>2.8000000000000001E-2</v>
      </c>
      <c r="AU247" t="s">
        <v>3</v>
      </c>
      <c r="AV247">
        <v>0</v>
      </c>
      <c r="AW247">
        <v>2</v>
      </c>
      <c r="AX247">
        <v>21014371</v>
      </c>
      <c r="AY247">
        <v>1</v>
      </c>
      <c r="AZ247">
        <v>0</v>
      </c>
      <c r="BA247">
        <v>250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Y247*Source!I143</f>
        <v>3.3600000000000004E-4</v>
      </c>
      <c r="CY247">
        <f>AA247</f>
        <v>50937.62</v>
      </c>
      <c r="CZ247">
        <f>AE247</f>
        <v>9246.9599999999991</v>
      </c>
      <c r="DA247">
        <f>AI247</f>
        <v>5.39</v>
      </c>
      <c r="DB247">
        <v>0</v>
      </c>
    </row>
    <row r="248" spans="1:106" x14ac:dyDescent="0.2">
      <c r="A248">
        <f>ROW(Source!A143)</f>
        <v>143</v>
      </c>
      <c r="B248">
        <v>21012693</v>
      </c>
      <c r="C248">
        <v>21014361</v>
      </c>
      <c r="D248">
        <v>7235148</v>
      </c>
      <c r="E248">
        <v>1</v>
      </c>
      <c r="F248">
        <v>1</v>
      </c>
      <c r="G248">
        <v>7157832</v>
      </c>
      <c r="H248">
        <v>3</v>
      </c>
      <c r="I248" t="s">
        <v>309</v>
      </c>
      <c r="J248" t="s">
        <v>311</v>
      </c>
      <c r="K248" t="s">
        <v>310</v>
      </c>
      <c r="L248">
        <v>1348</v>
      </c>
      <c r="N248">
        <v>1009</v>
      </c>
      <c r="O248" t="s">
        <v>173</v>
      </c>
      <c r="P248" t="s">
        <v>173</v>
      </c>
      <c r="Q248">
        <v>1000</v>
      </c>
      <c r="W248">
        <v>0</v>
      </c>
      <c r="X248">
        <v>-902131369</v>
      </c>
      <c r="Y248">
        <v>1</v>
      </c>
      <c r="AA248">
        <v>41408.78</v>
      </c>
      <c r="AB248">
        <v>0</v>
      </c>
      <c r="AC248">
        <v>0</v>
      </c>
      <c r="AD248">
        <v>0</v>
      </c>
      <c r="AE248">
        <v>6340.75</v>
      </c>
      <c r="AF248">
        <v>0</v>
      </c>
      <c r="AG248">
        <v>0</v>
      </c>
      <c r="AH248">
        <v>0</v>
      </c>
      <c r="AI248">
        <v>6.39</v>
      </c>
      <c r="AJ248">
        <v>1</v>
      </c>
      <c r="AK248">
        <v>1</v>
      </c>
      <c r="AL248">
        <v>1</v>
      </c>
      <c r="AN248">
        <v>0</v>
      </c>
      <c r="AO248">
        <v>0</v>
      </c>
      <c r="AP248">
        <v>0</v>
      </c>
      <c r="AQ248">
        <v>0</v>
      </c>
      <c r="AR248">
        <v>0</v>
      </c>
      <c r="AS248" t="s">
        <v>3</v>
      </c>
      <c r="AT248">
        <v>1</v>
      </c>
      <c r="AU248" t="s">
        <v>3</v>
      </c>
      <c r="AV248">
        <v>0</v>
      </c>
      <c r="AW248">
        <v>1</v>
      </c>
      <c r="AX248">
        <v>-1</v>
      </c>
      <c r="AY248">
        <v>0</v>
      </c>
      <c r="AZ248">
        <v>0</v>
      </c>
      <c r="BA248" t="s">
        <v>3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Y248*Source!I143</f>
        <v>1.2E-2</v>
      </c>
      <c r="CY248">
        <f>AA248</f>
        <v>41408.78</v>
      </c>
      <c r="CZ248">
        <f>AE248</f>
        <v>6340.75</v>
      </c>
      <c r="DA248">
        <f>AI248</f>
        <v>6.39</v>
      </c>
      <c r="DB248">
        <v>0</v>
      </c>
    </row>
    <row r="249" spans="1:106" x14ac:dyDescent="0.2">
      <c r="A249">
        <f>ROW(Source!A146)</f>
        <v>146</v>
      </c>
      <c r="B249">
        <v>21012691</v>
      </c>
      <c r="C249">
        <v>21014313</v>
      </c>
      <c r="D249">
        <v>7157835</v>
      </c>
      <c r="E249">
        <v>7157832</v>
      </c>
      <c r="F249">
        <v>1</v>
      </c>
      <c r="G249">
        <v>7157832</v>
      </c>
      <c r="H249">
        <v>1</v>
      </c>
      <c r="I249" t="s">
        <v>685</v>
      </c>
      <c r="J249" t="s">
        <v>3</v>
      </c>
      <c r="K249" t="s">
        <v>686</v>
      </c>
      <c r="L249">
        <v>1191</v>
      </c>
      <c r="N249">
        <v>1013</v>
      </c>
      <c r="O249" t="s">
        <v>687</v>
      </c>
      <c r="P249" t="s">
        <v>687</v>
      </c>
      <c r="Q249">
        <v>1</v>
      </c>
      <c r="W249">
        <v>0</v>
      </c>
      <c r="X249">
        <v>946207192</v>
      </c>
      <c r="Y249">
        <v>43.668949999999995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1</v>
      </c>
      <c r="AQ249">
        <v>0</v>
      </c>
      <c r="AR249">
        <v>0</v>
      </c>
      <c r="AS249" t="s">
        <v>3</v>
      </c>
      <c r="AT249">
        <v>33.020000000000003</v>
      </c>
      <c r="AU249" t="s">
        <v>63</v>
      </c>
      <c r="AV249">
        <v>1</v>
      </c>
      <c r="AW249">
        <v>2</v>
      </c>
      <c r="AX249">
        <v>21014324</v>
      </c>
      <c r="AY249">
        <v>1</v>
      </c>
      <c r="AZ249">
        <v>0</v>
      </c>
      <c r="BA249">
        <v>251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Y249*Source!I146</f>
        <v>1.3537374499999999</v>
      </c>
      <c r="CY249">
        <f>AD249</f>
        <v>0</v>
      </c>
      <c r="CZ249">
        <f>AH249</f>
        <v>0</v>
      </c>
      <c r="DA249">
        <f>AL249</f>
        <v>1</v>
      </c>
      <c r="DB249">
        <v>0</v>
      </c>
    </row>
    <row r="250" spans="1:106" x14ac:dyDescent="0.2">
      <c r="A250">
        <f>ROW(Source!A146)</f>
        <v>146</v>
      </c>
      <c r="B250">
        <v>21012691</v>
      </c>
      <c r="C250">
        <v>21014313</v>
      </c>
      <c r="D250">
        <v>7231240</v>
      </c>
      <c r="E250">
        <v>1</v>
      </c>
      <c r="F250">
        <v>1</v>
      </c>
      <c r="G250">
        <v>7157832</v>
      </c>
      <c r="H250">
        <v>2</v>
      </c>
      <c r="I250" t="s">
        <v>774</v>
      </c>
      <c r="J250" t="s">
        <v>775</v>
      </c>
      <c r="K250" t="s">
        <v>776</v>
      </c>
      <c r="L250">
        <v>1368</v>
      </c>
      <c r="N250">
        <v>1011</v>
      </c>
      <c r="O250" t="s">
        <v>708</v>
      </c>
      <c r="P250" t="s">
        <v>708</v>
      </c>
      <c r="Q250">
        <v>1</v>
      </c>
      <c r="W250">
        <v>0</v>
      </c>
      <c r="X250">
        <v>9731955</v>
      </c>
      <c r="Y250">
        <v>3.4499999999999997</v>
      </c>
      <c r="AA250">
        <v>0</v>
      </c>
      <c r="AB250">
        <v>8.65</v>
      </c>
      <c r="AC250">
        <v>0.81</v>
      </c>
      <c r="AD250">
        <v>0</v>
      </c>
      <c r="AE250">
        <v>0</v>
      </c>
      <c r="AF250">
        <v>8.65</v>
      </c>
      <c r="AG250">
        <v>0.81</v>
      </c>
      <c r="AH250">
        <v>0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1</v>
      </c>
      <c r="AQ250">
        <v>0</v>
      </c>
      <c r="AR250">
        <v>0</v>
      </c>
      <c r="AS250" t="s">
        <v>3</v>
      </c>
      <c r="AT250">
        <v>2.4</v>
      </c>
      <c r="AU250" t="s">
        <v>224</v>
      </c>
      <c r="AV250">
        <v>0</v>
      </c>
      <c r="AW250">
        <v>2</v>
      </c>
      <c r="AX250">
        <v>21014325</v>
      </c>
      <c r="AY250">
        <v>1</v>
      </c>
      <c r="AZ250">
        <v>0</v>
      </c>
      <c r="BA250">
        <v>252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Y250*Source!I146</f>
        <v>0.10694999999999999</v>
      </c>
      <c r="CY250">
        <f>AB250</f>
        <v>8.65</v>
      </c>
      <c r="CZ250">
        <f>AF250</f>
        <v>8.65</v>
      </c>
      <c r="DA250">
        <f>AJ250</f>
        <v>1</v>
      </c>
      <c r="DB250">
        <v>0</v>
      </c>
    </row>
    <row r="251" spans="1:106" x14ac:dyDescent="0.2">
      <c r="A251">
        <f>ROW(Source!A146)</f>
        <v>146</v>
      </c>
      <c r="B251">
        <v>21012691</v>
      </c>
      <c r="C251">
        <v>21014313</v>
      </c>
      <c r="D251">
        <v>7231421</v>
      </c>
      <c r="E251">
        <v>1</v>
      </c>
      <c r="F251">
        <v>1</v>
      </c>
      <c r="G251">
        <v>7157832</v>
      </c>
      <c r="H251">
        <v>2</v>
      </c>
      <c r="I251" t="s">
        <v>705</v>
      </c>
      <c r="J251" t="s">
        <v>706</v>
      </c>
      <c r="K251" t="s">
        <v>707</v>
      </c>
      <c r="L251">
        <v>1368</v>
      </c>
      <c r="N251">
        <v>1011</v>
      </c>
      <c r="O251" t="s">
        <v>708</v>
      </c>
      <c r="P251" t="s">
        <v>708</v>
      </c>
      <c r="Q251">
        <v>1</v>
      </c>
      <c r="W251">
        <v>0</v>
      </c>
      <c r="X251">
        <v>-1289262214</v>
      </c>
      <c r="Y251">
        <v>0.67562499999999981</v>
      </c>
      <c r="AA251">
        <v>0</v>
      </c>
      <c r="AB251">
        <v>74.44</v>
      </c>
      <c r="AC251">
        <v>17.59</v>
      </c>
      <c r="AD251">
        <v>0</v>
      </c>
      <c r="AE251">
        <v>0</v>
      </c>
      <c r="AF251">
        <v>74.44</v>
      </c>
      <c r="AG251">
        <v>17.59</v>
      </c>
      <c r="AH251">
        <v>0</v>
      </c>
      <c r="AI251">
        <v>1</v>
      </c>
      <c r="AJ251">
        <v>1</v>
      </c>
      <c r="AK251">
        <v>1</v>
      </c>
      <c r="AL251">
        <v>1</v>
      </c>
      <c r="AN251">
        <v>0</v>
      </c>
      <c r="AO251">
        <v>1</v>
      </c>
      <c r="AP251">
        <v>1</v>
      </c>
      <c r="AQ251">
        <v>0</v>
      </c>
      <c r="AR251">
        <v>0</v>
      </c>
      <c r="AS251" t="s">
        <v>3</v>
      </c>
      <c r="AT251">
        <v>0.47</v>
      </c>
      <c r="AU251" t="s">
        <v>224</v>
      </c>
      <c r="AV251">
        <v>0</v>
      </c>
      <c r="AW251">
        <v>2</v>
      </c>
      <c r="AX251">
        <v>21014326</v>
      </c>
      <c r="AY251">
        <v>1</v>
      </c>
      <c r="AZ251">
        <v>0</v>
      </c>
      <c r="BA251">
        <v>253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Y251*Source!I146</f>
        <v>2.0944374999999994E-2</v>
      </c>
      <c r="CY251">
        <f>AB251</f>
        <v>74.44</v>
      </c>
      <c r="CZ251">
        <f>AF251</f>
        <v>74.44</v>
      </c>
      <c r="DA251">
        <f>AJ251</f>
        <v>1</v>
      </c>
      <c r="DB251">
        <v>0</v>
      </c>
    </row>
    <row r="252" spans="1:106" x14ac:dyDescent="0.2">
      <c r="A252">
        <f>ROW(Source!A146)</f>
        <v>146</v>
      </c>
      <c r="B252">
        <v>21012691</v>
      </c>
      <c r="C252">
        <v>21014313</v>
      </c>
      <c r="D252">
        <v>7231510</v>
      </c>
      <c r="E252">
        <v>1</v>
      </c>
      <c r="F252">
        <v>1</v>
      </c>
      <c r="G252">
        <v>7157832</v>
      </c>
      <c r="H252">
        <v>2</v>
      </c>
      <c r="I252" t="s">
        <v>777</v>
      </c>
      <c r="J252" t="s">
        <v>778</v>
      </c>
      <c r="K252" t="s">
        <v>779</v>
      </c>
      <c r="L252">
        <v>1368</v>
      </c>
      <c r="N252">
        <v>1011</v>
      </c>
      <c r="O252" t="s">
        <v>708</v>
      </c>
      <c r="P252" t="s">
        <v>708</v>
      </c>
      <c r="Q252">
        <v>1</v>
      </c>
      <c r="W252">
        <v>0</v>
      </c>
      <c r="X252">
        <v>-1144953354</v>
      </c>
      <c r="Y252">
        <v>4.7724999999999991</v>
      </c>
      <c r="AA252">
        <v>0</v>
      </c>
      <c r="AB252">
        <v>2.36</v>
      </c>
      <c r="AC252">
        <v>0.04</v>
      </c>
      <c r="AD252">
        <v>0</v>
      </c>
      <c r="AE252">
        <v>0</v>
      </c>
      <c r="AF252">
        <v>2.36</v>
      </c>
      <c r="AG252">
        <v>0.04</v>
      </c>
      <c r="AH252">
        <v>0</v>
      </c>
      <c r="AI252">
        <v>1</v>
      </c>
      <c r="AJ252">
        <v>1</v>
      </c>
      <c r="AK252">
        <v>1</v>
      </c>
      <c r="AL252">
        <v>1</v>
      </c>
      <c r="AN252">
        <v>0</v>
      </c>
      <c r="AO252">
        <v>1</v>
      </c>
      <c r="AP252">
        <v>1</v>
      </c>
      <c r="AQ252">
        <v>0</v>
      </c>
      <c r="AR252">
        <v>0</v>
      </c>
      <c r="AS252" t="s">
        <v>3</v>
      </c>
      <c r="AT252">
        <v>3.32</v>
      </c>
      <c r="AU252" t="s">
        <v>224</v>
      </c>
      <c r="AV252">
        <v>0</v>
      </c>
      <c r="AW252">
        <v>2</v>
      </c>
      <c r="AX252">
        <v>21014327</v>
      </c>
      <c r="AY252">
        <v>1</v>
      </c>
      <c r="AZ252">
        <v>0</v>
      </c>
      <c r="BA252">
        <v>254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Y252*Source!I146</f>
        <v>0.14794749999999998</v>
      </c>
      <c r="CY252">
        <f>AB252</f>
        <v>2.36</v>
      </c>
      <c r="CZ252">
        <f>AF252</f>
        <v>2.36</v>
      </c>
      <c r="DA252">
        <f>AJ252</f>
        <v>1</v>
      </c>
      <c r="DB252">
        <v>0</v>
      </c>
    </row>
    <row r="253" spans="1:106" x14ac:dyDescent="0.2">
      <c r="A253">
        <f>ROW(Source!A146)</f>
        <v>146</v>
      </c>
      <c r="B253">
        <v>21012691</v>
      </c>
      <c r="C253">
        <v>21014313</v>
      </c>
      <c r="D253">
        <v>7230891</v>
      </c>
      <c r="E253">
        <v>1</v>
      </c>
      <c r="F253">
        <v>1</v>
      </c>
      <c r="G253">
        <v>7157832</v>
      </c>
      <c r="H253">
        <v>2</v>
      </c>
      <c r="I253" t="s">
        <v>780</v>
      </c>
      <c r="J253" t="s">
        <v>781</v>
      </c>
      <c r="K253" t="s">
        <v>782</v>
      </c>
      <c r="L253">
        <v>1368</v>
      </c>
      <c r="N253">
        <v>1011</v>
      </c>
      <c r="O253" t="s">
        <v>708</v>
      </c>
      <c r="P253" t="s">
        <v>708</v>
      </c>
      <c r="Q253">
        <v>1</v>
      </c>
      <c r="W253">
        <v>0</v>
      </c>
      <c r="X253">
        <v>1327036108</v>
      </c>
      <c r="Y253">
        <v>2.8749999999999998E-2</v>
      </c>
      <c r="AA253">
        <v>0</v>
      </c>
      <c r="AB253">
        <v>58.48</v>
      </c>
      <c r="AC253">
        <v>18.350000000000001</v>
      </c>
      <c r="AD253">
        <v>0</v>
      </c>
      <c r="AE253">
        <v>0</v>
      </c>
      <c r="AF253">
        <v>58.48</v>
      </c>
      <c r="AG253">
        <v>18.350000000000001</v>
      </c>
      <c r="AH253">
        <v>0</v>
      </c>
      <c r="AI253">
        <v>1</v>
      </c>
      <c r="AJ253">
        <v>1</v>
      </c>
      <c r="AK253">
        <v>1</v>
      </c>
      <c r="AL253">
        <v>1</v>
      </c>
      <c r="AN253">
        <v>0</v>
      </c>
      <c r="AO253">
        <v>1</v>
      </c>
      <c r="AP253">
        <v>1</v>
      </c>
      <c r="AQ253">
        <v>0</v>
      </c>
      <c r="AR253">
        <v>0</v>
      </c>
      <c r="AS253" t="s">
        <v>3</v>
      </c>
      <c r="AT253">
        <v>0.02</v>
      </c>
      <c r="AU253" t="s">
        <v>224</v>
      </c>
      <c r="AV253">
        <v>0</v>
      </c>
      <c r="AW253">
        <v>2</v>
      </c>
      <c r="AX253">
        <v>21014328</v>
      </c>
      <c r="AY253">
        <v>1</v>
      </c>
      <c r="AZ253">
        <v>0</v>
      </c>
      <c r="BA253">
        <v>255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Y253*Source!I146</f>
        <v>8.912499999999999E-4</v>
      </c>
      <c r="CY253">
        <f>AB253</f>
        <v>58.48</v>
      </c>
      <c r="CZ253">
        <f>AF253</f>
        <v>58.48</v>
      </c>
      <c r="DA253">
        <f>AJ253</f>
        <v>1</v>
      </c>
      <c r="DB253">
        <v>0</v>
      </c>
    </row>
    <row r="254" spans="1:106" x14ac:dyDescent="0.2">
      <c r="A254">
        <f>ROW(Source!A146)</f>
        <v>146</v>
      </c>
      <c r="B254">
        <v>21012691</v>
      </c>
      <c r="C254">
        <v>21014313</v>
      </c>
      <c r="D254">
        <v>7182707</v>
      </c>
      <c r="E254">
        <v>7157832</v>
      </c>
      <c r="F254">
        <v>1</v>
      </c>
      <c r="G254">
        <v>7157832</v>
      </c>
      <c r="H254">
        <v>3</v>
      </c>
      <c r="I254" t="s">
        <v>688</v>
      </c>
      <c r="J254" t="s">
        <v>3</v>
      </c>
      <c r="K254" t="s">
        <v>690</v>
      </c>
      <c r="L254">
        <v>1344</v>
      </c>
      <c r="N254">
        <v>1008</v>
      </c>
      <c r="O254" t="s">
        <v>691</v>
      </c>
      <c r="P254" t="s">
        <v>691</v>
      </c>
      <c r="Q254">
        <v>1</v>
      </c>
      <c r="W254">
        <v>0</v>
      </c>
      <c r="X254">
        <v>-360884371</v>
      </c>
      <c r="Y254">
        <v>0.88</v>
      </c>
      <c r="AA254">
        <v>1</v>
      </c>
      <c r="AB254">
        <v>0</v>
      </c>
      <c r="AC254">
        <v>0</v>
      </c>
      <c r="AD254">
        <v>0</v>
      </c>
      <c r="AE254">
        <v>1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3</v>
      </c>
      <c r="AT254">
        <v>0.88</v>
      </c>
      <c r="AU254" t="s">
        <v>3</v>
      </c>
      <c r="AV254">
        <v>0</v>
      </c>
      <c r="AW254">
        <v>2</v>
      </c>
      <c r="AX254">
        <v>21014329</v>
      </c>
      <c r="AY254">
        <v>1</v>
      </c>
      <c r="AZ254">
        <v>0</v>
      </c>
      <c r="BA254">
        <v>256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Y254*Source!I146</f>
        <v>2.7279999999999999E-2</v>
      </c>
      <c r="CY254">
        <f>AA254</f>
        <v>1</v>
      </c>
      <c r="CZ254">
        <f>AE254</f>
        <v>1</v>
      </c>
      <c r="DA254">
        <f>AI254</f>
        <v>1</v>
      </c>
      <c r="DB254">
        <v>0</v>
      </c>
    </row>
    <row r="255" spans="1:106" x14ac:dyDescent="0.2">
      <c r="A255">
        <f>ROW(Source!A146)</f>
        <v>146</v>
      </c>
      <c r="B255">
        <v>21012691</v>
      </c>
      <c r="C255">
        <v>21014313</v>
      </c>
      <c r="D255">
        <v>7231827</v>
      </c>
      <c r="E255">
        <v>1</v>
      </c>
      <c r="F255">
        <v>1</v>
      </c>
      <c r="G255">
        <v>7157832</v>
      </c>
      <c r="H255">
        <v>3</v>
      </c>
      <c r="I255" t="s">
        <v>755</v>
      </c>
      <c r="J255" t="s">
        <v>756</v>
      </c>
      <c r="K255" t="s">
        <v>757</v>
      </c>
      <c r="L255">
        <v>1339</v>
      </c>
      <c r="N255">
        <v>1007</v>
      </c>
      <c r="O255" t="s">
        <v>123</v>
      </c>
      <c r="P255" t="s">
        <v>123</v>
      </c>
      <c r="Q255">
        <v>1</v>
      </c>
      <c r="W255">
        <v>0</v>
      </c>
      <c r="X255">
        <v>55300385</v>
      </c>
      <c r="Y255">
        <v>0.30199999999999999</v>
      </c>
      <c r="AA255">
        <v>7.07</v>
      </c>
      <c r="AB255">
        <v>0</v>
      </c>
      <c r="AC255">
        <v>0</v>
      </c>
      <c r="AD255">
        <v>0</v>
      </c>
      <c r="AE255">
        <v>7.07</v>
      </c>
      <c r="AF255">
        <v>0</v>
      </c>
      <c r="AG255">
        <v>0</v>
      </c>
      <c r="AH255">
        <v>0</v>
      </c>
      <c r="AI255">
        <v>1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3</v>
      </c>
      <c r="AT255">
        <v>0.30199999999999999</v>
      </c>
      <c r="AU255" t="s">
        <v>3</v>
      </c>
      <c r="AV255">
        <v>0</v>
      </c>
      <c r="AW255">
        <v>2</v>
      </c>
      <c r="AX255">
        <v>21014330</v>
      </c>
      <c r="AY255">
        <v>1</v>
      </c>
      <c r="AZ255">
        <v>0</v>
      </c>
      <c r="BA255">
        <v>257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Y255*Source!I146</f>
        <v>9.3619999999999988E-3</v>
      </c>
      <c r="CY255">
        <f>AA255</f>
        <v>7.07</v>
      </c>
      <c r="CZ255">
        <f>AE255</f>
        <v>7.07</v>
      </c>
      <c r="DA255">
        <f>AI255</f>
        <v>1</v>
      </c>
      <c r="DB255">
        <v>0</v>
      </c>
    </row>
    <row r="256" spans="1:106" x14ac:dyDescent="0.2">
      <c r="A256">
        <f>ROW(Source!A146)</f>
        <v>146</v>
      </c>
      <c r="B256">
        <v>21012691</v>
      </c>
      <c r="C256">
        <v>21014313</v>
      </c>
      <c r="D256">
        <v>7234095</v>
      </c>
      <c r="E256">
        <v>1</v>
      </c>
      <c r="F256">
        <v>1</v>
      </c>
      <c r="G256">
        <v>7157832</v>
      </c>
      <c r="H256">
        <v>3</v>
      </c>
      <c r="I256" t="s">
        <v>783</v>
      </c>
      <c r="J256" t="s">
        <v>784</v>
      </c>
      <c r="K256" t="s">
        <v>785</v>
      </c>
      <c r="L256">
        <v>1327</v>
      </c>
      <c r="N256">
        <v>1005</v>
      </c>
      <c r="O256" t="s">
        <v>85</v>
      </c>
      <c r="P256" t="s">
        <v>85</v>
      </c>
      <c r="Q256">
        <v>1</v>
      </c>
      <c r="W256">
        <v>0</v>
      </c>
      <c r="X256">
        <v>436402767</v>
      </c>
      <c r="Y256">
        <v>10</v>
      </c>
      <c r="AA256">
        <v>2.31</v>
      </c>
      <c r="AB256">
        <v>0</v>
      </c>
      <c r="AC256">
        <v>0</v>
      </c>
      <c r="AD256">
        <v>0</v>
      </c>
      <c r="AE256">
        <v>2.31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0</v>
      </c>
      <c r="AQ256">
        <v>0</v>
      </c>
      <c r="AR256">
        <v>0</v>
      </c>
      <c r="AS256" t="s">
        <v>3</v>
      </c>
      <c r="AT256">
        <v>10</v>
      </c>
      <c r="AU256" t="s">
        <v>3</v>
      </c>
      <c r="AV256">
        <v>0</v>
      </c>
      <c r="AW256">
        <v>2</v>
      </c>
      <c r="AX256">
        <v>21014331</v>
      </c>
      <c r="AY256">
        <v>1</v>
      </c>
      <c r="AZ256">
        <v>0</v>
      </c>
      <c r="BA256">
        <v>258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Y256*Source!I146</f>
        <v>0.31</v>
      </c>
      <c r="CY256">
        <f>AA256</f>
        <v>2.31</v>
      </c>
      <c r="CZ256">
        <f>AE256</f>
        <v>2.31</v>
      </c>
      <c r="DA256">
        <f>AI256</f>
        <v>1</v>
      </c>
      <c r="DB256">
        <v>0</v>
      </c>
    </row>
    <row r="257" spans="1:106" x14ac:dyDescent="0.2">
      <c r="A257">
        <f>ROW(Source!A146)</f>
        <v>146</v>
      </c>
      <c r="B257">
        <v>21012691</v>
      </c>
      <c r="C257">
        <v>21014313</v>
      </c>
      <c r="D257">
        <v>9283631</v>
      </c>
      <c r="E257">
        <v>1</v>
      </c>
      <c r="F257">
        <v>1</v>
      </c>
      <c r="G257">
        <v>7157832</v>
      </c>
      <c r="H257">
        <v>3</v>
      </c>
      <c r="I257" t="s">
        <v>319</v>
      </c>
      <c r="J257" t="s">
        <v>321</v>
      </c>
      <c r="K257" t="s">
        <v>320</v>
      </c>
      <c r="L257">
        <v>1346</v>
      </c>
      <c r="N257">
        <v>1009</v>
      </c>
      <c r="O257" t="s">
        <v>206</v>
      </c>
      <c r="P257" t="s">
        <v>206</v>
      </c>
      <c r="Q257">
        <v>1</v>
      </c>
      <c r="W257">
        <v>0</v>
      </c>
      <c r="X257">
        <v>1838928281</v>
      </c>
      <c r="Y257">
        <v>20</v>
      </c>
      <c r="AA257">
        <v>21.24</v>
      </c>
      <c r="AB257">
        <v>0</v>
      </c>
      <c r="AC257">
        <v>0</v>
      </c>
      <c r="AD257">
        <v>0</v>
      </c>
      <c r="AE257">
        <v>21.24</v>
      </c>
      <c r="AF257">
        <v>0</v>
      </c>
      <c r="AG257">
        <v>0</v>
      </c>
      <c r="AH257">
        <v>0</v>
      </c>
      <c r="AI257">
        <v>1</v>
      </c>
      <c r="AJ257">
        <v>1</v>
      </c>
      <c r="AK257">
        <v>1</v>
      </c>
      <c r="AL257">
        <v>1</v>
      </c>
      <c r="AN257">
        <v>0</v>
      </c>
      <c r="AO257">
        <v>0</v>
      </c>
      <c r="AP257">
        <v>0</v>
      </c>
      <c r="AQ257">
        <v>0</v>
      </c>
      <c r="AR257">
        <v>0</v>
      </c>
      <c r="AS257" t="s">
        <v>3</v>
      </c>
      <c r="AT257">
        <v>20</v>
      </c>
      <c r="AU257" t="s">
        <v>3</v>
      </c>
      <c r="AV257">
        <v>0</v>
      </c>
      <c r="AW257">
        <v>1</v>
      </c>
      <c r="AX257">
        <v>-1</v>
      </c>
      <c r="AY257">
        <v>0</v>
      </c>
      <c r="AZ257">
        <v>0</v>
      </c>
      <c r="BA257" t="s">
        <v>3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Y257*Source!I146</f>
        <v>0.62</v>
      </c>
      <c r="CY257">
        <f>AA257</f>
        <v>21.24</v>
      </c>
      <c r="CZ257">
        <f>AE257</f>
        <v>21.24</v>
      </c>
      <c r="DA257">
        <f>AI257</f>
        <v>1</v>
      </c>
      <c r="DB257">
        <v>0</v>
      </c>
    </row>
    <row r="258" spans="1:106" x14ac:dyDescent="0.2">
      <c r="A258">
        <f>ROW(Source!A146)</f>
        <v>146</v>
      </c>
      <c r="B258">
        <v>21012691</v>
      </c>
      <c r="C258">
        <v>21014313</v>
      </c>
      <c r="D258">
        <v>7234996</v>
      </c>
      <c r="E258">
        <v>1</v>
      </c>
      <c r="F258">
        <v>1</v>
      </c>
      <c r="G258">
        <v>7157832</v>
      </c>
      <c r="H258">
        <v>3</v>
      </c>
      <c r="I258" t="s">
        <v>323</v>
      </c>
      <c r="J258" t="s">
        <v>325</v>
      </c>
      <c r="K258" t="s">
        <v>324</v>
      </c>
      <c r="L258">
        <v>1348</v>
      </c>
      <c r="N258">
        <v>1009</v>
      </c>
      <c r="O258" t="s">
        <v>173</v>
      </c>
      <c r="P258" t="s">
        <v>173</v>
      </c>
      <c r="Q258">
        <v>1000</v>
      </c>
      <c r="W258">
        <v>0</v>
      </c>
      <c r="X258">
        <v>-280355853</v>
      </c>
      <c r="Y258">
        <v>0.84199999999999997</v>
      </c>
      <c r="AA258">
        <v>10322.83</v>
      </c>
      <c r="AB258">
        <v>0</v>
      </c>
      <c r="AC258">
        <v>0</v>
      </c>
      <c r="AD258">
        <v>0</v>
      </c>
      <c r="AE258">
        <v>10322.83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1</v>
      </c>
      <c r="AL258">
        <v>1</v>
      </c>
      <c r="AN258">
        <v>0</v>
      </c>
      <c r="AO258">
        <v>0</v>
      </c>
      <c r="AP258">
        <v>0</v>
      </c>
      <c r="AQ258">
        <v>0</v>
      </c>
      <c r="AR258">
        <v>0</v>
      </c>
      <c r="AS258" t="s">
        <v>3</v>
      </c>
      <c r="AT258">
        <v>0.84199999999999997</v>
      </c>
      <c r="AU258" t="s">
        <v>3</v>
      </c>
      <c r="AV258">
        <v>0</v>
      </c>
      <c r="AW258">
        <v>1</v>
      </c>
      <c r="AX258">
        <v>-1</v>
      </c>
      <c r="AY258">
        <v>0</v>
      </c>
      <c r="AZ258">
        <v>0</v>
      </c>
      <c r="BA258" t="s">
        <v>3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Y258*Source!I146</f>
        <v>2.6102E-2</v>
      </c>
      <c r="CY258">
        <f>AA258</f>
        <v>10322.83</v>
      </c>
      <c r="CZ258">
        <f>AE258</f>
        <v>10322.83</v>
      </c>
      <c r="DA258">
        <f>AI258</f>
        <v>1</v>
      </c>
      <c r="DB258">
        <v>0</v>
      </c>
    </row>
    <row r="259" spans="1:106" x14ac:dyDescent="0.2">
      <c r="A259">
        <f>ROW(Source!A147)</f>
        <v>147</v>
      </c>
      <c r="B259">
        <v>21012693</v>
      </c>
      <c r="C259">
        <v>21014313</v>
      </c>
      <c r="D259">
        <v>7157835</v>
      </c>
      <c r="E259">
        <v>7157832</v>
      </c>
      <c r="F259">
        <v>1</v>
      </c>
      <c r="G259">
        <v>7157832</v>
      </c>
      <c r="H259">
        <v>1</v>
      </c>
      <c r="I259" t="s">
        <v>685</v>
      </c>
      <c r="J259" t="s">
        <v>3</v>
      </c>
      <c r="K259" t="s">
        <v>686</v>
      </c>
      <c r="L259">
        <v>1191</v>
      </c>
      <c r="N259">
        <v>1013</v>
      </c>
      <c r="O259" t="s">
        <v>687</v>
      </c>
      <c r="P259" t="s">
        <v>687</v>
      </c>
      <c r="Q259">
        <v>1</v>
      </c>
      <c r="W259">
        <v>0</v>
      </c>
      <c r="X259">
        <v>946207192</v>
      </c>
      <c r="Y259">
        <v>43.668949999999995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1</v>
      </c>
      <c r="AJ259">
        <v>1</v>
      </c>
      <c r="AK259">
        <v>1</v>
      </c>
      <c r="AL259">
        <v>1</v>
      </c>
      <c r="AN259">
        <v>0</v>
      </c>
      <c r="AO259">
        <v>1</v>
      </c>
      <c r="AP259">
        <v>1</v>
      </c>
      <c r="AQ259">
        <v>0</v>
      </c>
      <c r="AR259">
        <v>0</v>
      </c>
      <c r="AS259" t="s">
        <v>3</v>
      </c>
      <c r="AT259">
        <v>33.020000000000003</v>
      </c>
      <c r="AU259" t="s">
        <v>63</v>
      </c>
      <c r="AV259">
        <v>1</v>
      </c>
      <c r="AW259">
        <v>2</v>
      </c>
      <c r="AX259">
        <v>21014324</v>
      </c>
      <c r="AY259">
        <v>1</v>
      </c>
      <c r="AZ259">
        <v>0</v>
      </c>
      <c r="BA259">
        <v>261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Y259*Source!I147</f>
        <v>1.3537374499999999</v>
      </c>
      <c r="CY259">
        <f>AD259</f>
        <v>0</v>
      </c>
      <c r="CZ259">
        <f>AH259</f>
        <v>0</v>
      </c>
      <c r="DA259">
        <f>AL259</f>
        <v>1</v>
      </c>
      <c r="DB259">
        <v>0</v>
      </c>
    </row>
    <row r="260" spans="1:106" x14ac:dyDescent="0.2">
      <c r="A260">
        <f>ROW(Source!A147)</f>
        <v>147</v>
      </c>
      <c r="B260">
        <v>21012693</v>
      </c>
      <c r="C260">
        <v>21014313</v>
      </c>
      <c r="D260">
        <v>7231240</v>
      </c>
      <c r="E260">
        <v>1</v>
      </c>
      <c r="F260">
        <v>1</v>
      </c>
      <c r="G260">
        <v>7157832</v>
      </c>
      <c r="H260">
        <v>2</v>
      </c>
      <c r="I260" t="s">
        <v>774</v>
      </c>
      <c r="J260" t="s">
        <v>775</v>
      </c>
      <c r="K260" t="s">
        <v>776</v>
      </c>
      <c r="L260">
        <v>1368</v>
      </c>
      <c r="N260">
        <v>1011</v>
      </c>
      <c r="O260" t="s">
        <v>708</v>
      </c>
      <c r="P260" t="s">
        <v>708</v>
      </c>
      <c r="Q260">
        <v>1</v>
      </c>
      <c r="W260">
        <v>0</v>
      </c>
      <c r="X260">
        <v>9731955</v>
      </c>
      <c r="Y260">
        <v>3.4499999999999997</v>
      </c>
      <c r="AA260">
        <v>0</v>
      </c>
      <c r="AB260">
        <v>45.55</v>
      </c>
      <c r="AC260">
        <v>15.73</v>
      </c>
      <c r="AD260">
        <v>0</v>
      </c>
      <c r="AE260">
        <v>0</v>
      </c>
      <c r="AF260">
        <v>8.65</v>
      </c>
      <c r="AG260">
        <v>0.81</v>
      </c>
      <c r="AH260">
        <v>0</v>
      </c>
      <c r="AI260">
        <v>1</v>
      </c>
      <c r="AJ260">
        <v>5.03</v>
      </c>
      <c r="AK260">
        <v>18.55</v>
      </c>
      <c r="AL260">
        <v>1</v>
      </c>
      <c r="AN260">
        <v>0</v>
      </c>
      <c r="AO260">
        <v>1</v>
      </c>
      <c r="AP260">
        <v>1</v>
      </c>
      <c r="AQ260">
        <v>0</v>
      </c>
      <c r="AR260">
        <v>0</v>
      </c>
      <c r="AS260" t="s">
        <v>3</v>
      </c>
      <c r="AT260">
        <v>2.4</v>
      </c>
      <c r="AU260" t="s">
        <v>224</v>
      </c>
      <c r="AV260">
        <v>0</v>
      </c>
      <c r="AW260">
        <v>2</v>
      </c>
      <c r="AX260">
        <v>21014325</v>
      </c>
      <c r="AY260">
        <v>1</v>
      </c>
      <c r="AZ260">
        <v>0</v>
      </c>
      <c r="BA260">
        <v>262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Y260*Source!I147</f>
        <v>0.10694999999999999</v>
      </c>
      <c r="CY260">
        <f>AB260</f>
        <v>45.55</v>
      </c>
      <c r="CZ260">
        <f>AF260</f>
        <v>8.65</v>
      </c>
      <c r="DA260">
        <f>AJ260</f>
        <v>5.03</v>
      </c>
      <c r="DB260">
        <v>0</v>
      </c>
    </row>
    <row r="261" spans="1:106" x14ac:dyDescent="0.2">
      <c r="A261">
        <f>ROW(Source!A147)</f>
        <v>147</v>
      </c>
      <c r="B261">
        <v>21012693</v>
      </c>
      <c r="C261">
        <v>21014313</v>
      </c>
      <c r="D261">
        <v>7231421</v>
      </c>
      <c r="E261">
        <v>1</v>
      </c>
      <c r="F261">
        <v>1</v>
      </c>
      <c r="G261">
        <v>7157832</v>
      </c>
      <c r="H261">
        <v>2</v>
      </c>
      <c r="I261" t="s">
        <v>705</v>
      </c>
      <c r="J261" t="s">
        <v>706</v>
      </c>
      <c r="K261" t="s">
        <v>707</v>
      </c>
      <c r="L261">
        <v>1368</v>
      </c>
      <c r="N261">
        <v>1011</v>
      </c>
      <c r="O261" t="s">
        <v>708</v>
      </c>
      <c r="P261" t="s">
        <v>708</v>
      </c>
      <c r="Q261">
        <v>1</v>
      </c>
      <c r="W261">
        <v>0</v>
      </c>
      <c r="X261">
        <v>-1289262214</v>
      </c>
      <c r="Y261">
        <v>0.67562499999999981</v>
      </c>
      <c r="AA261">
        <v>0</v>
      </c>
      <c r="AB261">
        <v>589.22</v>
      </c>
      <c r="AC261">
        <v>341.63</v>
      </c>
      <c r="AD261">
        <v>0</v>
      </c>
      <c r="AE261">
        <v>0</v>
      </c>
      <c r="AF261">
        <v>74.44</v>
      </c>
      <c r="AG261">
        <v>17.59</v>
      </c>
      <c r="AH261">
        <v>0</v>
      </c>
      <c r="AI261">
        <v>1</v>
      </c>
      <c r="AJ261">
        <v>7.56</v>
      </c>
      <c r="AK261">
        <v>18.55</v>
      </c>
      <c r="AL261">
        <v>1</v>
      </c>
      <c r="AN261">
        <v>0</v>
      </c>
      <c r="AO261">
        <v>1</v>
      </c>
      <c r="AP261">
        <v>1</v>
      </c>
      <c r="AQ261">
        <v>0</v>
      </c>
      <c r="AR261">
        <v>0</v>
      </c>
      <c r="AS261" t="s">
        <v>3</v>
      </c>
      <c r="AT261">
        <v>0.47</v>
      </c>
      <c r="AU261" t="s">
        <v>224</v>
      </c>
      <c r="AV261">
        <v>0</v>
      </c>
      <c r="AW261">
        <v>2</v>
      </c>
      <c r="AX261">
        <v>21014326</v>
      </c>
      <c r="AY261">
        <v>1</v>
      </c>
      <c r="AZ261">
        <v>0</v>
      </c>
      <c r="BA261">
        <v>263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Y261*Source!I147</f>
        <v>2.0944374999999994E-2</v>
      </c>
      <c r="CY261">
        <f>AB261</f>
        <v>589.22</v>
      </c>
      <c r="CZ261">
        <f>AF261</f>
        <v>74.44</v>
      </c>
      <c r="DA261">
        <f>AJ261</f>
        <v>7.56</v>
      </c>
      <c r="DB261">
        <v>0</v>
      </c>
    </row>
    <row r="262" spans="1:106" x14ac:dyDescent="0.2">
      <c r="A262">
        <f>ROW(Source!A147)</f>
        <v>147</v>
      </c>
      <c r="B262">
        <v>21012693</v>
      </c>
      <c r="C262">
        <v>21014313</v>
      </c>
      <c r="D262">
        <v>7231510</v>
      </c>
      <c r="E262">
        <v>1</v>
      </c>
      <c r="F262">
        <v>1</v>
      </c>
      <c r="G262">
        <v>7157832</v>
      </c>
      <c r="H262">
        <v>2</v>
      </c>
      <c r="I262" t="s">
        <v>777</v>
      </c>
      <c r="J262" t="s">
        <v>778</v>
      </c>
      <c r="K262" t="s">
        <v>779</v>
      </c>
      <c r="L262">
        <v>1368</v>
      </c>
      <c r="N262">
        <v>1011</v>
      </c>
      <c r="O262" t="s">
        <v>708</v>
      </c>
      <c r="P262" t="s">
        <v>708</v>
      </c>
      <c r="Q262">
        <v>1</v>
      </c>
      <c r="W262">
        <v>0</v>
      </c>
      <c r="X262">
        <v>-1144953354</v>
      </c>
      <c r="Y262">
        <v>4.7724999999999991</v>
      </c>
      <c r="AA262">
        <v>0</v>
      </c>
      <c r="AB262">
        <v>2.4700000000000002</v>
      </c>
      <c r="AC262">
        <v>0.04</v>
      </c>
      <c r="AD262">
        <v>0</v>
      </c>
      <c r="AE262">
        <v>0</v>
      </c>
      <c r="AF262">
        <v>2.36</v>
      </c>
      <c r="AG262">
        <v>0.04</v>
      </c>
      <c r="AH262">
        <v>0</v>
      </c>
      <c r="AI262">
        <v>1</v>
      </c>
      <c r="AJ262">
        <v>1</v>
      </c>
      <c r="AK262">
        <v>1</v>
      </c>
      <c r="AL262">
        <v>1</v>
      </c>
      <c r="AN262">
        <v>0</v>
      </c>
      <c r="AO262">
        <v>1</v>
      </c>
      <c r="AP262">
        <v>1</v>
      </c>
      <c r="AQ262">
        <v>0</v>
      </c>
      <c r="AR262">
        <v>0</v>
      </c>
      <c r="AS262" t="s">
        <v>3</v>
      </c>
      <c r="AT262">
        <v>3.32</v>
      </c>
      <c r="AU262" t="s">
        <v>224</v>
      </c>
      <c r="AV262">
        <v>0</v>
      </c>
      <c r="AW262">
        <v>2</v>
      </c>
      <c r="AX262">
        <v>21014327</v>
      </c>
      <c r="AY262">
        <v>1</v>
      </c>
      <c r="AZ262">
        <v>0</v>
      </c>
      <c r="BA262">
        <v>264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Y262*Source!I147</f>
        <v>0.14794749999999998</v>
      </c>
      <c r="CY262">
        <f>AB262</f>
        <v>2.4700000000000002</v>
      </c>
      <c r="CZ262">
        <f>AF262</f>
        <v>2.36</v>
      </c>
      <c r="DA262">
        <f>AJ262</f>
        <v>1</v>
      </c>
      <c r="DB262">
        <v>0</v>
      </c>
    </row>
    <row r="263" spans="1:106" x14ac:dyDescent="0.2">
      <c r="A263">
        <f>ROW(Source!A147)</f>
        <v>147</v>
      </c>
      <c r="B263">
        <v>21012693</v>
      </c>
      <c r="C263">
        <v>21014313</v>
      </c>
      <c r="D263">
        <v>7230891</v>
      </c>
      <c r="E263">
        <v>1</v>
      </c>
      <c r="F263">
        <v>1</v>
      </c>
      <c r="G263">
        <v>7157832</v>
      </c>
      <c r="H263">
        <v>2</v>
      </c>
      <c r="I263" t="s">
        <v>780</v>
      </c>
      <c r="J263" t="s">
        <v>781</v>
      </c>
      <c r="K263" t="s">
        <v>782</v>
      </c>
      <c r="L263">
        <v>1368</v>
      </c>
      <c r="N263">
        <v>1011</v>
      </c>
      <c r="O263" t="s">
        <v>708</v>
      </c>
      <c r="P263" t="s">
        <v>708</v>
      </c>
      <c r="Q263">
        <v>1</v>
      </c>
      <c r="W263">
        <v>0</v>
      </c>
      <c r="X263">
        <v>1327036108</v>
      </c>
      <c r="Y263">
        <v>2.8749999999999998E-2</v>
      </c>
      <c r="AA263">
        <v>0</v>
      </c>
      <c r="AB263">
        <v>715.76</v>
      </c>
      <c r="AC263">
        <v>356.39</v>
      </c>
      <c r="AD263">
        <v>0</v>
      </c>
      <c r="AE263">
        <v>0</v>
      </c>
      <c r="AF263">
        <v>58.48</v>
      </c>
      <c r="AG263">
        <v>18.350000000000001</v>
      </c>
      <c r="AH263">
        <v>0</v>
      </c>
      <c r="AI263">
        <v>1</v>
      </c>
      <c r="AJ263">
        <v>11.69</v>
      </c>
      <c r="AK263">
        <v>18.55</v>
      </c>
      <c r="AL263">
        <v>1</v>
      </c>
      <c r="AN263">
        <v>0</v>
      </c>
      <c r="AO263">
        <v>1</v>
      </c>
      <c r="AP263">
        <v>1</v>
      </c>
      <c r="AQ263">
        <v>0</v>
      </c>
      <c r="AR263">
        <v>0</v>
      </c>
      <c r="AS263" t="s">
        <v>3</v>
      </c>
      <c r="AT263">
        <v>0.02</v>
      </c>
      <c r="AU263" t="s">
        <v>224</v>
      </c>
      <c r="AV263">
        <v>0</v>
      </c>
      <c r="AW263">
        <v>2</v>
      </c>
      <c r="AX263">
        <v>21014328</v>
      </c>
      <c r="AY263">
        <v>1</v>
      </c>
      <c r="AZ263">
        <v>0</v>
      </c>
      <c r="BA263">
        <v>265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Y263*Source!I147</f>
        <v>8.912499999999999E-4</v>
      </c>
      <c r="CY263">
        <f>AB263</f>
        <v>715.76</v>
      </c>
      <c r="CZ263">
        <f>AF263</f>
        <v>58.48</v>
      </c>
      <c r="DA263">
        <f>AJ263</f>
        <v>11.69</v>
      </c>
      <c r="DB263">
        <v>0</v>
      </c>
    </row>
    <row r="264" spans="1:106" x14ac:dyDescent="0.2">
      <c r="A264">
        <f>ROW(Source!A147)</f>
        <v>147</v>
      </c>
      <c r="B264">
        <v>21012693</v>
      </c>
      <c r="C264">
        <v>21014313</v>
      </c>
      <c r="D264">
        <v>7182707</v>
      </c>
      <c r="E264">
        <v>7157832</v>
      </c>
      <c r="F264">
        <v>1</v>
      </c>
      <c r="G264">
        <v>7157832</v>
      </c>
      <c r="H264">
        <v>3</v>
      </c>
      <c r="I264" t="s">
        <v>688</v>
      </c>
      <c r="J264" t="s">
        <v>3</v>
      </c>
      <c r="K264" t="s">
        <v>690</v>
      </c>
      <c r="L264">
        <v>1344</v>
      </c>
      <c r="N264">
        <v>1008</v>
      </c>
      <c r="O264" t="s">
        <v>691</v>
      </c>
      <c r="P264" t="s">
        <v>691</v>
      </c>
      <c r="Q264">
        <v>1</v>
      </c>
      <c r="W264">
        <v>0</v>
      </c>
      <c r="X264">
        <v>-360884371</v>
      </c>
      <c r="Y264">
        <v>0.88</v>
      </c>
      <c r="AA264">
        <v>1</v>
      </c>
      <c r="AB264">
        <v>0</v>
      </c>
      <c r="AC264">
        <v>0</v>
      </c>
      <c r="AD264">
        <v>0</v>
      </c>
      <c r="AE264">
        <v>1</v>
      </c>
      <c r="AF264">
        <v>0</v>
      </c>
      <c r="AG264">
        <v>0</v>
      </c>
      <c r="AH264">
        <v>0</v>
      </c>
      <c r="AI264">
        <v>1</v>
      </c>
      <c r="AJ264">
        <v>1</v>
      </c>
      <c r="AK264">
        <v>1</v>
      </c>
      <c r="AL264">
        <v>1</v>
      </c>
      <c r="AN264">
        <v>0</v>
      </c>
      <c r="AO264">
        <v>1</v>
      </c>
      <c r="AP264">
        <v>0</v>
      </c>
      <c r="AQ264">
        <v>0</v>
      </c>
      <c r="AR264">
        <v>0</v>
      </c>
      <c r="AS264" t="s">
        <v>3</v>
      </c>
      <c r="AT264">
        <v>0.88</v>
      </c>
      <c r="AU264" t="s">
        <v>3</v>
      </c>
      <c r="AV264">
        <v>0</v>
      </c>
      <c r="AW264">
        <v>2</v>
      </c>
      <c r="AX264">
        <v>21014329</v>
      </c>
      <c r="AY264">
        <v>1</v>
      </c>
      <c r="AZ264">
        <v>0</v>
      </c>
      <c r="BA264">
        <v>266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Y264*Source!I147</f>
        <v>2.7279999999999999E-2</v>
      </c>
      <c r="CY264">
        <f>AA264</f>
        <v>1</v>
      </c>
      <c r="CZ264">
        <f>AE264</f>
        <v>1</v>
      </c>
      <c r="DA264">
        <f>AI264</f>
        <v>1</v>
      </c>
      <c r="DB264">
        <v>0</v>
      </c>
    </row>
    <row r="265" spans="1:106" x14ac:dyDescent="0.2">
      <c r="A265">
        <f>ROW(Source!A147)</f>
        <v>147</v>
      </c>
      <c r="B265">
        <v>21012693</v>
      </c>
      <c r="C265">
        <v>21014313</v>
      </c>
      <c r="D265">
        <v>7231827</v>
      </c>
      <c r="E265">
        <v>1</v>
      </c>
      <c r="F265">
        <v>1</v>
      </c>
      <c r="G265">
        <v>7157832</v>
      </c>
      <c r="H265">
        <v>3</v>
      </c>
      <c r="I265" t="s">
        <v>755</v>
      </c>
      <c r="J265" t="s">
        <v>756</v>
      </c>
      <c r="K265" t="s">
        <v>757</v>
      </c>
      <c r="L265">
        <v>1339</v>
      </c>
      <c r="N265">
        <v>1007</v>
      </c>
      <c r="O265" t="s">
        <v>123</v>
      </c>
      <c r="P265" t="s">
        <v>123</v>
      </c>
      <c r="Q265">
        <v>1</v>
      </c>
      <c r="W265">
        <v>0</v>
      </c>
      <c r="X265">
        <v>55300385</v>
      </c>
      <c r="Y265">
        <v>0.30199999999999999</v>
      </c>
      <c r="AA265">
        <v>29.98</v>
      </c>
      <c r="AB265">
        <v>0</v>
      </c>
      <c r="AC265">
        <v>0</v>
      </c>
      <c r="AD265">
        <v>0</v>
      </c>
      <c r="AE265">
        <v>7.07</v>
      </c>
      <c r="AF265">
        <v>0</v>
      </c>
      <c r="AG265">
        <v>0</v>
      </c>
      <c r="AH265">
        <v>0</v>
      </c>
      <c r="AI265">
        <v>4.24</v>
      </c>
      <c r="AJ265">
        <v>1</v>
      </c>
      <c r="AK265">
        <v>1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3</v>
      </c>
      <c r="AT265">
        <v>0.30199999999999999</v>
      </c>
      <c r="AU265" t="s">
        <v>3</v>
      </c>
      <c r="AV265">
        <v>0</v>
      </c>
      <c r="AW265">
        <v>2</v>
      </c>
      <c r="AX265">
        <v>21014330</v>
      </c>
      <c r="AY265">
        <v>1</v>
      </c>
      <c r="AZ265">
        <v>0</v>
      </c>
      <c r="BA265">
        <v>267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Y265*Source!I147</f>
        <v>9.3619999999999988E-3</v>
      </c>
      <c r="CY265">
        <f>AA265</f>
        <v>29.98</v>
      </c>
      <c r="CZ265">
        <f>AE265</f>
        <v>7.07</v>
      </c>
      <c r="DA265">
        <f>AI265</f>
        <v>4.24</v>
      </c>
      <c r="DB265">
        <v>0</v>
      </c>
    </row>
    <row r="266" spans="1:106" x14ac:dyDescent="0.2">
      <c r="A266">
        <f>ROW(Source!A147)</f>
        <v>147</v>
      </c>
      <c r="B266">
        <v>21012693</v>
      </c>
      <c r="C266">
        <v>21014313</v>
      </c>
      <c r="D266">
        <v>7234095</v>
      </c>
      <c r="E266">
        <v>1</v>
      </c>
      <c r="F266">
        <v>1</v>
      </c>
      <c r="G266">
        <v>7157832</v>
      </c>
      <c r="H266">
        <v>3</v>
      </c>
      <c r="I266" t="s">
        <v>783</v>
      </c>
      <c r="J266" t="s">
        <v>784</v>
      </c>
      <c r="K266" t="s">
        <v>785</v>
      </c>
      <c r="L266">
        <v>1327</v>
      </c>
      <c r="N266">
        <v>1005</v>
      </c>
      <c r="O266" t="s">
        <v>85</v>
      </c>
      <c r="P266" t="s">
        <v>85</v>
      </c>
      <c r="Q266">
        <v>1</v>
      </c>
      <c r="W266">
        <v>0</v>
      </c>
      <c r="X266">
        <v>436402767</v>
      </c>
      <c r="Y266">
        <v>10</v>
      </c>
      <c r="AA266">
        <v>6.44</v>
      </c>
      <c r="AB266">
        <v>0</v>
      </c>
      <c r="AC266">
        <v>0</v>
      </c>
      <c r="AD266">
        <v>0</v>
      </c>
      <c r="AE266">
        <v>2.31</v>
      </c>
      <c r="AF266">
        <v>0</v>
      </c>
      <c r="AG266">
        <v>0</v>
      </c>
      <c r="AH266">
        <v>0</v>
      </c>
      <c r="AI266">
        <v>2.79</v>
      </c>
      <c r="AJ266">
        <v>1</v>
      </c>
      <c r="AK266">
        <v>1</v>
      </c>
      <c r="AL266">
        <v>1</v>
      </c>
      <c r="AN266">
        <v>0</v>
      </c>
      <c r="AO266">
        <v>1</v>
      </c>
      <c r="AP266">
        <v>0</v>
      </c>
      <c r="AQ266">
        <v>0</v>
      </c>
      <c r="AR266">
        <v>0</v>
      </c>
      <c r="AS266" t="s">
        <v>3</v>
      </c>
      <c r="AT266">
        <v>10</v>
      </c>
      <c r="AU266" t="s">
        <v>3</v>
      </c>
      <c r="AV266">
        <v>0</v>
      </c>
      <c r="AW266">
        <v>2</v>
      </c>
      <c r="AX266">
        <v>21014331</v>
      </c>
      <c r="AY266">
        <v>1</v>
      </c>
      <c r="AZ266">
        <v>0</v>
      </c>
      <c r="BA266">
        <v>268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Y266*Source!I147</f>
        <v>0.31</v>
      </c>
      <c r="CY266">
        <f>AA266</f>
        <v>6.44</v>
      </c>
      <c r="CZ266">
        <f>AE266</f>
        <v>2.31</v>
      </c>
      <c r="DA266">
        <f>AI266</f>
        <v>2.79</v>
      </c>
      <c r="DB266">
        <v>0</v>
      </c>
    </row>
    <row r="267" spans="1:106" x14ac:dyDescent="0.2">
      <c r="A267">
        <f>ROW(Source!A147)</f>
        <v>147</v>
      </c>
      <c r="B267">
        <v>21012693</v>
      </c>
      <c r="C267">
        <v>21014313</v>
      </c>
      <c r="D267">
        <v>9283631</v>
      </c>
      <c r="E267">
        <v>1</v>
      </c>
      <c r="F267">
        <v>1</v>
      </c>
      <c r="G267">
        <v>7157832</v>
      </c>
      <c r="H267">
        <v>3</v>
      </c>
      <c r="I267" t="s">
        <v>319</v>
      </c>
      <c r="J267" t="s">
        <v>321</v>
      </c>
      <c r="K267" t="s">
        <v>320</v>
      </c>
      <c r="L267">
        <v>1346</v>
      </c>
      <c r="N267">
        <v>1009</v>
      </c>
      <c r="O267" t="s">
        <v>206</v>
      </c>
      <c r="P267" t="s">
        <v>206</v>
      </c>
      <c r="Q267">
        <v>1</v>
      </c>
      <c r="W267">
        <v>0</v>
      </c>
      <c r="X267">
        <v>1838928281</v>
      </c>
      <c r="Y267">
        <v>20</v>
      </c>
      <c r="AA267">
        <v>50.76</v>
      </c>
      <c r="AB267">
        <v>0</v>
      </c>
      <c r="AC267">
        <v>0</v>
      </c>
      <c r="AD267">
        <v>0</v>
      </c>
      <c r="AE267">
        <v>21.24</v>
      </c>
      <c r="AF267">
        <v>0</v>
      </c>
      <c r="AG267">
        <v>0</v>
      </c>
      <c r="AH267">
        <v>0</v>
      </c>
      <c r="AI267">
        <v>2.39</v>
      </c>
      <c r="AJ267">
        <v>1</v>
      </c>
      <c r="AK267">
        <v>1</v>
      </c>
      <c r="AL267">
        <v>1</v>
      </c>
      <c r="AN267">
        <v>0</v>
      </c>
      <c r="AO267">
        <v>0</v>
      </c>
      <c r="AP267">
        <v>0</v>
      </c>
      <c r="AQ267">
        <v>0</v>
      </c>
      <c r="AR267">
        <v>0</v>
      </c>
      <c r="AS267" t="s">
        <v>3</v>
      </c>
      <c r="AT267">
        <v>20</v>
      </c>
      <c r="AU267" t="s">
        <v>3</v>
      </c>
      <c r="AV267">
        <v>0</v>
      </c>
      <c r="AW267">
        <v>1</v>
      </c>
      <c r="AX267">
        <v>-1</v>
      </c>
      <c r="AY267">
        <v>0</v>
      </c>
      <c r="AZ267">
        <v>0</v>
      </c>
      <c r="BA267" t="s">
        <v>3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Y267*Source!I147</f>
        <v>0.62</v>
      </c>
      <c r="CY267">
        <f>AA267</f>
        <v>50.76</v>
      </c>
      <c r="CZ267">
        <f>AE267</f>
        <v>21.24</v>
      </c>
      <c r="DA267">
        <f>AI267</f>
        <v>2.39</v>
      </c>
      <c r="DB267">
        <v>0</v>
      </c>
    </row>
    <row r="268" spans="1:106" x14ac:dyDescent="0.2">
      <c r="A268">
        <f>ROW(Source!A147)</f>
        <v>147</v>
      </c>
      <c r="B268">
        <v>21012693</v>
      </c>
      <c r="C268">
        <v>21014313</v>
      </c>
      <c r="D268">
        <v>7234996</v>
      </c>
      <c r="E268">
        <v>1</v>
      </c>
      <c r="F268">
        <v>1</v>
      </c>
      <c r="G268">
        <v>7157832</v>
      </c>
      <c r="H268">
        <v>3</v>
      </c>
      <c r="I268" t="s">
        <v>323</v>
      </c>
      <c r="J268" t="s">
        <v>325</v>
      </c>
      <c r="K268" t="s">
        <v>324</v>
      </c>
      <c r="L268">
        <v>1348</v>
      </c>
      <c r="N268">
        <v>1009</v>
      </c>
      <c r="O268" t="s">
        <v>173</v>
      </c>
      <c r="P268" t="s">
        <v>173</v>
      </c>
      <c r="Q268">
        <v>1000</v>
      </c>
      <c r="W268">
        <v>0</v>
      </c>
      <c r="X268">
        <v>-280355853</v>
      </c>
      <c r="Y268">
        <v>0.84199999999999997</v>
      </c>
      <c r="AA268">
        <v>20129.52</v>
      </c>
      <c r="AB268">
        <v>0</v>
      </c>
      <c r="AC268">
        <v>0</v>
      </c>
      <c r="AD268">
        <v>0</v>
      </c>
      <c r="AE268">
        <v>10322.83</v>
      </c>
      <c r="AF268">
        <v>0</v>
      </c>
      <c r="AG268">
        <v>0</v>
      </c>
      <c r="AH268">
        <v>0</v>
      </c>
      <c r="AI268">
        <v>1.95</v>
      </c>
      <c r="AJ268">
        <v>1</v>
      </c>
      <c r="AK268">
        <v>1</v>
      </c>
      <c r="AL268">
        <v>1</v>
      </c>
      <c r="AN268">
        <v>0</v>
      </c>
      <c r="AO268">
        <v>0</v>
      </c>
      <c r="AP268">
        <v>0</v>
      </c>
      <c r="AQ268">
        <v>0</v>
      </c>
      <c r="AR268">
        <v>0</v>
      </c>
      <c r="AS268" t="s">
        <v>3</v>
      </c>
      <c r="AT268">
        <v>0.84199999999999997</v>
      </c>
      <c r="AU268" t="s">
        <v>3</v>
      </c>
      <c r="AV268">
        <v>0</v>
      </c>
      <c r="AW268">
        <v>1</v>
      </c>
      <c r="AX268">
        <v>-1</v>
      </c>
      <c r="AY268">
        <v>0</v>
      </c>
      <c r="AZ268">
        <v>0</v>
      </c>
      <c r="BA268" t="s">
        <v>3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Y268*Source!I147</f>
        <v>2.6102E-2</v>
      </c>
      <c r="CY268">
        <f>AA268</f>
        <v>20129.52</v>
      </c>
      <c r="CZ268">
        <f>AE268</f>
        <v>10322.83</v>
      </c>
      <c r="DA268">
        <f>AI268</f>
        <v>1.95</v>
      </c>
      <c r="DB268">
        <v>0</v>
      </c>
    </row>
    <row r="269" spans="1:106" x14ac:dyDescent="0.2">
      <c r="A269">
        <f>ROW(Source!A152)</f>
        <v>152</v>
      </c>
      <c r="B269">
        <v>21012691</v>
      </c>
      <c r="C269">
        <v>21013312</v>
      </c>
      <c r="D269">
        <v>7157835</v>
      </c>
      <c r="E269">
        <v>7157832</v>
      </c>
      <c r="F269">
        <v>1</v>
      </c>
      <c r="G269">
        <v>7157832</v>
      </c>
      <c r="H269">
        <v>1</v>
      </c>
      <c r="I269" t="s">
        <v>685</v>
      </c>
      <c r="J269" t="s">
        <v>3</v>
      </c>
      <c r="K269" t="s">
        <v>686</v>
      </c>
      <c r="L269">
        <v>1191</v>
      </c>
      <c r="N269">
        <v>1013</v>
      </c>
      <c r="O269" t="s">
        <v>687</v>
      </c>
      <c r="P269" t="s">
        <v>687</v>
      </c>
      <c r="Q269">
        <v>1</v>
      </c>
      <c r="W269">
        <v>0</v>
      </c>
      <c r="X269">
        <v>946207192</v>
      </c>
      <c r="Y269">
        <v>6.1496249999999995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1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1</v>
      </c>
      <c r="AQ269">
        <v>0</v>
      </c>
      <c r="AR269">
        <v>0</v>
      </c>
      <c r="AS269" t="s">
        <v>3</v>
      </c>
      <c r="AT269">
        <v>4.6500000000000004</v>
      </c>
      <c r="AU269" t="s">
        <v>63</v>
      </c>
      <c r="AV269">
        <v>1</v>
      </c>
      <c r="AW269">
        <v>2</v>
      </c>
      <c r="AX269">
        <v>21013317</v>
      </c>
      <c r="AY269">
        <v>1</v>
      </c>
      <c r="AZ269">
        <v>0</v>
      </c>
      <c r="BA269">
        <v>271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Y269*Source!I152</f>
        <v>0.19063837499999997</v>
      </c>
      <c r="CY269">
        <f>AD269</f>
        <v>0</v>
      </c>
      <c r="CZ269">
        <f>AH269</f>
        <v>0</v>
      </c>
      <c r="DA269">
        <f>AL269</f>
        <v>1</v>
      </c>
      <c r="DB269">
        <v>0</v>
      </c>
    </row>
    <row r="270" spans="1:106" x14ac:dyDescent="0.2">
      <c r="A270">
        <f>ROW(Source!A152)</f>
        <v>152</v>
      </c>
      <c r="B270">
        <v>21012691</v>
      </c>
      <c r="C270">
        <v>21013312</v>
      </c>
      <c r="D270">
        <v>7231421</v>
      </c>
      <c r="E270">
        <v>1</v>
      </c>
      <c r="F270">
        <v>1</v>
      </c>
      <c r="G270">
        <v>7157832</v>
      </c>
      <c r="H270">
        <v>2</v>
      </c>
      <c r="I270" t="s">
        <v>705</v>
      </c>
      <c r="J270" t="s">
        <v>706</v>
      </c>
      <c r="K270" t="s">
        <v>707</v>
      </c>
      <c r="L270">
        <v>1368</v>
      </c>
      <c r="N270">
        <v>1011</v>
      </c>
      <c r="O270" t="s">
        <v>708</v>
      </c>
      <c r="P270" t="s">
        <v>708</v>
      </c>
      <c r="Q270">
        <v>1</v>
      </c>
      <c r="W270">
        <v>0</v>
      </c>
      <c r="X270">
        <v>-1289262214</v>
      </c>
      <c r="Y270">
        <v>1.4374999999999999E-2</v>
      </c>
      <c r="AA270">
        <v>0</v>
      </c>
      <c r="AB270">
        <v>74.44</v>
      </c>
      <c r="AC270">
        <v>17.59</v>
      </c>
      <c r="AD270">
        <v>0</v>
      </c>
      <c r="AE270">
        <v>0</v>
      </c>
      <c r="AF270">
        <v>74.44</v>
      </c>
      <c r="AG270">
        <v>17.59</v>
      </c>
      <c r="AH270">
        <v>0</v>
      </c>
      <c r="AI270">
        <v>1</v>
      </c>
      <c r="AJ270">
        <v>1</v>
      </c>
      <c r="AK270">
        <v>1</v>
      </c>
      <c r="AL270">
        <v>1</v>
      </c>
      <c r="AN270">
        <v>0</v>
      </c>
      <c r="AO270">
        <v>1</v>
      </c>
      <c r="AP270">
        <v>1</v>
      </c>
      <c r="AQ270">
        <v>0</v>
      </c>
      <c r="AR270">
        <v>0</v>
      </c>
      <c r="AS270" t="s">
        <v>3</v>
      </c>
      <c r="AT270">
        <v>0.01</v>
      </c>
      <c r="AU270" t="s">
        <v>62</v>
      </c>
      <c r="AV270">
        <v>0</v>
      </c>
      <c r="AW270">
        <v>2</v>
      </c>
      <c r="AX270">
        <v>21013318</v>
      </c>
      <c r="AY270">
        <v>1</v>
      </c>
      <c r="AZ270">
        <v>0</v>
      </c>
      <c r="BA270">
        <v>272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Y270*Source!I152</f>
        <v>4.4562499999999995E-4</v>
      </c>
      <c r="CY270">
        <f>AB270</f>
        <v>74.44</v>
      </c>
      <c r="CZ270">
        <f>AF270</f>
        <v>74.44</v>
      </c>
      <c r="DA270">
        <f>AJ270</f>
        <v>1</v>
      </c>
      <c r="DB270">
        <v>0</v>
      </c>
    </row>
    <row r="271" spans="1:106" x14ac:dyDescent="0.2">
      <c r="A271">
        <f>ROW(Source!A152)</f>
        <v>152</v>
      </c>
      <c r="B271">
        <v>21012691</v>
      </c>
      <c r="C271">
        <v>21013312</v>
      </c>
      <c r="D271">
        <v>9283418</v>
      </c>
      <c r="E271">
        <v>1</v>
      </c>
      <c r="F271">
        <v>1</v>
      </c>
      <c r="G271">
        <v>7157832</v>
      </c>
      <c r="H271">
        <v>2</v>
      </c>
      <c r="I271" t="s">
        <v>752</v>
      </c>
      <c r="J271" t="s">
        <v>753</v>
      </c>
      <c r="K271" t="s">
        <v>754</v>
      </c>
      <c r="L271">
        <v>1368</v>
      </c>
      <c r="N271">
        <v>1011</v>
      </c>
      <c r="O271" t="s">
        <v>708</v>
      </c>
      <c r="P271" t="s">
        <v>708</v>
      </c>
      <c r="Q271">
        <v>1</v>
      </c>
      <c r="W271">
        <v>0</v>
      </c>
      <c r="X271">
        <v>480060612</v>
      </c>
      <c r="Y271">
        <v>4.3124999999999997E-2</v>
      </c>
      <c r="AA271">
        <v>0</v>
      </c>
      <c r="AB271">
        <v>1.76</v>
      </c>
      <c r="AC271">
        <v>0.01</v>
      </c>
      <c r="AD271">
        <v>0</v>
      </c>
      <c r="AE271">
        <v>0</v>
      </c>
      <c r="AF271">
        <v>1.76</v>
      </c>
      <c r="AG271">
        <v>0.01</v>
      </c>
      <c r="AH271">
        <v>0</v>
      </c>
      <c r="AI271">
        <v>1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1</v>
      </c>
      <c r="AQ271">
        <v>0</v>
      </c>
      <c r="AR271">
        <v>0</v>
      </c>
      <c r="AS271" t="s">
        <v>3</v>
      </c>
      <c r="AT271">
        <v>0.03</v>
      </c>
      <c r="AU271" t="s">
        <v>62</v>
      </c>
      <c r="AV271">
        <v>0</v>
      </c>
      <c r="AW271">
        <v>2</v>
      </c>
      <c r="AX271">
        <v>21013319</v>
      </c>
      <c r="AY271">
        <v>1</v>
      </c>
      <c r="AZ271">
        <v>0</v>
      </c>
      <c r="BA271">
        <v>273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Y271*Source!I152</f>
        <v>1.336875E-3</v>
      </c>
      <c r="CY271">
        <f>AB271</f>
        <v>1.76</v>
      </c>
      <c r="CZ271">
        <f>AF271</f>
        <v>1.76</v>
      </c>
      <c r="DA271">
        <f>AJ271</f>
        <v>1</v>
      </c>
      <c r="DB271">
        <v>0</v>
      </c>
    </row>
    <row r="272" spans="1:106" x14ac:dyDescent="0.2">
      <c r="A272">
        <f>ROW(Source!A152)</f>
        <v>152</v>
      </c>
      <c r="B272">
        <v>21012691</v>
      </c>
      <c r="C272">
        <v>21013312</v>
      </c>
      <c r="D272">
        <v>7234440</v>
      </c>
      <c r="E272">
        <v>1</v>
      </c>
      <c r="F272">
        <v>1</v>
      </c>
      <c r="G272">
        <v>7157832</v>
      </c>
      <c r="H272">
        <v>3</v>
      </c>
      <c r="I272" t="s">
        <v>204</v>
      </c>
      <c r="J272" t="s">
        <v>207</v>
      </c>
      <c r="K272" t="s">
        <v>329</v>
      </c>
      <c r="L272">
        <v>1346</v>
      </c>
      <c r="N272">
        <v>1009</v>
      </c>
      <c r="O272" t="s">
        <v>206</v>
      </c>
      <c r="P272" t="s">
        <v>206</v>
      </c>
      <c r="Q272">
        <v>1</v>
      </c>
      <c r="W272">
        <v>0</v>
      </c>
      <c r="X272">
        <v>-148030580</v>
      </c>
      <c r="Y272">
        <v>10.3</v>
      </c>
      <c r="AA272">
        <v>28.98</v>
      </c>
      <c r="AB272">
        <v>0</v>
      </c>
      <c r="AC272">
        <v>0</v>
      </c>
      <c r="AD272">
        <v>0</v>
      </c>
      <c r="AE272">
        <v>28.98</v>
      </c>
      <c r="AF272">
        <v>0</v>
      </c>
      <c r="AG272">
        <v>0</v>
      </c>
      <c r="AH272">
        <v>0</v>
      </c>
      <c r="AI272">
        <v>1</v>
      </c>
      <c r="AJ272">
        <v>1</v>
      </c>
      <c r="AK272">
        <v>1</v>
      </c>
      <c r="AL272">
        <v>1</v>
      </c>
      <c r="AN272">
        <v>0</v>
      </c>
      <c r="AO272">
        <v>0</v>
      </c>
      <c r="AP272">
        <v>0</v>
      </c>
      <c r="AQ272">
        <v>0</v>
      </c>
      <c r="AR272">
        <v>0</v>
      </c>
      <c r="AS272" t="s">
        <v>3</v>
      </c>
      <c r="AT272">
        <v>10.3</v>
      </c>
      <c r="AU272" t="s">
        <v>3</v>
      </c>
      <c r="AV272">
        <v>0</v>
      </c>
      <c r="AW272">
        <v>1</v>
      </c>
      <c r="AX272">
        <v>-1</v>
      </c>
      <c r="AY272">
        <v>0</v>
      </c>
      <c r="AZ272">
        <v>0</v>
      </c>
      <c r="BA272" t="s">
        <v>3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Y272*Source!I152</f>
        <v>0.31930000000000003</v>
      </c>
      <c r="CY272">
        <f>AA272</f>
        <v>28.98</v>
      </c>
      <c r="CZ272">
        <f>AE272</f>
        <v>28.98</v>
      </c>
      <c r="DA272">
        <f>AI272</f>
        <v>1</v>
      </c>
      <c r="DB272">
        <v>0</v>
      </c>
    </row>
    <row r="273" spans="1:106" x14ac:dyDescent="0.2">
      <c r="A273">
        <f>ROW(Source!A153)</f>
        <v>153</v>
      </c>
      <c r="B273">
        <v>21012693</v>
      </c>
      <c r="C273">
        <v>21013312</v>
      </c>
      <c r="D273">
        <v>7157835</v>
      </c>
      <c r="E273">
        <v>7157832</v>
      </c>
      <c r="F273">
        <v>1</v>
      </c>
      <c r="G273">
        <v>7157832</v>
      </c>
      <c r="H273">
        <v>1</v>
      </c>
      <c r="I273" t="s">
        <v>685</v>
      </c>
      <c r="J273" t="s">
        <v>3</v>
      </c>
      <c r="K273" t="s">
        <v>686</v>
      </c>
      <c r="L273">
        <v>1191</v>
      </c>
      <c r="N273">
        <v>1013</v>
      </c>
      <c r="O273" t="s">
        <v>687</v>
      </c>
      <c r="P273" t="s">
        <v>687</v>
      </c>
      <c r="Q273">
        <v>1</v>
      </c>
      <c r="W273">
        <v>0</v>
      </c>
      <c r="X273">
        <v>946207192</v>
      </c>
      <c r="Y273">
        <v>6.1496249999999995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1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1</v>
      </c>
      <c r="AQ273">
        <v>0</v>
      </c>
      <c r="AR273">
        <v>0</v>
      </c>
      <c r="AS273" t="s">
        <v>3</v>
      </c>
      <c r="AT273">
        <v>4.6500000000000004</v>
      </c>
      <c r="AU273" t="s">
        <v>63</v>
      </c>
      <c r="AV273">
        <v>1</v>
      </c>
      <c r="AW273">
        <v>2</v>
      </c>
      <c r="AX273">
        <v>21013317</v>
      </c>
      <c r="AY273">
        <v>1</v>
      </c>
      <c r="AZ273">
        <v>0</v>
      </c>
      <c r="BA273">
        <v>275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Y273*Source!I153</f>
        <v>0.19063837499999997</v>
      </c>
      <c r="CY273">
        <f>AD273</f>
        <v>0</v>
      </c>
      <c r="CZ273">
        <f>AH273</f>
        <v>0</v>
      </c>
      <c r="DA273">
        <f>AL273</f>
        <v>1</v>
      </c>
      <c r="DB273">
        <v>0</v>
      </c>
    </row>
    <row r="274" spans="1:106" x14ac:dyDescent="0.2">
      <c r="A274">
        <f>ROW(Source!A153)</f>
        <v>153</v>
      </c>
      <c r="B274">
        <v>21012693</v>
      </c>
      <c r="C274">
        <v>21013312</v>
      </c>
      <c r="D274">
        <v>7231421</v>
      </c>
      <c r="E274">
        <v>1</v>
      </c>
      <c r="F274">
        <v>1</v>
      </c>
      <c r="G274">
        <v>7157832</v>
      </c>
      <c r="H274">
        <v>2</v>
      </c>
      <c r="I274" t="s">
        <v>705</v>
      </c>
      <c r="J274" t="s">
        <v>706</v>
      </c>
      <c r="K274" t="s">
        <v>707</v>
      </c>
      <c r="L274">
        <v>1368</v>
      </c>
      <c r="N274">
        <v>1011</v>
      </c>
      <c r="O274" t="s">
        <v>708</v>
      </c>
      <c r="P274" t="s">
        <v>708</v>
      </c>
      <c r="Q274">
        <v>1</v>
      </c>
      <c r="W274">
        <v>0</v>
      </c>
      <c r="X274">
        <v>-1289262214</v>
      </c>
      <c r="Y274">
        <v>1.4374999999999999E-2</v>
      </c>
      <c r="AA274">
        <v>0</v>
      </c>
      <c r="AB274">
        <v>576.84</v>
      </c>
      <c r="AC274">
        <v>334.45</v>
      </c>
      <c r="AD274">
        <v>0</v>
      </c>
      <c r="AE274">
        <v>0</v>
      </c>
      <c r="AF274">
        <v>74.44</v>
      </c>
      <c r="AG274">
        <v>17.59</v>
      </c>
      <c r="AH274">
        <v>0</v>
      </c>
      <c r="AI274">
        <v>1</v>
      </c>
      <c r="AJ274">
        <v>7.56</v>
      </c>
      <c r="AK274">
        <v>18.55</v>
      </c>
      <c r="AL274">
        <v>1</v>
      </c>
      <c r="AN274">
        <v>0</v>
      </c>
      <c r="AO274">
        <v>1</v>
      </c>
      <c r="AP274">
        <v>1</v>
      </c>
      <c r="AQ274">
        <v>0</v>
      </c>
      <c r="AR274">
        <v>0</v>
      </c>
      <c r="AS274" t="s">
        <v>3</v>
      </c>
      <c r="AT274">
        <v>0.01</v>
      </c>
      <c r="AU274" t="s">
        <v>62</v>
      </c>
      <c r="AV274">
        <v>0</v>
      </c>
      <c r="AW274">
        <v>2</v>
      </c>
      <c r="AX274">
        <v>21013318</v>
      </c>
      <c r="AY274">
        <v>1</v>
      </c>
      <c r="AZ274">
        <v>0</v>
      </c>
      <c r="BA274">
        <v>276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Y274*Source!I153</f>
        <v>4.4562499999999995E-4</v>
      </c>
      <c r="CY274">
        <f>AB274</f>
        <v>576.84</v>
      </c>
      <c r="CZ274">
        <f>AF274</f>
        <v>74.44</v>
      </c>
      <c r="DA274">
        <f>AJ274</f>
        <v>7.56</v>
      </c>
      <c r="DB274">
        <v>0</v>
      </c>
    </row>
    <row r="275" spans="1:106" x14ac:dyDescent="0.2">
      <c r="A275">
        <f>ROW(Source!A153)</f>
        <v>153</v>
      </c>
      <c r="B275">
        <v>21012693</v>
      </c>
      <c r="C275">
        <v>21013312</v>
      </c>
      <c r="D275">
        <v>9283418</v>
      </c>
      <c r="E275">
        <v>1</v>
      </c>
      <c r="F275">
        <v>1</v>
      </c>
      <c r="G275">
        <v>7157832</v>
      </c>
      <c r="H275">
        <v>2</v>
      </c>
      <c r="I275" t="s">
        <v>752</v>
      </c>
      <c r="J275" t="s">
        <v>753</v>
      </c>
      <c r="K275" t="s">
        <v>754</v>
      </c>
      <c r="L275">
        <v>1368</v>
      </c>
      <c r="N275">
        <v>1011</v>
      </c>
      <c r="O275" t="s">
        <v>708</v>
      </c>
      <c r="P275" t="s">
        <v>708</v>
      </c>
      <c r="Q275">
        <v>1</v>
      </c>
      <c r="W275">
        <v>0</v>
      </c>
      <c r="X275">
        <v>480060612</v>
      </c>
      <c r="Y275">
        <v>4.3124999999999997E-2</v>
      </c>
      <c r="AA275">
        <v>0</v>
      </c>
      <c r="AB275">
        <v>9.24</v>
      </c>
      <c r="AC275">
        <v>0.19</v>
      </c>
      <c r="AD275">
        <v>0</v>
      </c>
      <c r="AE275">
        <v>0</v>
      </c>
      <c r="AF275">
        <v>1.76</v>
      </c>
      <c r="AG275">
        <v>0.01</v>
      </c>
      <c r="AH275">
        <v>0</v>
      </c>
      <c r="AI275">
        <v>1</v>
      </c>
      <c r="AJ275">
        <v>5.12</v>
      </c>
      <c r="AK275">
        <v>18.55</v>
      </c>
      <c r="AL275">
        <v>1</v>
      </c>
      <c r="AN275">
        <v>0</v>
      </c>
      <c r="AO275">
        <v>1</v>
      </c>
      <c r="AP275">
        <v>1</v>
      </c>
      <c r="AQ275">
        <v>0</v>
      </c>
      <c r="AR275">
        <v>0</v>
      </c>
      <c r="AS275" t="s">
        <v>3</v>
      </c>
      <c r="AT275">
        <v>0.03</v>
      </c>
      <c r="AU275" t="s">
        <v>62</v>
      </c>
      <c r="AV275">
        <v>0</v>
      </c>
      <c r="AW275">
        <v>2</v>
      </c>
      <c r="AX275">
        <v>21013319</v>
      </c>
      <c r="AY275">
        <v>1</v>
      </c>
      <c r="AZ275">
        <v>0</v>
      </c>
      <c r="BA275">
        <v>277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Y275*Source!I153</f>
        <v>1.336875E-3</v>
      </c>
      <c r="CY275">
        <f>AB275</f>
        <v>9.24</v>
      </c>
      <c r="CZ275">
        <f>AF275</f>
        <v>1.76</v>
      </c>
      <c r="DA275">
        <f>AJ275</f>
        <v>5.12</v>
      </c>
      <c r="DB275">
        <v>0</v>
      </c>
    </row>
    <row r="276" spans="1:106" x14ac:dyDescent="0.2">
      <c r="A276">
        <f>ROW(Source!A153)</f>
        <v>153</v>
      </c>
      <c r="B276">
        <v>21012693</v>
      </c>
      <c r="C276">
        <v>21013312</v>
      </c>
      <c r="D276">
        <v>7234440</v>
      </c>
      <c r="E276">
        <v>1</v>
      </c>
      <c r="F276">
        <v>1</v>
      </c>
      <c r="G276">
        <v>7157832</v>
      </c>
      <c r="H276">
        <v>3</v>
      </c>
      <c r="I276" t="s">
        <v>204</v>
      </c>
      <c r="J276" t="s">
        <v>207</v>
      </c>
      <c r="K276" t="s">
        <v>329</v>
      </c>
      <c r="L276">
        <v>1346</v>
      </c>
      <c r="N276">
        <v>1009</v>
      </c>
      <c r="O276" t="s">
        <v>206</v>
      </c>
      <c r="P276" t="s">
        <v>206</v>
      </c>
      <c r="Q276">
        <v>1</v>
      </c>
      <c r="W276">
        <v>0</v>
      </c>
      <c r="X276">
        <v>-148030580</v>
      </c>
      <c r="Y276">
        <v>10.3</v>
      </c>
      <c r="AA276">
        <v>34.49</v>
      </c>
      <c r="AB276">
        <v>0</v>
      </c>
      <c r="AC276">
        <v>0</v>
      </c>
      <c r="AD276">
        <v>0</v>
      </c>
      <c r="AE276">
        <v>28.98</v>
      </c>
      <c r="AF276">
        <v>0</v>
      </c>
      <c r="AG276">
        <v>0</v>
      </c>
      <c r="AH276">
        <v>0</v>
      </c>
      <c r="AI276">
        <v>1.19</v>
      </c>
      <c r="AJ276">
        <v>1</v>
      </c>
      <c r="AK276">
        <v>1</v>
      </c>
      <c r="AL276">
        <v>1</v>
      </c>
      <c r="AN276">
        <v>0</v>
      </c>
      <c r="AO276">
        <v>0</v>
      </c>
      <c r="AP276">
        <v>0</v>
      </c>
      <c r="AQ276">
        <v>0</v>
      </c>
      <c r="AR276">
        <v>0</v>
      </c>
      <c r="AS276" t="s">
        <v>3</v>
      </c>
      <c r="AT276">
        <v>10.3</v>
      </c>
      <c r="AU276" t="s">
        <v>3</v>
      </c>
      <c r="AV276">
        <v>0</v>
      </c>
      <c r="AW276">
        <v>1</v>
      </c>
      <c r="AX276">
        <v>-1</v>
      </c>
      <c r="AY276">
        <v>0</v>
      </c>
      <c r="AZ276">
        <v>0</v>
      </c>
      <c r="BA276" t="s">
        <v>3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Y276*Source!I153</f>
        <v>0.31930000000000003</v>
      </c>
      <c r="CY276">
        <f>AA276</f>
        <v>34.49</v>
      </c>
      <c r="CZ276">
        <f>AE276</f>
        <v>28.98</v>
      </c>
      <c r="DA276">
        <f>AI276</f>
        <v>1.19</v>
      </c>
      <c r="DB276">
        <v>0</v>
      </c>
    </row>
    <row r="277" spans="1:106" x14ac:dyDescent="0.2">
      <c r="A277">
        <f>ROW(Source!A156)</f>
        <v>156</v>
      </c>
      <c r="B277">
        <v>21012691</v>
      </c>
      <c r="C277">
        <v>21013322</v>
      </c>
      <c r="D277">
        <v>7157835</v>
      </c>
      <c r="E277">
        <v>7157832</v>
      </c>
      <c r="F277">
        <v>1</v>
      </c>
      <c r="G277">
        <v>7157832</v>
      </c>
      <c r="H277">
        <v>1</v>
      </c>
      <c r="I277" t="s">
        <v>685</v>
      </c>
      <c r="J277" t="s">
        <v>3</v>
      </c>
      <c r="K277" t="s">
        <v>686</v>
      </c>
      <c r="L277">
        <v>1191</v>
      </c>
      <c r="N277">
        <v>1013</v>
      </c>
      <c r="O277" t="s">
        <v>687</v>
      </c>
      <c r="P277" t="s">
        <v>687</v>
      </c>
      <c r="Q277">
        <v>1</v>
      </c>
      <c r="W277">
        <v>0</v>
      </c>
      <c r="X277">
        <v>946207192</v>
      </c>
      <c r="Y277">
        <v>119.02499999999998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1</v>
      </c>
      <c r="AJ277">
        <v>1</v>
      </c>
      <c r="AK277">
        <v>1</v>
      </c>
      <c r="AL277">
        <v>1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3</v>
      </c>
      <c r="AT277">
        <v>90</v>
      </c>
      <c r="AU277" t="s">
        <v>63</v>
      </c>
      <c r="AV277">
        <v>1</v>
      </c>
      <c r="AW277">
        <v>2</v>
      </c>
      <c r="AX277">
        <v>21013329</v>
      </c>
      <c r="AY277">
        <v>1</v>
      </c>
      <c r="AZ277">
        <v>0</v>
      </c>
      <c r="BA277">
        <v>279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Y277*Source!I156</f>
        <v>3.6897749999999991</v>
      </c>
      <c r="CY277">
        <f>AD277</f>
        <v>0</v>
      </c>
      <c r="CZ277">
        <f>AH277</f>
        <v>0</v>
      </c>
      <c r="DA277">
        <f>AL277</f>
        <v>1</v>
      </c>
      <c r="DB277">
        <v>0</v>
      </c>
    </row>
    <row r="278" spans="1:106" x14ac:dyDescent="0.2">
      <c r="A278">
        <f>ROW(Source!A156)</f>
        <v>156</v>
      </c>
      <c r="B278">
        <v>21012691</v>
      </c>
      <c r="C278">
        <v>21013322</v>
      </c>
      <c r="D278">
        <v>7159942</v>
      </c>
      <c r="E278">
        <v>7157832</v>
      </c>
      <c r="F278">
        <v>1</v>
      </c>
      <c r="G278">
        <v>7157832</v>
      </c>
      <c r="H278">
        <v>2</v>
      </c>
      <c r="I278" t="s">
        <v>692</v>
      </c>
      <c r="J278" t="s">
        <v>3</v>
      </c>
      <c r="K278" t="s">
        <v>693</v>
      </c>
      <c r="L278">
        <v>1344</v>
      </c>
      <c r="N278">
        <v>1008</v>
      </c>
      <c r="O278" t="s">
        <v>691</v>
      </c>
      <c r="P278" t="s">
        <v>691</v>
      </c>
      <c r="Q278">
        <v>1</v>
      </c>
      <c r="W278">
        <v>0</v>
      </c>
      <c r="X278">
        <v>-450565604</v>
      </c>
      <c r="Y278">
        <v>86.94</v>
      </c>
      <c r="AA278">
        <v>0</v>
      </c>
      <c r="AB278">
        <v>1</v>
      </c>
      <c r="AC278">
        <v>0</v>
      </c>
      <c r="AD278">
        <v>0</v>
      </c>
      <c r="AE278">
        <v>0</v>
      </c>
      <c r="AF278">
        <v>1</v>
      </c>
      <c r="AG278">
        <v>0</v>
      </c>
      <c r="AH278">
        <v>0</v>
      </c>
      <c r="AI278">
        <v>1</v>
      </c>
      <c r="AJ278">
        <v>1</v>
      </c>
      <c r="AK278">
        <v>1</v>
      </c>
      <c r="AL278">
        <v>1</v>
      </c>
      <c r="AN278">
        <v>0</v>
      </c>
      <c r="AO278">
        <v>1</v>
      </c>
      <c r="AP278">
        <v>1</v>
      </c>
      <c r="AQ278">
        <v>0</v>
      </c>
      <c r="AR278">
        <v>0</v>
      </c>
      <c r="AS278" t="s">
        <v>3</v>
      </c>
      <c r="AT278">
        <v>60.48</v>
      </c>
      <c r="AU278" t="s">
        <v>62</v>
      </c>
      <c r="AV278">
        <v>0</v>
      </c>
      <c r="AW278">
        <v>2</v>
      </c>
      <c r="AX278">
        <v>21013330</v>
      </c>
      <c r="AY278">
        <v>1</v>
      </c>
      <c r="AZ278">
        <v>0</v>
      </c>
      <c r="BA278">
        <v>280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Y278*Source!I156</f>
        <v>2.6951399999999999</v>
      </c>
      <c r="CY278">
        <f>AB278</f>
        <v>1</v>
      </c>
      <c r="CZ278">
        <f>AF278</f>
        <v>1</v>
      </c>
      <c r="DA278">
        <f>AJ278</f>
        <v>1</v>
      </c>
      <c r="DB278">
        <v>0</v>
      </c>
    </row>
    <row r="279" spans="1:106" x14ac:dyDescent="0.2">
      <c r="A279">
        <f>ROW(Source!A156)</f>
        <v>156</v>
      </c>
      <c r="B279">
        <v>21012691</v>
      </c>
      <c r="C279">
        <v>21013322</v>
      </c>
      <c r="D279">
        <v>7182707</v>
      </c>
      <c r="E279">
        <v>7157832</v>
      </c>
      <c r="F279">
        <v>1</v>
      </c>
      <c r="G279">
        <v>7157832</v>
      </c>
      <c r="H279">
        <v>3</v>
      </c>
      <c r="I279" t="s">
        <v>688</v>
      </c>
      <c r="J279" t="s">
        <v>3</v>
      </c>
      <c r="K279" t="s">
        <v>690</v>
      </c>
      <c r="L279">
        <v>1344</v>
      </c>
      <c r="N279">
        <v>1008</v>
      </c>
      <c r="O279" t="s">
        <v>691</v>
      </c>
      <c r="P279" t="s">
        <v>691</v>
      </c>
      <c r="Q279">
        <v>1</v>
      </c>
      <c r="W279">
        <v>0</v>
      </c>
      <c r="X279">
        <v>-360884371</v>
      </c>
      <c r="Y279">
        <v>5.1100000000000003</v>
      </c>
      <c r="AA279">
        <v>1</v>
      </c>
      <c r="AB279">
        <v>0</v>
      </c>
      <c r="AC279">
        <v>0</v>
      </c>
      <c r="AD279">
        <v>0</v>
      </c>
      <c r="AE279">
        <v>1</v>
      </c>
      <c r="AF279">
        <v>0</v>
      </c>
      <c r="AG279">
        <v>0</v>
      </c>
      <c r="AH279">
        <v>0</v>
      </c>
      <c r="AI279">
        <v>1</v>
      </c>
      <c r="AJ279">
        <v>1</v>
      </c>
      <c r="AK279">
        <v>1</v>
      </c>
      <c r="AL279">
        <v>1</v>
      </c>
      <c r="AN279">
        <v>0</v>
      </c>
      <c r="AO279">
        <v>1</v>
      </c>
      <c r="AP279">
        <v>0</v>
      </c>
      <c r="AQ279">
        <v>0</v>
      </c>
      <c r="AR279">
        <v>0</v>
      </c>
      <c r="AS279" t="s">
        <v>3</v>
      </c>
      <c r="AT279">
        <v>5.1100000000000003</v>
      </c>
      <c r="AU279" t="s">
        <v>3</v>
      </c>
      <c r="AV279">
        <v>0</v>
      </c>
      <c r="AW279">
        <v>2</v>
      </c>
      <c r="AX279">
        <v>21013331</v>
      </c>
      <c r="AY279">
        <v>1</v>
      </c>
      <c r="AZ279">
        <v>0</v>
      </c>
      <c r="BA279">
        <v>281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Y279*Source!I156</f>
        <v>0.15841</v>
      </c>
      <c r="CY279">
        <f>AA279</f>
        <v>1</v>
      </c>
      <c r="CZ279">
        <f>AE279</f>
        <v>1</v>
      </c>
      <c r="DA279">
        <f>AI279</f>
        <v>1</v>
      </c>
      <c r="DB279">
        <v>0</v>
      </c>
    </row>
    <row r="280" spans="1:106" x14ac:dyDescent="0.2">
      <c r="A280">
        <f>ROW(Source!A156)</f>
        <v>156</v>
      </c>
      <c r="B280">
        <v>21012691</v>
      </c>
      <c r="C280">
        <v>21013322</v>
      </c>
      <c r="D280">
        <v>7231827</v>
      </c>
      <c r="E280">
        <v>1</v>
      </c>
      <c r="F280">
        <v>1</v>
      </c>
      <c r="G280">
        <v>7157832</v>
      </c>
      <c r="H280">
        <v>3</v>
      </c>
      <c r="I280" t="s">
        <v>755</v>
      </c>
      <c r="J280" t="s">
        <v>756</v>
      </c>
      <c r="K280" t="s">
        <v>757</v>
      </c>
      <c r="L280">
        <v>1339</v>
      </c>
      <c r="N280">
        <v>1007</v>
      </c>
      <c r="O280" t="s">
        <v>123</v>
      </c>
      <c r="P280" t="s">
        <v>123</v>
      </c>
      <c r="Q280">
        <v>1</v>
      </c>
      <c r="W280">
        <v>0</v>
      </c>
      <c r="X280">
        <v>55300385</v>
      </c>
      <c r="Y280">
        <v>0.45200000000000001</v>
      </c>
      <c r="AA280">
        <v>7.07</v>
      </c>
      <c r="AB280">
        <v>0</v>
      </c>
      <c r="AC280">
        <v>0</v>
      </c>
      <c r="AD280">
        <v>0</v>
      </c>
      <c r="AE280">
        <v>7.07</v>
      </c>
      <c r="AF280">
        <v>0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N280">
        <v>0</v>
      </c>
      <c r="AO280">
        <v>1</v>
      </c>
      <c r="AP280">
        <v>0</v>
      </c>
      <c r="AQ280">
        <v>0</v>
      </c>
      <c r="AR280">
        <v>0</v>
      </c>
      <c r="AS280" t="s">
        <v>3</v>
      </c>
      <c r="AT280">
        <v>0.45200000000000001</v>
      </c>
      <c r="AU280" t="s">
        <v>3</v>
      </c>
      <c r="AV280">
        <v>0</v>
      </c>
      <c r="AW280">
        <v>2</v>
      </c>
      <c r="AX280">
        <v>21013332</v>
      </c>
      <c r="AY280">
        <v>1</v>
      </c>
      <c r="AZ280">
        <v>0</v>
      </c>
      <c r="BA280">
        <v>282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Y280*Source!I156</f>
        <v>1.4012E-2</v>
      </c>
      <c r="CY280">
        <f>AA280</f>
        <v>7.07</v>
      </c>
      <c r="CZ280">
        <f>AE280</f>
        <v>7.07</v>
      </c>
      <c r="DA280">
        <f>AI280</f>
        <v>1</v>
      </c>
      <c r="DB280">
        <v>0</v>
      </c>
    </row>
    <row r="281" spans="1:106" x14ac:dyDescent="0.2">
      <c r="A281">
        <f>ROW(Source!A156)</f>
        <v>156</v>
      </c>
      <c r="B281">
        <v>21012691</v>
      </c>
      <c r="C281">
        <v>21013322</v>
      </c>
      <c r="D281">
        <v>7231889</v>
      </c>
      <c r="E281">
        <v>1</v>
      </c>
      <c r="F281">
        <v>1</v>
      </c>
      <c r="G281">
        <v>7157832</v>
      </c>
      <c r="H281">
        <v>3</v>
      </c>
      <c r="I281" t="s">
        <v>758</v>
      </c>
      <c r="J281" t="s">
        <v>759</v>
      </c>
      <c r="K281" t="s">
        <v>760</v>
      </c>
      <c r="L281">
        <v>1348</v>
      </c>
      <c r="N281">
        <v>1009</v>
      </c>
      <c r="O281" t="s">
        <v>173</v>
      </c>
      <c r="P281" t="s">
        <v>173</v>
      </c>
      <c r="Q281">
        <v>1000</v>
      </c>
      <c r="W281">
        <v>0</v>
      </c>
      <c r="X281">
        <v>2024441404</v>
      </c>
      <c r="Y281">
        <v>1.38E-2</v>
      </c>
      <c r="AA281">
        <v>39052.85</v>
      </c>
      <c r="AB281">
        <v>0</v>
      </c>
      <c r="AC281">
        <v>0</v>
      </c>
      <c r="AD281">
        <v>0</v>
      </c>
      <c r="AE281">
        <v>39052.85</v>
      </c>
      <c r="AF281">
        <v>0</v>
      </c>
      <c r="AG281">
        <v>0</v>
      </c>
      <c r="AH281">
        <v>0</v>
      </c>
      <c r="AI281">
        <v>1</v>
      </c>
      <c r="AJ281">
        <v>1</v>
      </c>
      <c r="AK281">
        <v>1</v>
      </c>
      <c r="AL281">
        <v>1</v>
      </c>
      <c r="AN281">
        <v>0</v>
      </c>
      <c r="AO281">
        <v>1</v>
      </c>
      <c r="AP281">
        <v>0</v>
      </c>
      <c r="AQ281">
        <v>0</v>
      </c>
      <c r="AR281">
        <v>0</v>
      </c>
      <c r="AS281" t="s">
        <v>3</v>
      </c>
      <c r="AT281">
        <v>1.38E-2</v>
      </c>
      <c r="AU281" t="s">
        <v>3</v>
      </c>
      <c r="AV281">
        <v>0</v>
      </c>
      <c r="AW281">
        <v>2</v>
      </c>
      <c r="AX281">
        <v>21013333</v>
      </c>
      <c r="AY281">
        <v>1</v>
      </c>
      <c r="AZ281">
        <v>0</v>
      </c>
      <c r="BA281">
        <v>283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Y281*Source!I156</f>
        <v>4.2779999999999999E-4</v>
      </c>
      <c r="CY281">
        <f>AA281</f>
        <v>39052.85</v>
      </c>
      <c r="CZ281">
        <f>AE281</f>
        <v>39052.85</v>
      </c>
      <c r="DA281">
        <f>AI281</f>
        <v>1</v>
      </c>
      <c r="DB281">
        <v>0</v>
      </c>
    </row>
    <row r="282" spans="1:106" x14ac:dyDescent="0.2">
      <c r="A282">
        <f>ROW(Source!A156)</f>
        <v>156</v>
      </c>
      <c r="B282">
        <v>21012691</v>
      </c>
      <c r="C282">
        <v>21013322</v>
      </c>
      <c r="D282">
        <v>7235054</v>
      </c>
      <c r="E282">
        <v>1</v>
      </c>
      <c r="F282">
        <v>1</v>
      </c>
      <c r="G282">
        <v>7157832</v>
      </c>
      <c r="H282">
        <v>3</v>
      </c>
      <c r="I282" t="s">
        <v>275</v>
      </c>
      <c r="J282" t="s">
        <v>277</v>
      </c>
      <c r="K282" t="s">
        <v>276</v>
      </c>
      <c r="L282">
        <v>1348</v>
      </c>
      <c r="N282">
        <v>1009</v>
      </c>
      <c r="O282" t="s">
        <v>173</v>
      </c>
      <c r="P282" t="s">
        <v>173</v>
      </c>
      <c r="Q282">
        <v>1000</v>
      </c>
      <c r="W282">
        <v>0</v>
      </c>
      <c r="X282">
        <v>1706313606</v>
      </c>
      <c r="Y282">
        <v>2.1</v>
      </c>
      <c r="AA282">
        <v>12334.98</v>
      </c>
      <c r="AB282">
        <v>0</v>
      </c>
      <c r="AC282">
        <v>0</v>
      </c>
      <c r="AD282">
        <v>0</v>
      </c>
      <c r="AE282">
        <v>12334.98</v>
      </c>
      <c r="AF282">
        <v>0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N282">
        <v>0</v>
      </c>
      <c r="AO282">
        <v>0</v>
      </c>
      <c r="AP282">
        <v>0</v>
      </c>
      <c r="AQ282">
        <v>0</v>
      </c>
      <c r="AR282">
        <v>0</v>
      </c>
      <c r="AS282" t="s">
        <v>3</v>
      </c>
      <c r="AT282">
        <v>2.1</v>
      </c>
      <c r="AU282" t="s">
        <v>3</v>
      </c>
      <c r="AV282">
        <v>0</v>
      </c>
      <c r="AW282">
        <v>1</v>
      </c>
      <c r="AX282">
        <v>-1</v>
      </c>
      <c r="AY282">
        <v>0</v>
      </c>
      <c r="AZ282">
        <v>0</v>
      </c>
      <c r="BA282" t="s">
        <v>3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Y282*Source!I156</f>
        <v>6.5100000000000005E-2</v>
      </c>
      <c r="CY282">
        <f>AA282</f>
        <v>12334.98</v>
      </c>
      <c r="CZ282">
        <f>AE282</f>
        <v>12334.98</v>
      </c>
      <c r="DA282">
        <f>AI282</f>
        <v>1</v>
      </c>
      <c r="DB282">
        <v>0</v>
      </c>
    </row>
    <row r="283" spans="1:106" x14ac:dyDescent="0.2">
      <c r="A283">
        <f>ROW(Source!A157)</f>
        <v>157</v>
      </c>
      <c r="B283">
        <v>21012693</v>
      </c>
      <c r="C283">
        <v>21013322</v>
      </c>
      <c r="D283">
        <v>7157835</v>
      </c>
      <c r="E283">
        <v>7157832</v>
      </c>
      <c r="F283">
        <v>1</v>
      </c>
      <c r="G283">
        <v>7157832</v>
      </c>
      <c r="H283">
        <v>1</v>
      </c>
      <c r="I283" t="s">
        <v>685</v>
      </c>
      <c r="J283" t="s">
        <v>3</v>
      </c>
      <c r="K283" t="s">
        <v>686</v>
      </c>
      <c r="L283">
        <v>1191</v>
      </c>
      <c r="N283">
        <v>1013</v>
      </c>
      <c r="O283" t="s">
        <v>687</v>
      </c>
      <c r="P283" t="s">
        <v>687</v>
      </c>
      <c r="Q283">
        <v>1</v>
      </c>
      <c r="W283">
        <v>0</v>
      </c>
      <c r="X283">
        <v>946207192</v>
      </c>
      <c r="Y283">
        <v>119.02499999999998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1</v>
      </c>
      <c r="AQ283">
        <v>0</v>
      </c>
      <c r="AR283">
        <v>0</v>
      </c>
      <c r="AS283" t="s">
        <v>3</v>
      </c>
      <c r="AT283">
        <v>90</v>
      </c>
      <c r="AU283" t="s">
        <v>63</v>
      </c>
      <c r="AV283">
        <v>1</v>
      </c>
      <c r="AW283">
        <v>2</v>
      </c>
      <c r="AX283">
        <v>21013329</v>
      </c>
      <c r="AY283">
        <v>1</v>
      </c>
      <c r="AZ283">
        <v>0</v>
      </c>
      <c r="BA283">
        <v>285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Y283*Source!I157</f>
        <v>3.6897749999999991</v>
      </c>
      <c r="CY283">
        <f>AD283</f>
        <v>0</v>
      </c>
      <c r="CZ283">
        <f>AH283</f>
        <v>0</v>
      </c>
      <c r="DA283">
        <f>AL283</f>
        <v>1</v>
      </c>
      <c r="DB283">
        <v>0</v>
      </c>
    </row>
    <row r="284" spans="1:106" x14ac:dyDescent="0.2">
      <c r="A284">
        <f>ROW(Source!A157)</f>
        <v>157</v>
      </c>
      <c r="B284">
        <v>21012693</v>
      </c>
      <c r="C284">
        <v>21013322</v>
      </c>
      <c r="D284">
        <v>7159942</v>
      </c>
      <c r="E284">
        <v>7157832</v>
      </c>
      <c r="F284">
        <v>1</v>
      </c>
      <c r="G284">
        <v>7157832</v>
      </c>
      <c r="H284">
        <v>2</v>
      </c>
      <c r="I284" t="s">
        <v>692</v>
      </c>
      <c r="J284" t="s">
        <v>3</v>
      </c>
      <c r="K284" t="s">
        <v>693</v>
      </c>
      <c r="L284">
        <v>1344</v>
      </c>
      <c r="N284">
        <v>1008</v>
      </c>
      <c r="O284" t="s">
        <v>691</v>
      </c>
      <c r="P284" t="s">
        <v>691</v>
      </c>
      <c r="Q284">
        <v>1</v>
      </c>
      <c r="W284">
        <v>0</v>
      </c>
      <c r="X284">
        <v>-450565604</v>
      </c>
      <c r="Y284">
        <v>86.94</v>
      </c>
      <c r="AA284">
        <v>0</v>
      </c>
      <c r="AB284">
        <v>1.05</v>
      </c>
      <c r="AC284">
        <v>0</v>
      </c>
      <c r="AD284">
        <v>0</v>
      </c>
      <c r="AE284">
        <v>0</v>
      </c>
      <c r="AF284">
        <v>1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1</v>
      </c>
      <c r="AQ284">
        <v>0</v>
      </c>
      <c r="AR284">
        <v>0</v>
      </c>
      <c r="AS284" t="s">
        <v>3</v>
      </c>
      <c r="AT284">
        <v>60.48</v>
      </c>
      <c r="AU284" t="s">
        <v>62</v>
      </c>
      <c r="AV284">
        <v>0</v>
      </c>
      <c r="AW284">
        <v>2</v>
      </c>
      <c r="AX284">
        <v>21013330</v>
      </c>
      <c r="AY284">
        <v>1</v>
      </c>
      <c r="AZ284">
        <v>0</v>
      </c>
      <c r="BA284">
        <v>286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Y284*Source!I157</f>
        <v>2.6951399999999999</v>
      </c>
      <c r="CY284">
        <f>AB284</f>
        <v>1.05</v>
      </c>
      <c r="CZ284">
        <f>AF284</f>
        <v>1</v>
      </c>
      <c r="DA284">
        <f>AJ284</f>
        <v>1</v>
      </c>
      <c r="DB284">
        <v>0</v>
      </c>
    </row>
    <row r="285" spans="1:106" x14ac:dyDescent="0.2">
      <c r="A285">
        <f>ROW(Source!A157)</f>
        <v>157</v>
      </c>
      <c r="B285">
        <v>21012693</v>
      </c>
      <c r="C285">
        <v>21013322</v>
      </c>
      <c r="D285">
        <v>7182707</v>
      </c>
      <c r="E285">
        <v>7157832</v>
      </c>
      <c r="F285">
        <v>1</v>
      </c>
      <c r="G285">
        <v>7157832</v>
      </c>
      <c r="H285">
        <v>3</v>
      </c>
      <c r="I285" t="s">
        <v>688</v>
      </c>
      <c r="J285" t="s">
        <v>3</v>
      </c>
      <c r="K285" t="s">
        <v>690</v>
      </c>
      <c r="L285">
        <v>1344</v>
      </c>
      <c r="N285">
        <v>1008</v>
      </c>
      <c r="O285" t="s">
        <v>691</v>
      </c>
      <c r="P285" t="s">
        <v>691</v>
      </c>
      <c r="Q285">
        <v>1</v>
      </c>
      <c r="W285">
        <v>0</v>
      </c>
      <c r="X285">
        <v>-360884371</v>
      </c>
      <c r="Y285">
        <v>5.1100000000000003</v>
      </c>
      <c r="AA285">
        <v>1</v>
      </c>
      <c r="AB285">
        <v>0</v>
      </c>
      <c r="AC285">
        <v>0</v>
      </c>
      <c r="AD285">
        <v>0</v>
      </c>
      <c r="AE285">
        <v>1</v>
      </c>
      <c r="AF285">
        <v>0</v>
      </c>
      <c r="AG285">
        <v>0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1</v>
      </c>
      <c r="AP285">
        <v>0</v>
      </c>
      <c r="AQ285">
        <v>0</v>
      </c>
      <c r="AR285">
        <v>0</v>
      </c>
      <c r="AS285" t="s">
        <v>3</v>
      </c>
      <c r="AT285">
        <v>5.1100000000000003</v>
      </c>
      <c r="AU285" t="s">
        <v>3</v>
      </c>
      <c r="AV285">
        <v>0</v>
      </c>
      <c r="AW285">
        <v>2</v>
      </c>
      <c r="AX285">
        <v>21013331</v>
      </c>
      <c r="AY285">
        <v>1</v>
      </c>
      <c r="AZ285">
        <v>0</v>
      </c>
      <c r="BA285">
        <v>287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Y285*Source!I157</f>
        <v>0.15841</v>
      </c>
      <c r="CY285">
        <f>AA285</f>
        <v>1</v>
      </c>
      <c r="CZ285">
        <f>AE285</f>
        <v>1</v>
      </c>
      <c r="DA285">
        <f>AI285</f>
        <v>1</v>
      </c>
      <c r="DB285">
        <v>0</v>
      </c>
    </row>
    <row r="286" spans="1:106" x14ac:dyDescent="0.2">
      <c r="A286">
        <f>ROW(Source!A157)</f>
        <v>157</v>
      </c>
      <c r="B286">
        <v>21012693</v>
      </c>
      <c r="C286">
        <v>21013322</v>
      </c>
      <c r="D286">
        <v>7231827</v>
      </c>
      <c r="E286">
        <v>1</v>
      </c>
      <c r="F286">
        <v>1</v>
      </c>
      <c r="G286">
        <v>7157832</v>
      </c>
      <c r="H286">
        <v>3</v>
      </c>
      <c r="I286" t="s">
        <v>755</v>
      </c>
      <c r="J286" t="s">
        <v>756</v>
      </c>
      <c r="K286" t="s">
        <v>757</v>
      </c>
      <c r="L286">
        <v>1339</v>
      </c>
      <c r="N286">
        <v>1007</v>
      </c>
      <c r="O286" t="s">
        <v>123</v>
      </c>
      <c r="P286" t="s">
        <v>123</v>
      </c>
      <c r="Q286">
        <v>1</v>
      </c>
      <c r="W286">
        <v>0</v>
      </c>
      <c r="X286">
        <v>55300385</v>
      </c>
      <c r="Y286">
        <v>0.45200000000000001</v>
      </c>
      <c r="AA286">
        <v>29.98</v>
      </c>
      <c r="AB286">
        <v>0</v>
      </c>
      <c r="AC286">
        <v>0</v>
      </c>
      <c r="AD286">
        <v>0</v>
      </c>
      <c r="AE286">
        <v>7.07</v>
      </c>
      <c r="AF286">
        <v>0</v>
      </c>
      <c r="AG286">
        <v>0</v>
      </c>
      <c r="AH286">
        <v>0</v>
      </c>
      <c r="AI286">
        <v>4.24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0</v>
      </c>
      <c r="AQ286">
        <v>0</v>
      </c>
      <c r="AR286">
        <v>0</v>
      </c>
      <c r="AS286" t="s">
        <v>3</v>
      </c>
      <c r="AT286">
        <v>0.45200000000000001</v>
      </c>
      <c r="AU286" t="s">
        <v>3</v>
      </c>
      <c r="AV286">
        <v>0</v>
      </c>
      <c r="AW286">
        <v>2</v>
      </c>
      <c r="AX286">
        <v>21013332</v>
      </c>
      <c r="AY286">
        <v>1</v>
      </c>
      <c r="AZ286">
        <v>0</v>
      </c>
      <c r="BA286">
        <v>288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Y286*Source!I157</f>
        <v>1.4012E-2</v>
      </c>
      <c r="CY286">
        <f>AA286</f>
        <v>29.98</v>
      </c>
      <c r="CZ286">
        <f>AE286</f>
        <v>7.07</v>
      </c>
      <c r="DA286">
        <f>AI286</f>
        <v>4.24</v>
      </c>
      <c r="DB286">
        <v>0</v>
      </c>
    </row>
    <row r="287" spans="1:106" x14ac:dyDescent="0.2">
      <c r="A287">
        <f>ROW(Source!A157)</f>
        <v>157</v>
      </c>
      <c r="B287">
        <v>21012693</v>
      </c>
      <c r="C287">
        <v>21013322</v>
      </c>
      <c r="D287">
        <v>7231889</v>
      </c>
      <c r="E287">
        <v>1</v>
      </c>
      <c r="F287">
        <v>1</v>
      </c>
      <c r="G287">
        <v>7157832</v>
      </c>
      <c r="H287">
        <v>3</v>
      </c>
      <c r="I287" t="s">
        <v>758</v>
      </c>
      <c r="J287" t="s">
        <v>759</v>
      </c>
      <c r="K287" t="s">
        <v>760</v>
      </c>
      <c r="L287">
        <v>1348</v>
      </c>
      <c r="N287">
        <v>1009</v>
      </c>
      <c r="O287" t="s">
        <v>173</v>
      </c>
      <c r="P287" t="s">
        <v>173</v>
      </c>
      <c r="Q287">
        <v>1000</v>
      </c>
      <c r="W287">
        <v>0</v>
      </c>
      <c r="X287">
        <v>2024441404</v>
      </c>
      <c r="Y287">
        <v>1.38E-2</v>
      </c>
      <c r="AA287">
        <v>62094.03</v>
      </c>
      <c r="AB287">
        <v>0</v>
      </c>
      <c r="AC287">
        <v>0</v>
      </c>
      <c r="AD287">
        <v>0</v>
      </c>
      <c r="AE287">
        <v>39052.85</v>
      </c>
      <c r="AF287">
        <v>0</v>
      </c>
      <c r="AG287">
        <v>0</v>
      </c>
      <c r="AH287">
        <v>0</v>
      </c>
      <c r="AI287">
        <v>1.59</v>
      </c>
      <c r="AJ287">
        <v>1</v>
      </c>
      <c r="AK287">
        <v>1</v>
      </c>
      <c r="AL287">
        <v>1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3</v>
      </c>
      <c r="AT287">
        <v>1.38E-2</v>
      </c>
      <c r="AU287" t="s">
        <v>3</v>
      </c>
      <c r="AV287">
        <v>0</v>
      </c>
      <c r="AW287">
        <v>2</v>
      </c>
      <c r="AX287">
        <v>21013333</v>
      </c>
      <c r="AY287">
        <v>1</v>
      </c>
      <c r="AZ287">
        <v>0</v>
      </c>
      <c r="BA287">
        <v>289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Y287*Source!I157</f>
        <v>4.2779999999999999E-4</v>
      </c>
      <c r="CY287">
        <f>AA287</f>
        <v>62094.03</v>
      </c>
      <c r="CZ287">
        <f>AE287</f>
        <v>39052.85</v>
      </c>
      <c r="DA287">
        <f>AI287</f>
        <v>1.59</v>
      </c>
      <c r="DB287">
        <v>0</v>
      </c>
    </row>
    <row r="288" spans="1:106" x14ac:dyDescent="0.2">
      <c r="A288">
        <f>ROW(Source!A157)</f>
        <v>157</v>
      </c>
      <c r="B288">
        <v>21012693</v>
      </c>
      <c r="C288">
        <v>21013322</v>
      </c>
      <c r="D288">
        <v>7235054</v>
      </c>
      <c r="E288">
        <v>1</v>
      </c>
      <c r="F288">
        <v>1</v>
      </c>
      <c r="G288">
        <v>7157832</v>
      </c>
      <c r="H288">
        <v>3</v>
      </c>
      <c r="I288" t="s">
        <v>275</v>
      </c>
      <c r="J288" t="s">
        <v>277</v>
      </c>
      <c r="K288" t="s">
        <v>276</v>
      </c>
      <c r="L288">
        <v>1348</v>
      </c>
      <c r="N288">
        <v>1009</v>
      </c>
      <c r="O288" t="s">
        <v>173</v>
      </c>
      <c r="P288" t="s">
        <v>173</v>
      </c>
      <c r="Q288">
        <v>1000</v>
      </c>
      <c r="W288">
        <v>0</v>
      </c>
      <c r="X288">
        <v>1706313606</v>
      </c>
      <c r="Y288">
        <v>2.1</v>
      </c>
      <c r="AA288">
        <v>16528.87</v>
      </c>
      <c r="AB288">
        <v>0</v>
      </c>
      <c r="AC288">
        <v>0</v>
      </c>
      <c r="AD288">
        <v>0</v>
      </c>
      <c r="AE288">
        <v>12334.98</v>
      </c>
      <c r="AF288">
        <v>0</v>
      </c>
      <c r="AG288">
        <v>0</v>
      </c>
      <c r="AH288">
        <v>0</v>
      </c>
      <c r="AI288">
        <v>1.34</v>
      </c>
      <c r="AJ288">
        <v>1</v>
      </c>
      <c r="AK288">
        <v>1</v>
      </c>
      <c r="AL288">
        <v>1</v>
      </c>
      <c r="AN288">
        <v>0</v>
      </c>
      <c r="AO288">
        <v>0</v>
      </c>
      <c r="AP288">
        <v>0</v>
      </c>
      <c r="AQ288">
        <v>0</v>
      </c>
      <c r="AR288">
        <v>0</v>
      </c>
      <c r="AS288" t="s">
        <v>3</v>
      </c>
      <c r="AT288">
        <v>2.1</v>
      </c>
      <c r="AU288" t="s">
        <v>3</v>
      </c>
      <c r="AV288">
        <v>0</v>
      </c>
      <c r="AW288">
        <v>1</v>
      </c>
      <c r="AX288">
        <v>-1</v>
      </c>
      <c r="AY288">
        <v>0</v>
      </c>
      <c r="AZ288">
        <v>0</v>
      </c>
      <c r="BA288" t="s">
        <v>3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Y288*Source!I157</f>
        <v>6.5100000000000005E-2</v>
      </c>
      <c r="CY288">
        <f>AA288</f>
        <v>16528.87</v>
      </c>
      <c r="CZ288">
        <f>AE288</f>
        <v>12334.98</v>
      </c>
      <c r="DA288">
        <f>AI288</f>
        <v>1.34</v>
      </c>
      <c r="DB288">
        <v>0</v>
      </c>
    </row>
    <row r="289" spans="1:106" x14ac:dyDescent="0.2">
      <c r="A289">
        <f>ROW(Source!A160)</f>
        <v>160</v>
      </c>
      <c r="B289">
        <v>21012691</v>
      </c>
      <c r="C289">
        <v>21013336</v>
      </c>
      <c r="D289">
        <v>7157835</v>
      </c>
      <c r="E289">
        <v>7157832</v>
      </c>
      <c r="F289">
        <v>1</v>
      </c>
      <c r="G289">
        <v>7157832</v>
      </c>
      <c r="H289">
        <v>1</v>
      </c>
      <c r="I289" t="s">
        <v>685</v>
      </c>
      <c r="J289" t="s">
        <v>3</v>
      </c>
      <c r="K289" t="s">
        <v>686</v>
      </c>
      <c r="L289">
        <v>1191</v>
      </c>
      <c r="N289">
        <v>1013</v>
      </c>
      <c r="O289" t="s">
        <v>687</v>
      </c>
      <c r="P289" t="s">
        <v>687</v>
      </c>
      <c r="Q289">
        <v>1</v>
      </c>
      <c r="W289">
        <v>0</v>
      </c>
      <c r="X289">
        <v>946207192</v>
      </c>
      <c r="Y289">
        <v>111.19579999999998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1</v>
      </c>
      <c r="AJ289">
        <v>1</v>
      </c>
      <c r="AK289">
        <v>1</v>
      </c>
      <c r="AL289">
        <v>1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3</v>
      </c>
      <c r="AT289">
        <v>84.08</v>
      </c>
      <c r="AU289" t="s">
        <v>63</v>
      </c>
      <c r="AV289">
        <v>1</v>
      </c>
      <c r="AW289">
        <v>2</v>
      </c>
      <c r="AX289">
        <v>21013346</v>
      </c>
      <c r="AY289">
        <v>1</v>
      </c>
      <c r="AZ289">
        <v>0</v>
      </c>
      <c r="BA289">
        <v>291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Y289*Source!I160</f>
        <v>3.4470697999999991</v>
      </c>
      <c r="CY289">
        <f>AD289</f>
        <v>0</v>
      </c>
      <c r="CZ289">
        <f>AH289</f>
        <v>0</v>
      </c>
      <c r="DA289">
        <f>AL289</f>
        <v>1</v>
      </c>
      <c r="DB289">
        <v>0</v>
      </c>
    </row>
    <row r="290" spans="1:106" x14ac:dyDescent="0.2">
      <c r="A290">
        <f>ROW(Source!A160)</f>
        <v>160</v>
      </c>
      <c r="B290">
        <v>21012691</v>
      </c>
      <c r="C290">
        <v>21013336</v>
      </c>
      <c r="D290">
        <v>7159942</v>
      </c>
      <c r="E290">
        <v>7157832</v>
      </c>
      <c r="F290">
        <v>1</v>
      </c>
      <c r="G290">
        <v>7157832</v>
      </c>
      <c r="H290">
        <v>2</v>
      </c>
      <c r="I290" t="s">
        <v>692</v>
      </c>
      <c r="J290" t="s">
        <v>3</v>
      </c>
      <c r="K290" t="s">
        <v>693</v>
      </c>
      <c r="L290">
        <v>1344</v>
      </c>
      <c r="N290">
        <v>1008</v>
      </c>
      <c r="O290" t="s">
        <v>691</v>
      </c>
      <c r="P290" t="s">
        <v>691</v>
      </c>
      <c r="Q290">
        <v>1</v>
      </c>
      <c r="W290">
        <v>0</v>
      </c>
      <c r="X290">
        <v>-450565604</v>
      </c>
      <c r="Y290">
        <v>37.317500000000003</v>
      </c>
      <c r="AA290">
        <v>0</v>
      </c>
      <c r="AB290">
        <v>1</v>
      </c>
      <c r="AC290">
        <v>0</v>
      </c>
      <c r="AD290">
        <v>0</v>
      </c>
      <c r="AE290">
        <v>0</v>
      </c>
      <c r="AF290">
        <v>1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N290">
        <v>0</v>
      </c>
      <c r="AO290">
        <v>1</v>
      </c>
      <c r="AP290">
        <v>1</v>
      </c>
      <c r="AQ290">
        <v>0</v>
      </c>
      <c r="AR290">
        <v>0</v>
      </c>
      <c r="AS290" t="s">
        <v>3</v>
      </c>
      <c r="AT290">
        <v>25.96</v>
      </c>
      <c r="AU290" t="s">
        <v>224</v>
      </c>
      <c r="AV290">
        <v>0</v>
      </c>
      <c r="AW290">
        <v>2</v>
      </c>
      <c r="AX290">
        <v>21013347</v>
      </c>
      <c r="AY290">
        <v>1</v>
      </c>
      <c r="AZ290">
        <v>0</v>
      </c>
      <c r="BA290">
        <v>292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Y290*Source!I160</f>
        <v>1.1568425</v>
      </c>
      <c r="CY290">
        <f>AB290</f>
        <v>1</v>
      </c>
      <c r="CZ290">
        <f>AF290</f>
        <v>1</v>
      </c>
      <c r="DA290">
        <f>AJ290</f>
        <v>1</v>
      </c>
      <c r="DB290">
        <v>0</v>
      </c>
    </row>
    <row r="291" spans="1:106" x14ac:dyDescent="0.2">
      <c r="A291">
        <f>ROW(Source!A160)</f>
        <v>160</v>
      </c>
      <c r="B291">
        <v>21012691</v>
      </c>
      <c r="C291">
        <v>21013336</v>
      </c>
      <c r="D291">
        <v>7231445</v>
      </c>
      <c r="E291">
        <v>1</v>
      </c>
      <c r="F291">
        <v>1</v>
      </c>
      <c r="G291">
        <v>7157832</v>
      </c>
      <c r="H291">
        <v>2</v>
      </c>
      <c r="I291" t="s">
        <v>786</v>
      </c>
      <c r="J291" t="s">
        <v>787</v>
      </c>
      <c r="K291" t="s">
        <v>788</v>
      </c>
      <c r="L291">
        <v>1368</v>
      </c>
      <c r="N291">
        <v>1011</v>
      </c>
      <c r="O291" t="s">
        <v>708</v>
      </c>
      <c r="P291" t="s">
        <v>708</v>
      </c>
      <c r="Q291">
        <v>1</v>
      </c>
      <c r="W291">
        <v>0</v>
      </c>
      <c r="X291">
        <v>-2116432898</v>
      </c>
      <c r="Y291">
        <v>38.941874999999996</v>
      </c>
      <c r="AA291">
        <v>0</v>
      </c>
      <c r="AB291">
        <v>2.36</v>
      </c>
      <c r="AC291">
        <v>0.1</v>
      </c>
      <c r="AD291">
        <v>0</v>
      </c>
      <c r="AE291">
        <v>0</v>
      </c>
      <c r="AF291">
        <v>2.36</v>
      </c>
      <c r="AG291">
        <v>0.1</v>
      </c>
      <c r="AH291">
        <v>0</v>
      </c>
      <c r="AI291">
        <v>1</v>
      </c>
      <c r="AJ291">
        <v>1</v>
      </c>
      <c r="AK291">
        <v>1</v>
      </c>
      <c r="AL291">
        <v>1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3</v>
      </c>
      <c r="AT291">
        <v>27.09</v>
      </c>
      <c r="AU291" t="s">
        <v>224</v>
      </c>
      <c r="AV291">
        <v>0</v>
      </c>
      <c r="AW291">
        <v>2</v>
      </c>
      <c r="AX291">
        <v>21013348</v>
      </c>
      <c r="AY291">
        <v>1</v>
      </c>
      <c r="AZ291">
        <v>0</v>
      </c>
      <c r="BA291">
        <v>293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Y291*Source!I160</f>
        <v>1.2071981249999999</v>
      </c>
      <c r="CY291">
        <f>AB291</f>
        <v>2.36</v>
      </c>
      <c r="CZ291">
        <f>AF291</f>
        <v>2.36</v>
      </c>
      <c r="DA291">
        <f>AJ291</f>
        <v>1</v>
      </c>
      <c r="DB291">
        <v>0</v>
      </c>
    </row>
    <row r="292" spans="1:106" x14ac:dyDescent="0.2">
      <c r="A292">
        <f>ROW(Source!A160)</f>
        <v>160</v>
      </c>
      <c r="B292">
        <v>21012691</v>
      </c>
      <c r="C292">
        <v>21013336</v>
      </c>
      <c r="D292">
        <v>7231507</v>
      </c>
      <c r="E292">
        <v>1</v>
      </c>
      <c r="F292">
        <v>1</v>
      </c>
      <c r="G292">
        <v>7157832</v>
      </c>
      <c r="H292">
        <v>2</v>
      </c>
      <c r="I292" t="s">
        <v>789</v>
      </c>
      <c r="J292" t="s">
        <v>790</v>
      </c>
      <c r="K292" t="s">
        <v>791</v>
      </c>
      <c r="L292">
        <v>1368</v>
      </c>
      <c r="N292">
        <v>1011</v>
      </c>
      <c r="O292" t="s">
        <v>708</v>
      </c>
      <c r="P292" t="s">
        <v>708</v>
      </c>
      <c r="Q292">
        <v>1</v>
      </c>
      <c r="W292">
        <v>0</v>
      </c>
      <c r="X292">
        <v>1650183606</v>
      </c>
      <c r="Y292">
        <v>0.44562499999999999</v>
      </c>
      <c r="AA292">
        <v>0</v>
      </c>
      <c r="AB292">
        <v>31.85</v>
      </c>
      <c r="AC292">
        <v>14.89</v>
      </c>
      <c r="AD292">
        <v>0</v>
      </c>
      <c r="AE292">
        <v>0</v>
      </c>
      <c r="AF292">
        <v>31.85</v>
      </c>
      <c r="AG292">
        <v>14.89</v>
      </c>
      <c r="AH292">
        <v>0</v>
      </c>
      <c r="AI292">
        <v>1</v>
      </c>
      <c r="AJ292">
        <v>1</v>
      </c>
      <c r="AK292">
        <v>1</v>
      </c>
      <c r="AL292">
        <v>1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3</v>
      </c>
      <c r="AT292">
        <v>0.31</v>
      </c>
      <c r="AU292" t="s">
        <v>224</v>
      </c>
      <c r="AV292">
        <v>0</v>
      </c>
      <c r="AW292">
        <v>2</v>
      </c>
      <c r="AX292">
        <v>21013349</v>
      </c>
      <c r="AY292">
        <v>1</v>
      </c>
      <c r="AZ292">
        <v>0</v>
      </c>
      <c r="BA292">
        <v>294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Y292*Source!I160</f>
        <v>1.3814375E-2</v>
      </c>
      <c r="CY292">
        <f>AB292</f>
        <v>31.85</v>
      </c>
      <c r="CZ292">
        <f>AF292</f>
        <v>31.85</v>
      </c>
      <c r="DA292">
        <f>AJ292</f>
        <v>1</v>
      </c>
      <c r="DB292">
        <v>0</v>
      </c>
    </row>
    <row r="293" spans="1:106" x14ac:dyDescent="0.2">
      <c r="A293">
        <f>ROW(Source!A160)</f>
        <v>160</v>
      </c>
      <c r="B293">
        <v>21012691</v>
      </c>
      <c r="C293">
        <v>21013336</v>
      </c>
      <c r="D293">
        <v>7231827</v>
      </c>
      <c r="E293">
        <v>1</v>
      </c>
      <c r="F293">
        <v>1</v>
      </c>
      <c r="G293">
        <v>7157832</v>
      </c>
      <c r="H293">
        <v>3</v>
      </c>
      <c r="I293" t="s">
        <v>755</v>
      </c>
      <c r="J293" t="s">
        <v>756</v>
      </c>
      <c r="K293" t="s">
        <v>757</v>
      </c>
      <c r="L293">
        <v>1339</v>
      </c>
      <c r="N293">
        <v>1007</v>
      </c>
      <c r="O293" t="s">
        <v>123</v>
      </c>
      <c r="P293" t="s">
        <v>123</v>
      </c>
      <c r="Q293">
        <v>1</v>
      </c>
      <c r="W293">
        <v>0</v>
      </c>
      <c r="X293">
        <v>55300385</v>
      </c>
      <c r="Y293">
        <v>0.13300000000000001</v>
      </c>
      <c r="AA293">
        <v>7.07</v>
      </c>
      <c r="AB293">
        <v>0</v>
      </c>
      <c r="AC293">
        <v>0</v>
      </c>
      <c r="AD293">
        <v>0</v>
      </c>
      <c r="AE293">
        <v>7.07</v>
      </c>
      <c r="AF293">
        <v>0</v>
      </c>
      <c r="AG293">
        <v>0</v>
      </c>
      <c r="AH293">
        <v>0</v>
      </c>
      <c r="AI293">
        <v>1</v>
      </c>
      <c r="AJ293">
        <v>1</v>
      </c>
      <c r="AK293">
        <v>1</v>
      </c>
      <c r="AL293">
        <v>1</v>
      </c>
      <c r="AN293">
        <v>0</v>
      </c>
      <c r="AO293">
        <v>1</v>
      </c>
      <c r="AP293">
        <v>0</v>
      </c>
      <c r="AQ293">
        <v>0</v>
      </c>
      <c r="AR293">
        <v>0</v>
      </c>
      <c r="AS293" t="s">
        <v>3</v>
      </c>
      <c r="AT293">
        <v>0.13300000000000001</v>
      </c>
      <c r="AU293" t="s">
        <v>3</v>
      </c>
      <c r="AV293">
        <v>0</v>
      </c>
      <c r="AW293">
        <v>2</v>
      </c>
      <c r="AX293">
        <v>21013350</v>
      </c>
      <c r="AY293">
        <v>1</v>
      </c>
      <c r="AZ293">
        <v>0</v>
      </c>
      <c r="BA293">
        <v>295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Y293*Source!I160</f>
        <v>4.1229999999999999E-3</v>
      </c>
      <c r="CY293">
        <f>AA293</f>
        <v>7.07</v>
      </c>
      <c r="CZ293">
        <f>AE293</f>
        <v>7.07</v>
      </c>
      <c r="DA293">
        <f>AI293</f>
        <v>1</v>
      </c>
      <c r="DB293">
        <v>0</v>
      </c>
    </row>
    <row r="294" spans="1:106" x14ac:dyDescent="0.2">
      <c r="A294">
        <f>ROW(Source!A160)</f>
        <v>160</v>
      </c>
      <c r="B294">
        <v>21012691</v>
      </c>
      <c r="C294">
        <v>21013336</v>
      </c>
      <c r="D294">
        <v>7234024</v>
      </c>
      <c r="E294">
        <v>1</v>
      </c>
      <c r="F294">
        <v>1</v>
      </c>
      <c r="G294">
        <v>7157832</v>
      </c>
      <c r="H294">
        <v>3</v>
      </c>
      <c r="I294" t="s">
        <v>350</v>
      </c>
      <c r="J294" t="s">
        <v>352</v>
      </c>
      <c r="K294" t="s">
        <v>351</v>
      </c>
      <c r="L294">
        <v>1327</v>
      </c>
      <c r="N294">
        <v>1005</v>
      </c>
      <c r="O294" t="s">
        <v>85</v>
      </c>
      <c r="P294" t="s">
        <v>85</v>
      </c>
      <c r="Q294">
        <v>1</v>
      </c>
      <c r="W294">
        <v>0</v>
      </c>
      <c r="X294">
        <v>1665847892</v>
      </c>
      <c r="Y294">
        <v>102</v>
      </c>
      <c r="AA294">
        <v>186.49</v>
      </c>
      <c r="AB294">
        <v>0</v>
      </c>
      <c r="AC294">
        <v>0</v>
      </c>
      <c r="AD294">
        <v>0</v>
      </c>
      <c r="AE294">
        <v>186.49</v>
      </c>
      <c r="AF294">
        <v>0</v>
      </c>
      <c r="AG294">
        <v>0</v>
      </c>
      <c r="AH294">
        <v>0</v>
      </c>
      <c r="AI294">
        <v>1</v>
      </c>
      <c r="AJ294">
        <v>1</v>
      </c>
      <c r="AK294">
        <v>1</v>
      </c>
      <c r="AL294">
        <v>1</v>
      </c>
      <c r="AN294">
        <v>0</v>
      </c>
      <c r="AO294">
        <v>0</v>
      </c>
      <c r="AP294">
        <v>0</v>
      </c>
      <c r="AQ294">
        <v>0</v>
      </c>
      <c r="AR294">
        <v>0</v>
      </c>
      <c r="AS294" t="s">
        <v>3</v>
      </c>
      <c r="AT294">
        <v>102</v>
      </c>
      <c r="AU294" t="s">
        <v>3</v>
      </c>
      <c r="AV294">
        <v>0</v>
      </c>
      <c r="AW294">
        <v>1</v>
      </c>
      <c r="AX294">
        <v>-1</v>
      </c>
      <c r="AY294">
        <v>0</v>
      </c>
      <c r="AZ294">
        <v>0</v>
      </c>
      <c r="BA294" t="s">
        <v>3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Y294*Source!I160</f>
        <v>3.1619999999999999</v>
      </c>
      <c r="CY294">
        <f>AA294</f>
        <v>186.49</v>
      </c>
      <c r="CZ294">
        <f>AE294</f>
        <v>186.49</v>
      </c>
      <c r="DA294">
        <f>AI294</f>
        <v>1</v>
      </c>
      <c r="DB294">
        <v>0</v>
      </c>
    </row>
    <row r="295" spans="1:106" x14ac:dyDescent="0.2">
      <c r="A295">
        <f>ROW(Source!A160)</f>
        <v>160</v>
      </c>
      <c r="B295">
        <v>21012691</v>
      </c>
      <c r="C295">
        <v>21013336</v>
      </c>
      <c r="D295">
        <v>7234084</v>
      </c>
      <c r="E295">
        <v>1</v>
      </c>
      <c r="F295">
        <v>1</v>
      </c>
      <c r="G295">
        <v>7157832</v>
      </c>
      <c r="H295">
        <v>3</v>
      </c>
      <c r="I295" t="s">
        <v>249</v>
      </c>
      <c r="J295" t="s">
        <v>251</v>
      </c>
      <c r="K295" t="s">
        <v>250</v>
      </c>
      <c r="L295">
        <v>1348</v>
      </c>
      <c r="N295">
        <v>1009</v>
      </c>
      <c r="O295" t="s">
        <v>173</v>
      </c>
      <c r="P295" t="s">
        <v>173</v>
      </c>
      <c r="Q295">
        <v>1000</v>
      </c>
      <c r="W295">
        <v>0</v>
      </c>
      <c r="X295">
        <v>731716566</v>
      </c>
      <c r="Y295">
        <v>0.01</v>
      </c>
      <c r="AA295">
        <v>69883.649999999994</v>
      </c>
      <c r="AB295">
        <v>0</v>
      </c>
      <c r="AC295">
        <v>0</v>
      </c>
      <c r="AD295">
        <v>0</v>
      </c>
      <c r="AE295">
        <v>69883.649999999994</v>
      </c>
      <c r="AF295">
        <v>0</v>
      </c>
      <c r="AG295">
        <v>0</v>
      </c>
      <c r="AH295">
        <v>0</v>
      </c>
      <c r="AI295">
        <v>1</v>
      </c>
      <c r="AJ295">
        <v>1</v>
      </c>
      <c r="AK295">
        <v>1</v>
      </c>
      <c r="AL295">
        <v>1</v>
      </c>
      <c r="AN295">
        <v>0</v>
      </c>
      <c r="AO295">
        <v>1</v>
      </c>
      <c r="AP295">
        <v>0</v>
      </c>
      <c r="AQ295">
        <v>0</v>
      </c>
      <c r="AR295">
        <v>0</v>
      </c>
      <c r="AS295" t="s">
        <v>3</v>
      </c>
      <c r="AT295">
        <v>0.01</v>
      </c>
      <c r="AU295" t="s">
        <v>3</v>
      </c>
      <c r="AV295">
        <v>0</v>
      </c>
      <c r="AW295">
        <v>2</v>
      </c>
      <c r="AX295">
        <v>21013351</v>
      </c>
      <c r="AY295">
        <v>1</v>
      </c>
      <c r="AZ295">
        <v>0</v>
      </c>
      <c r="BA295">
        <v>296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Y295*Source!I160</f>
        <v>3.1E-4</v>
      </c>
      <c r="CY295">
        <f>AA295</f>
        <v>69883.649999999994</v>
      </c>
      <c r="CZ295">
        <f>AE295</f>
        <v>69883.649999999994</v>
      </c>
      <c r="DA295">
        <f>AI295</f>
        <v>1</v>
      </c>
      <c r="DB295">
        <v>0</v>
      </c>
    </row>
    <row r="296" spans="1:106" x14ac:dyDescent="0.2">
      <c r="A296">
        <f>ROW(Source!A160)</f>
        <v>160</v>
      </c>
      <c r="B296">
        <v>21012691</v>
      </c>
      <c r="C296">
        <v>21013336</v>
      </c>
      <c r="D296">
        <v>7235063</v>
      </c>
      <c r="E296">
        <v>1</v>
      </c>
      <c r="F296">
        <v>1</v>
      </c>
      <c r="G296">
        <v>7157832</v>
      </c>
      <c r="H296">
        <v>3</v>
      </c>
      <c r="I296" t="s">
        <v>342</v>
      </c>
      <c r="J296" t="s">
        <v>344</v>
      </c>
      <c r="K296" t="s">
        <v>343</v>
      </c>
      <c r="L296">
        <v>1348</v>
      </c>
      <c r="N296">
        <v>1009</v>
      </c>
      <c r="O296" t="s">
        <v>173</v>
      </c>
      <c r="P296" t="s">
        <v>173</v>
      </c>
      <c r="Q296">
        <v>1000</v>
      </c>
      <c r="W296">
        <v>0</v>
      </c>
      <c r="X296">
        <v>-1832479767</v>
      </c>
      <c r="Y296">
        <v>7.1388999999999994E-2</v>
      </c>
      <c r="AA296">
        <v>27362.67</v>
      </c>
      <c r="AB296">
        <v>0</v>
      </c>
      <c r="AC296">
        <v>0</v>
      </c>
      <c r="AD296">
        <v>0</v>
      </c>
      <c r="AE296">
        <v>27362.67</v>
      </c>
      <c r="AF296">
        <v>0</v>
      </c>
      <c r="AG296">
        <v>0</v>
      </c>
      <c r="AH296">
        <v>0</v>
      </c>
      <c r="AI296">
        <v>1</v>
      </c>
      <c r="AJ296">
        <v>1</v>
      </c>
      <c r="AK296">
        <v>1</v>
      </c>
      <c r="AL296">
        <v>1</v>
      </c>
      <c r="AN296">
        <v>0</v>
      </c>
      <c r="AO296">
        <v>0</v>
      </c>
      <c r="AP296">
        <v>0</v>
      </c>
      <c r="AQ296">
        <v>0</v>
      </c>
      <c r="AR296">
        <v>0</v>
      </c>
      <c r="AS296" t="s">
        <v>3</v>
      </c>
      <c r="AT296">
        <v>7.1388999999999994E-2</v>
      </c>
      <c r="AU296" t="s">
        <v>3</v>
      </c>
      <c r="AV296">
        <v>0</v>
      </c>
      <c r="AW296">
        <v>1</v>
      </c>
      <c r="AX296">
        <v>-1</v>
      </c>
      <c r="AY296">
        <v>0</v>
      </c>
      <c r="AZ296">
        <v>0</v>
      </c>
      <c r="BA296" t="s">
        <v>3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Y296*Source!I160</f>
        <v>2.2130589999999999E-3</v>
      </c>
      <c r="CY296">
        <f>AA296</f>
        <v>27362.67</v>
      </c>
      <c r="CZ296">
        <f>AE296</f>
        <v>27362.67</v>
      </c>
      <c r="DA296">
        <f>AI296</f>
        <v>1</v>
      </c>
      <c r="DB296">
        <v>0</v>
      </c>
    </row>
    <row r="297" spans="1:106" x14ac:dyDescent="0.2">
      <c r="A297">
        <f>ROW(Source!A160)</f>
        <v>160</v>
      </c>
      <c r="B297">
        <v>21012691</v>
      </c>
      <c r="C297">
        <v>21013336</v>
      </c>
      <c r="D297">
        <v>7235064</v>
      </c>
      <c r="E297">
        <v>1</v>
      </c>
      <c r="F297">
        <v>1</v>
      </c>
      <c r="G297">
        <v>7157832</v>
      </c>
      <c r="H297">
        <v>3</v>
      </c>
      <c r="I297" t="s">
        <v>346</v>
      </c>
      <c r="J297" t="s">
        <v>348</v>
      </c>
      <c r="K297" t="s">
        <v>347</v>
      </c>
      <c r="L297">
        <v>1348</v>
      </c>
      <c r="N297">
        <v>1009</v>
      </c>
      <c r="O297" t="s">
        <v>173</v>
      </c>
      <c r="P297" t="s">
        <v>173</v>
      </c>
      <c r="Q297">
        <v>1000</v>
      </c>
      <c r="W297">
        <v>0</v>
      </c>
      <c r="X297">
        <v>-1908329661</v>
      </c>
      <c r="Y297">
        <v>0.47</v>
      </c>
      <c r="AA297">
        <v>3368.88</v>
      </c>
      <c r="AB297">
        <v>0</v>
      </c>
      <c r="AC297">
        <v>0</v>
      </c>
      <c r="AD297">
        <v>0</v>
      </c>
      <c r="AE297">
        <v>3368.88</v>
      </c>
      <c r="AF297">
        <v>0</v>
      </c>
      <c r="AG297">
        <v>0</v>
      </c>
      <c r="AH297">
        <v>0</v>
      </c>
      <c r="AI297">
        <v>1</v>
      </c>
      <c r="AJ297">
        <v>1</v>
      </c>
      <c r="AK297">
        <v>1</v>
      </c>
      <c r="AL297">
        <v>1</v>
      </c>
      <c r="AN297">
        <v>0</v>
      </c>
      <c r="AO297">
        <v>0</v>
      </c>
      <c r="AP297">
        <v>0</v>
      </c>
      <c r="AQ297">
        <v>0</v>
      </c>
      <c r="AR297">
        <v>0</v>
      </c>
      <c r="AS297" t="s">
        <v>3</v>
      </c>
      <c r="AT297">
        <v>0.47</v>
      </c>
      <c r="AU297" t="s">
        <v>3</v>
      </c>
      <c r="AV297">
        <v>0</v>
      </c>
      <c r="AW297">
        <v>1</v>
      </c>
      <c r="AX297">
        <v>-1</v>
      </c>
      <c r="AY297">
        <v>0</v>
      </c>
      <c r="AZ297">
        <v>0</v>
      </c>
      <c r="BA297" t="s">
        <v>3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Y297*Source!I160</f>
        <v>1.457E-2</v>
      </c>
      <c r="CY297">
        <f>AA297</f>
        <v>3368.88</v>
      </c>
      <c r="CZ297">
        <f>AE297</f>
        <v>3368.88</v>
      </c>
      <c r="DA297">
        <f>AI297</f>
        <v>1</v>
      </c>
      <c r="DB297">
        <v>0</v>
      </c>
    </row>
    <row r="298" spans="1:106" x14ac:dyDescent="0.2">
      <c r="A298">
        <f>ROW(Source!A161)</f>
        <v>161</v>
      </c>
      <c r="B298">
        <v>21012693</v>
      </c>
      <c r="C298">
        <v>21013336</v>
      </c>
      <c r="D298">
        <v>7157835</v>
      </c>
      <c r="E298">
        <v>7157832</v>
      </c>
      <c r="F298">
        <v>1</v>
      </c>
      <c r="G298">
        <v>7157832</v>
      </c>
      <c r="H298">
        <v>1</v>
      </c>
      <c r="I298" t="s">
        <v>685</v>
      </c>
      <c r="J298" t="s">
        <v>3</v>
      </c>
      <c r="K298" t="s">
        <v>686</v>
      </c>
      <c r="L298">
        <v>1191</v>
      </c>
      <c r="N298">
        <v>1013</v>
      </c>
      <c r="O298" t="s">
        <v>687</v>
      </c>
      <c r="P298" t="s">
        <v>687</v>
      </c>
      <c r="Q298">
        <v>1</v>
      </c>
      <c r="W298">
        <v>0</v>
      </c>
      <c r="X298">
        <v>946207192</v>
      </c>
      <c r="Y298">
        <v>111.19579999999998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1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1</v>
      </c>
      <c r="AQ298">
        <v>0</v>
      </c>
      <c r="AR298">
        <v>0</v>
      </c>
      <c r="AS298" t="s">
        <v>3</v>
      </c>
      <c r="AT298">
        <v>84.08</v>
      </c>
      <c r="AU298" t="s">
        <v>63</v>
      </c>
      <c r="AV298">
        <v>1</v>
      </c>
      <c r="AW298">
        <v>2</v>
      </c>
      <c r="AX298">
        <v>21013346</v>
      </c>
      <c r="AY298">
        <v>1</v>
      </c>
      <c r="AZ298">
        <v>0</v>
      </c>
      <c r="BA298">
        <v>300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Y298*Source!I161</f>
        <v>3.4470697999999991</v>
      </c>
      <c r="CY298">
        <f>AD298</f>
        <v>0</v>
      </c>
      <c r="CZ298">
        <f>AH298</f>
        <v>0</v>
      </c>
      <c r="DA298">
        <f>AL298</f>
        <v>1</v>
      </c>
      <c r="DB298">
        <v>0</v>
      </c>
    </row>
    <row r="299" spans="1:106" x14ac:dyDescent="0.2">
      <c r="A299">
        <f>ROW(Source!A161)</f>
        <v>161</v>
      </c>
      <c r="B299">
        <v>21012693</v>
      </c>
      <c r="C299">
        <v>21013336</v>
      </c>
      <c r="D299">
        <v>7159942</v>
      </c>
      <c r="E299">
        <v>7157832</v>
      </c>
      <c r="F299">
        <v>1</v>
      </c>
      <c r="G299">
        <v>7157832</v>
      </c>
      <c r="H299">
        <v>2</v>
      </c>
      <c r="I299" t="s">
        <v>692</v>
      </c>
      <c r="J299" t="s">
        <v>3</v>
      </c>
      <c r="K299" t="s">
        <v>693</v>
      </c>
      <c r="L299">
        <v>1344</v>
      </c>
      <c r="N299">
        <v>1008</v>
      </c>
      <c r="O299" t="s">
        <v>691</v>
      </c>
      <c r="P299" t="s">
        <v>691</v>
      </c>
      <c r="Q299">
        <v>1</v>
      </c>
      <c r="W299">
        <v>0</v>
      </c>
      <c r="X299">
        <v>-450565604</v>
      </c>
      <c r="Y299">
        <v>37.317500000000003</v>
      </c>
      <c r="AA299">
        <v>0</v>
      </c>
      <c r="AB299">
        <v>1.05</v>
      </c>
      <c r="AC299">
        <v>0</v>
      </c>
      <c r="AD299">
        <v>0</v>
      </c>
      <c r="AE299">
        <v>0</v>
      </c>
      <c r="AF299">
        <v>1</v>
      </c>
      <c r="AG299">
        <v>0</v>
      </c>
      <c r="AH299">
        <v>0</v>
      </c>
      <c r="AI299">
        <v>1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1</v>
      </c>
      <c r="AQ299">
        <v>0</v>
      </c>
      <c r="AR299">
        <v>0</v>
      </c>
      <c r="AS299" t="s">
        <v>3</v>
      </c>
      <c r="AT299">
        <v>25.96</v>
      </c>
      <c r="AU299" t="s">
        <v>224</v>
      </c>
      <c r="AV299">
        <v>0</v>
      </c>
      <c r="AW299">
        <v>2</v>
      </c>
      <c r="AX299">
        <v>21013347</v>
      </c>
      <c r="AY299">
        <v>1</v>
      </c>
      <c r="AZ299">
        <v>0</v>
      </c>
      <c r="BA299">
        <v>301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Y299*Source!I161</f>
        <v>1.1568425</v>
      </c>
      <c r="CY299">
        <f>AB299</f>
        <v>1.05</v>
      </c>
      <c r="CZ299">
        <f>AF299</f>
        <v>1</v>
      </c>
      <c r="DA299">
        <f>AJ299</f>
        <v>1</v>
      </c>
      <c r="DB299">
        <v>0</v>
      </c>
    </row>
    <row r="300" spans="1:106" x14ac:dyDescent="0.2">
      <c r="A300">
        <f>ROW(Source!A161)</f>
        <v>161</v>
      </c>
      <c r="B300">
        <v>21012693</v>
      </c>
      <c r="C300">
        <v>21013336</v>
      </c>
      <c r="D300">
        <v>7231445</v>
      </c>
      <c r="E300">
        <v>1</v>
      </c>
      <c r="F300">
        <v>1</v>
      </c>
      <c r="G300">
        <v>7157832</v>
      </c>
      <c r="H300">
        <v>2</v>
      </c>
      <c r="I300" t="s">
        <v>786</v>
      </c>
      <c r="J300" t="s">
        <v>787</v>
      </c>
      <c r="K300" t="s">
        <v>788</v>
      </c>
      <c r="L300">
        <v>1368</v>
      </c>
      <c r="N300">
        <v>1011</v>
      </c>
      <c r="O300" t="s">
        <v>708</v>
      </c>
      <c r="P300" t="s">
        <v>708</v>
      </c>
      <c r="Q300">
        <v>1</v>
      </c>
      <c r="W300">
        <v>0</v>
      </c>
      <c r="X300">
        <v>-2116432898</v>
      </c>
      <c r="Y300">
        <v>38.941874999999996</v>
      </c>
      <c r="AA300">
        <v>0</v>
      </c>
      <c r="AB300">
        <v>26.74</v>
      </c>
      <c r="AC300">
        <v>1.94</v>
      </c>
      <c r="AD300">
        <v>0</v>
      </c>
      <c r="AE300">
        <v>0</v>
      </c>
      <c r="AF300">
        <v>2.36</v>
      </c>
      <c r="AG300">
        <v>0.1</v>
      </c>
      <c r="AH300">
        <v>0</v>
      </c>
      <c r="AI300">
        <v>1</v>
      </c>
      <c r="AJ300">
        <v>10.82</v>
      </c>
      <c r="AK300">
        <v>18.55</v>
      </c>
      <c r="AL300">
        <v>1</v>
      </c>
      <c r="AN300">
        <v>0</v>
      </c>
      <c r="AO300">
        <v>1</v>
      </c>
      <c r="AP300">
        <v>1</v>
      </c>
      <c r="AQ300">
        <v>0</v>
      </c>
      <c r="AR300">
        <v>0</v>
      </c>
      <c r="AS300" t="s">
        <v>3</v>
      </c>
      <c r="AT300">
        <v>27.09</v>
      </c>
      <c r="AU300" t="s">
        <v>224</v>
      </c>
      <c r="AV300">
        <v>0</v>
      </c>
      <c r="AW300">
        <v>2</v>
      </c>
      <c r="AX300">
        <v>21013348</v>
      </c>
      <c r="AY300">
        <v>1</v>
      </c>
      <c r="AZ300">
        <v>0</v>
      </c>
      <c r="BA300">
        <v>302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Y300*Source!I161</f>
        <v>1.2071981249999999</v>
      </c>
      <c r="CY300">
        <f>AB300</f>
        <v>26.74</v>
      </c>
      <c r="CZ300">
        <f>AF300</f>
        <v>2.36</v>
      </c>
      <c r="DA300">
        <f>AJ300</f>
        <v>10.82</v>
      </c>
      <c r="DB300">
        <v>0</v>
      </c>
    </row>
    <row r="301" spans="1:106" x14ac:dyDescent="0.2">
      <c r="A301">
        <f>ROW(Source!A161)</f>
        <v>161</v>
      </c>
      <c r="B301">
        <v>21012693</v>
      </c>
      <c r="C301">
        <v>21013336</v>
      </c>
      <c r="D301">
        <v>7231507</v>
      </c>
      <c r="E301">
        <v>1</v>
      </c>
      <c r="F301">
        <v>1</v>
      </c>
      <c r="G301">
        <v>7157832</v>
      </c>
      <c r="H301">
        <v>2</v>
      </c>
      <c r="I301" t="s">
        <v>789</v>
      </c>
      <c r="J301" t="s">
        <v>790</v>
      </c>
      <c r="K301" t="s">
        <v>791</v>
      </c>
      <c r="L301">
        <v>1368</v>
      </c>
      <c r="N301">
        <v>1011</v>
      </c>
      <c r="O301" t="s">
        <v>708</v>
      </c>
      <c r="P301" t="s">
        <v>708</v>
      </c>
      <c r="Q301">
        <v>1</v>
      </c>
      <c r="W301">
        <v>0</v>
      </c>
      <c r="X301">
        <v>1650183606</v>
      </c>
      <c r="Y301">
        <v>0.44562499999999999</v>
      </c>
      <c r="AA301">
        <v>0</v>
      </c>
      <c r="AB301">
        <v>400.5</v>
      </c>
      <c r="AC301">
        <v>289.19</v>
      </c>
      <c r="AD301">
        <v>0</v>
      </c>
      <c r="AE301">
        <v>0</v>
      </c>
      <c r="AF301">
        <v>31.85</v>
      </c>
      <c r="AG301">
        <v>14.89</v>
      </c>
      <c r="AH301">
        <v>0</v>
      </c>
      <c r="AI301">
        <v>1</v>
      </c>
      <c r="AJ301">
        <v>12.01</v>
      </c>
      <c r="AK301">
        <v>18.55</v>
      </c>
      <c r="AL301">
        <v>1</v>
      </c>
      <c r="AN301">
        <v>0</v>
      </c>
      <c r="AO301">
        <v>1</v>
      </c>
      <c r="AP301">
        <v>1</v>
      </c>
      <c r="AQ301">
        <v>0</v>
      </c>
      <c r="AR301">
        <v>0</v>
      </c>
      <c r="AS301" t="s">
        <v>3</v>
      </c>
      <c r="AT301">
        <v>0.31</v>
      </c>
      <c r="AU301" t="s">
        <v>224</v>
      </c>
      <c r="AV301">
        <v>0</v>
      </c>
      <c r="AW301">
        <v>2</v>
      </c>
      <c r="AX301">
        <v>21013349</v>
      </c>
      <c r="AY301">
        <v>1</v>
      </c>
      <c r="AZ301">
        <v>0</v>
      </c>
      <c r="BA301">
        <v>303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Y301*Source!I161</f>
        <v>1.3814375E-2</v>
      </c>
      <c r="CY301">
        <f>AB301</f>
        <v>400.5</v>
      </c>
      <c r="CZ301">
        <f>AF301</f>
        <v>31.85</v>
      </c>
      <c r="DA301">
        <f>AJ301</f>
        <v>12.01</v>
      </c>
      <c r="DB301">
        <v>0</v>
      </c>
    </row>
    <row r="302" spans="1:106" x14ac:dyDescent="0.2">
      <c r="A302">
        <f>ROW(Source!A161)</f>
        <v>161</v>
      </c>
      <c r="B302">
        <v>21012693</v>
      </c>
      <c r="C302">
        <v>21013336</v>
      </c>
      <c r="D302">
        <v>7231827</v>
      </c>
      <c r="E302">
        <v>1</v>
      </c>
      <c r="F302">
        <v>1</v>
      </c>
      <c r="G302">
        <v>7157832</v>
      </c>
      <c r="H302">
        <v>3</v>
      </c>
      <c r="I302" t="s">
        <v>755</v>
      </c>
      <c r="J302" t="s">
        <v>756</v>
      </c>
      <c r="K302" t="s">
        <v>757</v>
      </c>
      <c r="L302">
        <v>1339</v>
      </c>
      <c r="N302">
        <v>1007</v>
      </c>
      <c r="O302" t="s">
        <v>123</v>
      </c>
      <c r="P302" t="s">
        <v>123</v>
      </c>
      <c r="Q302">
        <v>1</v>
      </c>
      <c r="W302">
        <v>0</v>
      </c>
      <c r="X302">
        <v>55300385</v>
      </c>
      <c r="Y302">
        <v>0.13300000000000001</v>
      </c>
      <c r="AA302">
        <v>29.98</v>
      </c>
      <c r="AB302">
        <v>0</v>
      </c>
      <c r="AC302">
        <v>0</v>
      </c>
      <c r="AD302">
        <v>0</v>
      </c>
      <c r="AE302">
        <v>7.07</v>
      </c>
      <c r="AF302">
        <v>0</v>
      </c>
      <c r="AG302">
        <v>0</v>
      </c>
      <c r="AH302">
        <v>0</v>
      </c>
      <c r="AI302">
        <v>4.24</v>
      </c>
      <c r="AJ302">
        <v>1</v>
      </c>
      <c r="AK302">
        <v>1</v>
      </c>
      <c r="AL302">
        <v>1</v>
      </c>
      <c r="AN302">
        <v>0</v>
      </c>
      <c r="AO302">
        <v>1</v>
      </c>
      <c r="AP302">
        <v>0</v>
      </c>
      <c r="AQ302">
        <v>0</v>
      </c>
      <c r="AR302">
        <v>0</v>
      </c>
      <c r="AS302" t="s">
        <v>3</v>
      </c>
      <c r="AT302">
        <v>0.13300000000000001</v>
      </c>
      <c r="AU302" t="s">
        <v>3</v>
      </c>
      <c r="AV302">
        <v>0</v>
      </c>
      <c r="AW302">
        <v>2</v>
      </c>
      <c r="AX302">
        <v>21013350</v>
      </c>
      <c r="AY302">
        <v>1</v>
      </c>
      <c r="AZ302">
        <v>0</v>
      </c>
      <c r="BA302">
        <v>304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Y302*Source!I161</f>
        <v>4.1229999999999999E-3</v>
      </c>
      <c r="CY302">
        <f>AA302</f>
        <v>29.98</v>
      </c>
      <c r="CZ302">
        <f>AE302</f>
        <v>7.07</v>
      </c>
      <c r="DA302">
        <f>AI302</f>
        <v>4.24</v>
      </c>
      <c r="DB302">
        <v>0</v>
      </c>
    </row>
    <row r="303" spans="1:106" x14ac:dyDescent="0.2">
      <c r="A303">
        <f>ROW(Source!A161)</f>
        <v>161</v>
      </c>
      <c r="B303">
        <v>21012693</v>
      </c>
      <c r="C303">
        <v>21013336</v>
      </c>
      <c r="D303">
        <v>7234024</v>
      </c>
      <c r="E303">
        <v>1</v>
      </c>
      <c r="F303">
        <v>1</v>
      </c>
      <c r="G303">
        <v>7157832</v>
      </c>
      <c r="H303">
        <v>3</v>
      </c>
      <c r="I303" t="s">
        <v>350</v>
      </c>
      <c r="J303" t="s">
        <v>352</v>
      </c>
      <c r="K303" t="s">
        <v>351</v>
      </c>
      <c r="L303">
        <v>1327</v>
      </c>
      <c r="N303">
        <v>1005</v>
      </c>
      <c r="O303" t="s">
        <v>85</v>
      </c>
      <c r="P303" t="s">
        <v>85</v>
      </c>
      <c r="Q303">
        <v>1</v>
      </c>
      <c r="W303">
        <v>0</v>
      </c>
      <c r="X303">
        <v>1665847892</v>
      </c>
      <c r="Y303">
        <v>102</v>
      </c>
      <c r="AA303">
        <v>732.91</v>
      </c>
      <c r="AB303">
        <v>0</v>
      </c>
      <c r="AC303">
        <v>0</v>
      </c>
      <c r="AD303">
        <v>0</v>
      </c>
      <c r="AE303">
        <v>186.49</v>
      </c>
      <c r="AF303">
        <v>0</v>
      </c>
      <c r="AG303">
        <v>0</v>
      </c>
      <c r="AH303">
        <v>0</v>
      </c>
      <c r="AI303">
        <v>3.93</v>
      </c>
      <c r="AJ303">
        <v>1</v>
      </c>
      <c r="AK303">
        <v>1</v>
      </c>
      <c r="AL303">
        <v>1</v>
      </c>
      <c r="AN303">
        <v>0</v>
      </c>
      <c r="AO303">
        <v>0</v>
      </c>
      <c r="AP303">
        <v>0</v>
      </c>
      <c r="AQ303">
        <v>0</v>
      </c>
      <c r="AR303">
        <v>0</v>
      </c>
      <c r="AS303" t="s">
        <v>3</v>
      </c>
      <c r="AT303">
        <v>102</v>
      </c>
      <c r="AU303" t="s">
        <v>3</v>
      </c>
      <c r="AV303">
        <v>0</v>
      </c>
      <c r="AW303">
        <v>1</v>
      </c>
      <c r="AX303">
        <v>-1</v>
      </c>
      <c r="AY303">
        <v>0</v>
      </c>
      <c r="AZ303">
        <v>0</v>
      </c>
      <c r="BA303" t="s">
        <v>3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Y303*Source!I161</f>
        <v>3.1619999999999999</v>
      </c>
      <c r="CY303">
        <f>AA303</f>
        <v>732.91</v>
      </c>
      <c r="CZ303">
        <f>AE303</f>
        <v>186.49</v>
      </c>
      <c r="DA303">
        <f>AI303</f>
        <v>3.93</v>
      </c>
      <c r="DB303">
        <v>0</v>
      </c>
    </row>
    <row r="304" spans="1:106" x14ac:dyDescent="0.2">
      <c r="A304">
        <f>ROW(Source!A161)</f>
        <v>161</v>
      </c>
      <c r="B304">
        <v>21012693</v>
      </c>
      <c r="C304">
        <v>21013336</v>
      </c>
      <c r="D304">
        <v>7234084</v>
      </c>
      <c r="E304">
        <v>1</v>
      </c>
      <c r="F304">
        <v>1</v>
      </c>
      <c r="G304">
        <v>7157832</v>
      </c>
      <c r="H304">
        <v>3</v>
      </c>
      <c r="I304" t="s">
        <v>249</v>
      </c>
      <c r="J304" t="s">
        <v>251</v>
      </c>
      <c r="K304" t="s">
        <v>250</v>
      </c>
      <c r="L304">
        <v>1348</v>
      </c>
      <c r="N304">
        <v>1009</v>
      </c>
      <c r="O304" t="s">
        <v>173</v>
      </c>
      <c r="P304" t="s">
        <v>173</v>
      </c>
      <c r="Q304">
        <v>1000</v>
      </c>
      <c r="W304">
        <v>0</v>
      </c>
      <c r="X304">
        <v>731716566</v>
      </c>
      <c r="Y304">
        <v>0.01</v>
      </c>
      <c r="AA304">
        <v>105524.31</v>
      </c>
      <c r="AB304">
        <v>0</v>
      </c>
      <c r="AC304">
        <v>0</v>
      </c>
      <c r="AD304">
        <v>0</v>
      </c>
      <c r="AE304">
        <v>69883.649999999994</v>
      </c>
      <c r="AF304">
        <v>0</v>
      </c>
      <c r="AG304">
        <v>0</v>
      </c>
      <c r="AH304">
        <v>0</v>
      </c>
      <c r="AI304">
        <v>1.51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0</v>
      </c>
      <c r="AQ304">
        <v>0</v>
      </c>
      <c r="AR304">
        <v>0</v>
      </c>
      <c r="AS304" t="s">
        <v>3</v>
      </c>
      <c r="AT304">
        <v>0.01</v>
      </c>
      <c r="AU304" t="s">
        <v>3</v>
      </c>
      <c r="AV304">
        <v>0</v>
      </c>
      <c r="AW304">
        <v>2</v>
      </c>
      <c r="AX304">
        <v>21013351</v>
      </c>
      <c r="AY304">
        <v>1</v>
      </c>
      <c r="AZ304">
        <v>0</v>
      </c>
      <c r="BA304">
        <v>305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Y304*Source!I161</f>
        <v>3.1E-4</v>
      </c>
      <c r="CY304">
        <f>AA304</f>
        <v>105524.31</v>
      </c>
      <c r="CZ304">
        <f>AE304</f>
        <v>69883.649999999994</v>
      </c>
      <c r="DA304">
        <f>AI304</f>
        <v>1.51</v>
      </c>
      <c r="DB304">
        <v>0</v>
      </c>
    </row>
    <row r="305" spans="1:106" x14ac:dyDescent="0.2">
      <c r="A305">
        <f>ROW(Source!A161)</f>
        <v>161</v>
      </c>
      <c r="B305">
        <v>21012693</v>
      </c>
      <c r="C305">
        <v>21013336</v>
      </c>
      <c r="D305">
        <v>7235063</v>
      </c>
      <c r="E305">
        <v>1</v>
      </c>
      <c r="F305">
        <v>1</v>
      </c>
      <c r="G305">
        <v>7157832</v>
      </c>
      <c r="H305">
        <v>3</v>
      </c>
      <c r="I305" t="s">
        <v>342</v>
      </c>
      <c r="J305" t="s">
        <v>344</v>
      </c>
      <c r="K305" t="s">
        <v>343</v>
      </c>
      <c r="L305">
        <v>1348</v>
      </c>
      <c r="N305">
        <v>1009</v>
      </c>
      <c r="O305" t="s">
        <v>173</v>
      </c>
      <c r="P305" t="s">
        <v>173</v>
      </c>
      <c r="Q305">
        <v>1000</v>
      </c>
      <c r="W305">
        <v>0</v>
      </c>
      <c r="X305">
        <v>-1832479767</v>
      </c>
      <c r="Y305">
        <v>7.1388999999999994E-2</v>
      </c>
      <c r="AA305">
        <v>25994.54</v>
      </c>
      <c r="AB305">
        <v>0</v>
      </c>
      <c r="AC305">
        <v>0</v>
      </c>
      <c r="AD305">
        <v>0</v>
      </c>
      <c r="AE305">
        <v>27362.67</v>
      </c>
      <c r="AF305">
        <v>0</v>
      </c>
      <c r="AG305">
        <v>0</v>
      </c>
      <c r="AH305">
        <v>0</v>
      </c>
      <c r="AI305">
        <v>0.95</v>
      </c>
      <c r="AJ305">
        <v>1</v>
      </c>
      <c r="AK305">
        <v>1</v>
      </c>
      <c r="AL305">
        <v>1</v>
      </c>
      <c r="AN305">
        <v>0</v>
      </c>
      <c r="AO305">
        <v>0</v>
      </c>
      <c r="AP305">
        <v>0</v>
      </c>
      <c r="AQ305">
        <v>0</v>
      </c>
      <c r="AR305">
        <v>0</v>
      </c>
      <c r="AS305" t="s">
        <v>3</v>
      </c>
      <c r="AT305">
        <v>7.1388999999999994E-2</v>
      </c>
      <c r="AU305" t="s">
        <v>3</v>
      </c>
      <c r="AV305">
        <v>0</v>
      </c>
      <c r="AW305">
        <v>1</v>
      </c>
      <c r="AX305">
        <v>-1</v>
      </c>
      <c r="AY305">
        <v>0</v>
      </c>
      <c r="AZ305">
        <v>0</v>
      </c>
      <c r="BA305" t="s">
        <v>3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Y305*Source!I161</f>
        <v>2.2130589999999999E-3</v>
      </c>
      <c r="CY305">
        <f>AA305</f>
        <v>25994.54</v>
      </c>
      <c r="CZ305">
        <f>AE305</f>
        <v>27362.67</v>
      </c>
      <c r="DA305">
        <f>AI305</f>
        <v>0.95</v>
      </c>
      <c r="DB305">
        <v>0</v>
      </c>
    </row>
    <row r="306" spans="1:106" x14ac:dyDescent="0.2">
      <c r="A306">
        <f>ROW(Source!A161)</f>
        <v>161</v>
      </c>
      <c r="B306">
        <v>21012693</v>
      </c>
      <c r="C306">
        <v>21013336</v>
      </c>
      <c r="D306">
        <v>7235064</v>
      </c>
      <c r="E306">
        <v>1</v>
      </c>
      <c r="F306">
        <v>1</v>
      </c>
      <c r="G306">
        <v>7157832</v>
      </c>
      <c r="H306">
        <v>3</v>
      </c>
      <c r="I306" t="s">
        <v>346</v>
      </c>
      <c r="J306" t="s">
        <v>348</v>
      </c>
      <c r="K306" t="s">
        <v>347</v>
      </c>
      <c r="L306">
        <v>1348</v>
      </c>
      <c r="N306">
        <v>1009</v>
      </c>
      <c r="O306" t="s">
        <v>173</v>
      </c>
      <c r="P306" t="s">
        <v>173</v>
      </c>
      <c r="Q306">
        <v>1000</v>
      </c>
      <c r="W306">
        <v>0</v>
      </c>
      <c r="X306">
        <v>-1908329661</v>
      </c>
      <c r="Y306">
        <v>0.47</v>
      </c>
      <c r="AA306">
        <v>9567.6200000000008</v>
      </c>
      <c r="AB306">
        <v>0</v>
      </c>
      <c r="AC306">
        <v>0</v>
      </c>
      <c r="AD306">
        <v>0</v>
      </c>
      <c r="AE306">
        <v>3368.88</v>
      </c>
      <c r="AF306">
        <v>0</v>
      </c>
      <c r="AG306">
        <v>0</v>
      </c>
      <c r="AH306">
        <v>0</v>
      </c>
      <c r="AI306">
        <v>2.84</v>
      </c>
      <c r="AJ306">
        <v>1</v>
      </c>
      <c r="AK306">
        <v>1</v>
      </c>
      <c r="AL306">
        <v>1</v>
      </c>
      <c r="AN306">
        <v>0</v>
      </c>
      <c r="AO306">
        <v>0</v>
      </c>
      <c r="AP306">
        <v>0</v>
      </c>
      <c r="AQ306">
        <v>0</v>
      </c>
      <c r="AR306">
        <v>0</v>
      </c>
      <c r="AS306" t="s">
        <v>3</v>
      </c>
      <c r="AT306">
        <v>0.47</v>
      </c>
      <c r="AU306" t="s">
        <v>3</v>
      </c>
      <c r="AV306">
        <v>0</v>
      </c>
      <c r="AW306">
        <v>1</v>
      </c>
      <c r="AX306">
        <v>-1</v>
      </c>
      <c r="AY306">
        <v>0</v>
      </c>
      <c r="AZ306">
        <v>0</v>
      </c>
      <c r="BA306" t="s">
        <v>3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Y306*Source!I161</f>
        <v>1.457E-2</v>
      </c>
      <c r="CY306">
        <f>AA306</f>
        <v>9567.6200000000008</v>
      </c>
      <c r="CZ306">
        <f>AE306</f>
        <v>3368.88</v>
      </c>
      <c r="DA306">
        <f>AI306</f>
        <v>2.84</v>
      </c>
      <c r="DB306">
        <v>0</v>
      </c>
    </row>
    <row r="307" spans="1:106" x14ac:dyDescent="0.2">
      <c r="A307">
        <f>ROW(Source!A202)</f>
        <v>202</v>
      </c>
      <c r="B307">
        <v>21012691</v>
      </c>
      <c r="C307">
        <v>21013607</v>
      </c>
      <c r="D307">
        <v>7157835</v>
      </c>
      <c r="E307">
        <v>7157832</v>
      </c>
      <c r="F307">
        <v>1</v>
      </c>
      <c r="G307">
        <v>7157832</v>
      </c>
      <c r="H307">
        <v>1</v>
      </c>
      <c r="I307" t="s">
        <v>685</v>
      </c>
      <c r="J307" t="s">
        <v>3</v>
      </c>
      <c r="K307" t="s">
        <v>686</v>
      </c>
      <c r="L307">
        <v>1191</v>
      </c>
      <c r="N307">
        <v>1013</v>
      </c>
      <c r="O307" t="s">
        <v>687</v>
      </c>
      <c r="P307" t="s">
        <v>687</v>
      </c>
      <c r="Q307">
        <v>1</v>
      </c>
      <c r="W307">
        <v>0</v>
      </c>
      <c r="X307">
        <v>946207192</v>
      </c>
      <c r="Y307">
        <v>12.695999999999998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1</v>
      </c>
      <c r="AJ307">
        <v>1</v>
      </c>
      <c r="AK307">
        <v>1</v>
      </c>
      <c r="AL307">
        <v>1</v>
      </c>
      <c r="AN307">
        <v>0</v>
      </c>
      <c r="AO307">
        <v>1</v>
      </c>
      <c r="AP307">
        <v>1</v>
      </c>
      <c r="AQ307">
        <v>0</v>
      </c>
      <c r="AR307">
        <v>0</v>
      </c>
      <c r="AS307" t="s">
        <v>3</v>
      </c>
      <c r="AT307">
        <v>11.04</v>
      </c>
      <c r="AU307" t="s">
        <v>28</v>
      </c>
      <c r="AV307">
        <v>1</v>
      </c>
      <c r="AW307">
        <v>2</v>
      </c>
      <c r="AX307">
        <v>21013611</v>
      </c>
      <c r="AY307">
        <v>1</v>
      </c>
      <c r="AZ307">
        <v>0</v>
      </c>
      <c r="BA307">
        <v>309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X307">
        <f>Y307*Source!I202</f>
        <v>5.0783999999999994</v>
      </c>
      <c r="CY307">
        <f>AD307</f>
        <v>0</v>
      </c>
      <c r="CZ307">
        <f>AH307</f>
        <v>0</v>
      </c>
      <c r="DA307">
        <f>AL307</f>
        <v>1</v>
      </c>
      <c r="DB307">
        <v>0</v>
      </c>
    </row>
    <row r="308" spans="1:106" x14ac:dyDescent="0.2">
      <c r="A308">
        <f>ROW(Source!A202)</f>
        <v>202</v>
      </c>
      <c r="B308">
        <v>21012691</v>
      </c>
      <c r="C308">
        <v>21013607</v>
      </c>
      <c r="D308">
        <v>7231449</v>
      </c>
      <c r="E308">
        <v>1</v>
      </c>
      <c r="F308">
        <v>1</v>
      </c>
      <c r="G308">
        <v>7157832</v>
      </c>
      <c r="H308">
        <v>2</v>
      </c>
      <c r="I308" t="s">
        <v>792</v>
      </c>
      <c r="J308" t="s">
        <v>793</v>
      </c>
      <c r="K308" t="s">
        <v>794</v>
      </c>
      <c r="L308">
        <v>1368</v>
      </c>
      <c r="N308">
        <v>1011</v>
      </c>
      <c r="O308" t="s">
        <v>708</v>
      </c>
      <c r="P308" t="s">
        <v>708</v>
      </c>
      <c r="Q308">
        <v>1</v>
      </c>
      <c r="W308">
        <v>0</v>
      </c>
      <c r="X308">
        <v>2086898899</v>
      </c>
      <c r="Y308">
        <v>12.695999999999998</v>
      </c>
      <c r="AA308">
        <v>0</v>
      </c>
      <c r="AB308">
        <v>1.59</v>
      </c>
      <c r="AC308">
        <v>0.09</v>
      </c>
      <c r="AD308">
        <v>0</v>
      </c>
      <c r="AE308">
        <v>0</v>
      </c>
      <c r="AF308">
        <v>1.59</v>
      </c>
      <c r="AG308">
        <v>0.09</v>
      </c>
      <c r="AH308">
        <v>0</v>
      </c>
      <c r="AI308">
        <v>1</v>
      </c>
      <c r="AJ308">
        <v>1</v>
      </c>
      <c r="AK308">
        <v>1</v>
      </c>
      <c r="AL308">
        <v>1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3</v>
      </c>
      <c r="AT308">
        <v>11.04</v>
      </c>
      <c r="AU308" t="s">
        <v>28</v>
      </c>
      <c r="AV308">
        <v>0</v>
      </c>
      <c r="AW308">
        <v>2</v>
      </c>
      <c r="AX308">
        <v>21013612</v>
      </c>
      <c r="AY308">
        <v>1</v>
      </c>
      <c r="AZ308">
        <v>0</v>
      </c>
      <c r="BA308">
        <v>310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X308">
        <f>Y308*Source!I202</f>
        <v>5.0783999999999994</v>
      </c>
      <c r="CY308">
        <f>AB308</f>
        <v>1.59</v>
      </c>
      <c r="CZ308">
        <f>AF308</f>
        <v>1.59</v>
      </c>
      <c r="DA308">
        <f>AJ308</f>
        <v>1</v>
      </c>
      <c r="DB308">
        <v>0</v>
      </c>
    </row>
    <row r="309" spans="1:106" x14ac:dyDescent="0.2">
      <c r="A309">
        <f>ROW(Source!A202)</f>
        <v>202</v>
      </c>
      <c r="B309">
        <v>21012691</v>
      </c>
      <c r="C309">
        <v>21013607</v>
      </c>
      <c r="D309">
        <v>7238311</v>
      </c>
      <c r="E309">
        <v>1</v>
      </c>
      <c r="F309">
        <v>1</v>
      </c>
      <c r="G309">
        <v>7157832</v>
      </c>
      <c r="H309">
        <v>3</v>
      </c>
      <c r="I309" t="s">
        <v>411</v>
      </c>
      <c r="J309" t="s">
        <v>413</v>
      </c>
      <c r="K309" t="s">
        <v>412</v>
      </c>
      <c r="L309">
        <v>1354</v>
      </c>
      <c r="N309">
        <v>1010</v>
      </c>
      <c r="O309" t="s">
        <v>51</v>
      </c>
      <c r="P309" t="s">
        <v>51</v>
      </c>
      <c r="Q309">
        <v>1</v>
      </c>
      <c r="W309">
        <v>0</v>
      </c>
      <c r="X309">
        <v>-193864549</v>
      </c>
      <c r="Y309">
        <v>5</v>
      </c>
      <c r="AA309">
        <v>528.77</v>
      </c>
      <c r="AB309">
        <v>0</v>
      </c>
      <c r="AC309">
        <v>0</v>
      </c>
      <c r="AD309">
        <v>0</v>
      </c>
      <c r="AE309">
        <v>528.77</v>
      </c>
      <c r="AF309">
        <v>0</v>
      </c>
      <c r="AG309">
        <v>0</v>
      </c>
      <c r="AH309">
        <v>0</v>
      </c>
      <c r="AI309">
        <v>1</v>
      </c>
      <c r="AJ309">
        <v>1</v>
      </c>
      <c r="AK309">
        <v>1</v>
      </c>
      <c r="AL309">
        <v>1</v>
      </c>
      <c r="AN309">
        <v>0</v>
      </c>
      <c r="AO309">
        <v>0</v>
      </c>
      <c r="AP309">
        <v>0</v>
      </c>
      <c r="AQ309">
        <v>0</v>
      </c>
      <c r="AR309">
        <v>0</v>
      </c>
      <c r="AS309" t="s">
        <v>3</v>
      </c>
      <c r="AT309">
        <v>5</v>
      </c>
      <c r="AU309" t="s">
        <v>3</v>
      </c>
      <c r="AV309">
        <v>0</v>
      </c>
      <c r="AW309">
        <v>1</v>
      </c>
      <c r="AX309">
        <v>-1</v>
      </c>
      <c r="AY309">
        <v>0</v>
      </c>
      <c r="AZ309">
        <v>0</v>
      </c>
      <c r="BA309" t="s">
        <v>3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X309">
        <f>Y309*Source!I202</f>
        <v>2</v>
      </c>
      <c r="CY309">
        <f>AA309</f>
        <v>528.77</v>
      </c>
      <c r="CZ309">
        <f>AE309</f>
        <v>528.77</v>
      </c>
      <c r="DA309">
        <f>AI309</f>
        <v>1</v>
      </c>
      <c r="DB309">
        <v>0</v>
      </c>
    </row>
    <row r="310" spans="1:106" x14ac:dyDescent="0.2">
      <c r="A310">
        <f>ROW(Source!A203)</f>
        <v>203</v>
      </c>
      <c r="B310">
        <v>21012693</v>
      </c>
      <c r="C310">
        <v>21013607</v>
      </c>
      <c r="D310">
        <v>7157835</v>
      </c>
      <c r="E310">
        <v>7157832</v>
      </c>
      <c r="F310">
        <v>1</v>
      </c>
      <c r="G310">
        <v>7157832</v>
      </c>
      <c r="H310">
        <v>1</v>
      </c>
      <c r="I310" t="s">
        <v>685</v>
      </c>
      <c r="J310" t="s">
        <v>3</v>
      </c>
      <c r="K310" t="s">
        <v>686</v>
      </c>
      <c r="L310">
        <v>1191</v>
      </c>
      <c r="N310">
        <v>1013</v>
      </c>
      <c r="O310" t="s">
        <v>687</v>
      </c>
      <c r="P310" t="s">
        <v>687</v>
      </c>
      <c r="Q310">
        <v>1</v>
      </c>
      <c r="W310">
        <v>0</v>
      </c>
      <c r="X310">
        <v>946207192</v>
      </c>
      <c r="Y310">
        <v>12.695999999999998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1</v>
      </c>
      <c r="AJ310">
        <v>1</v>
      </c>
      <c r="AK310">
        <v>1</v>
      </c>
      <c r="AL310">
        <v>1</v>
      </c>
      <c r="AN310">
        <v>0</v>
      </c>
      <c r="AO310">
        <v>1</v>
      </c>
      <c r="AP310">
        <v>1</v>
      </c>
      <c r="AQ310">
        <v>0</v>
      </c>
      <c r="AR310">
        <v>0</v>
      </c>
      <c r="AS310" t="s">
        <v>3</v>
      </c>
      <c r="AT310">
        <v>11.04</v>
      </c>
      <c r="AU310" t="s">
        <v>28</v>
      </c>
      <c r="AV310">
        <v>1</v>
      </c>
      <c r="AW310">
        <v>2</v>
      </c>
      <c r="AX310">
        <v>21013611</v>
      </c>
      <c r="AY310">
        <v>1</v>
      </c>
      <c r="AZ310">
        <v>0</v>
      </c>
      <c r="BA310">
        <v>312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X310">
        <f>Y310*Source!I203</f>
        <v>5.0783999999999994</v>
      </c>
      <c r="CY310">
        <f>AD310</f>
        <v>0</v>
      </c>
      <c r="CZ310">
        <f>AH310</f>
        <v>0</v>
      </c>
      <c r="DA310">
        <f>AL310</f>
        <v>1</v>
      </c>
      <c r="DB310">
        <v>0</v>
      </c>
    </row>
    <row r="311" spans="1:106" x14ac:dyDescent="0.2">
      <c r="A311">
        <f>ROW(Source!A203)</f>
        <v>203</v>
      </c>
      <c r="B311">
        <v>21012693</v>
      </c>
      <c r="C311">
        <v>21013607</v>
      </c>
      <c r="D311">
        <v>7231449</v>
      </c>
      <c r="E311">
        <v>1</v>
      </c>
      <c r="F311">
        <v>1</v>
      </c>
      <c r="G311">
        <v>7157832</v>
      </c>
      <c r="H311">
        <v>2</v>
      </c>
      <c r="I311" t="s">
        <v>792</v>
      </c>
      <c r="J311" t="s">
        <v>793</v>
      </c>
      <c r="K311" t="s">
        <v>794</v>
      </c>
      <c r="L311">
        <v>1368</v>
      </c>
      <c r="N311">
        <v>1011</v>
      </c>
      <c r="O311" t="s">
        <v>708</v>
      </c>
      <c r="P311" t="s">
        <v>708</v>
      </c>
      <c r="Q311">
        <v>1</v>
      </c>
      <c r="W311">
        <v>0</v>
      </c>
      <c r="X311">
        <v>2086898899</v>
      </c>
      <c r="Y311">
        <v>12.695999999999998</v>
      </c>
      <c r="AA311">
        <v>0</v>
      </c>
      <c r="AB311">
        <v>5.34</v>
      </c>
      <c r="AC311">
        <v>1.75</v>
      </c>
      <c r="AD311">
        <v>0</v>
      </c>
      <c r="AE311">
        <v>0</v>
      </c>
      <c r="AF311">
        <v>1.59</v>
      </c>
      <c r="AG311">
        <v>0.09</v>
      </c>
      <c r="AH311">
        <v>0</v>
      </c>
      <c r="AI311">
        <v>1</v>
      </c>
      <c r="AJ311">
        <v>3.21</v>
      </c>
      <c r="AK311">
        <v>18.55</v>
      </c>
      <c r="AL311">
        <v>1</v>
      </c>
      <c r="AN311">
        <v>0</v>
      </c>
      <c r="AO311">
        <v>1</v>
      </c>
      <c r="AP311">
        <v>1</v>
      </c>
      <c r="AQ311">
        <v>0</v>
      </c>
      <c r="AR311">
        <v>0</v>
      </c>
      <c r="AS311" t="s">
        <v>3</v>
      </c>
      <c r="AT311">
        <v>11.04</v>
      </c>
      <c r="AU311" t="s">
        <v>28</v>
      </c>
      <c r="AV311">
        <v>0</v>
      </c>
      <c r="AW311">
        <v>2</v>
      </c>
      <c r="AX311">
        <v>21013612</v>
      </c>
      <c r="AY311">
        <v>1</v>
      </c>
      <c r="AZ311">
        <v>0</v>
      </c>
      <c r="BA311">
        <v>313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X311">
        <f>Y311*Source!I203</f>
        <v>5.0783999999999994</v>
      </c>
      <c r="CY311">
        <f>AB311</f>
        <v>5.34</v>
      </c>
      <c r="CZ311">
        <f>AF311</f>
        <v>1.59</v>
      </c>
      <c r="DA311">
        <f>AJ311</f>
        <v>3.21</v>
      </c>
      <c r="DB311">
        <v>0</v>
      </c>
    </row>
    <row r="312" spans="1:106" x14ac:dyDescent="0.2">
      <c r="A312">
        <f>ROW(Source!A203)</f>
        <v>203</v>
      </c>
      <c r="B312">
        <v>21012693</v>
      </c>
      <c r="C312">
        <v>21013607</v>
      </c>
      <c r="D312">
        <v>7238311</v>
      </c>
      <c r="E312">
        <v>1</v>
      </c>
      <c r="F312">
        <v>1</v>
      </c>
      <c r="G312">
        <v>7157832</v>
      </c>
      <c r="H312">
        <v>3</v>
      </c>
      <c r="I312" t="s">
        <v>411</v>
      </c>
      <c r="J312" t="s">
        <v>413</v>
      </c>
      <c r="K312" t="s">
        <v>412</v>
      </c>
      <c r="L312">
        <v>1354</v>
      </c>
      <c r="N312">
        <v>1010</v>
      </c>
      <c r="O312" t="s">
        <v>51</v>
      </c>
      <c r="P312" t="s">
        <v>51</v>
      </c>
      <c r="Q312">
        <v>1</v>
      </c>
      <c r="W312">
        <v>0</v>
      </c>
      <c r="X312">
        <v>-193864549</v>
      </c>
      <c r="Y312">
        <v>5</v>
      </c>
      <c r="AA312">
        <v>2940.54</v>
      </c>
      <c r="AB312">
        <v>0</v>
      </c>
      <c r="AC312">
        <v>0</v>
      </c>
      <c r="AD312">
        <v>0</v>
      </c>
      <c r="AE312">
        <v>528.77</v>
      </c>
      <c r="AF312">
        <v>0</v>
      </c>
      <c r="AG312">
        <v>0</v>
      </c>
      <c r="AH312">
        <v>0</v>
      </c>
      <c r="AI312">
        <v>5.55</v>
      </c>
      <c r="AJ312">
        <v>1</v>
      </c>
      <c r="AK312">
        <v>1</v>
      </c>
      <c r="AL312">
        <v>1</v>
      </c>
      <c r="AN312">
        <v>0</v>
      </c>
      <c r="AO312">
        <v>0</v>
      </c>
      <c r="AP312">
        <v>0</v>
      </c>
      <c r="AQ312">
        <v>0</v>
      </c>
      <c r="AR312">
        <v>0</v>
      </c>
      <c r="AS312" t="s">
        <v>3</v>
      </c>
      <c r="AT312">
        <v>5</v>
      </c>
      <c r="AU312" t="s">
        <v>3</v>
      </c>
      <c r="AV312">
        <v>0</v>
      </c>
      <c r="AW312">
        <v>1</v>
      </c>
      <c r="AX312">
        <v>-1</v>
      </c>
      <c r="AY312">
        <v>0</v>
      </c>
      <c r="AZ312">
        <v>0</v>
      </c>
      <c r="BA312" t="s">
        <v>3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X312">
        <f>Y312*Source!I203</f>
        <v>2</v>
      </c>
      <c r="CY312">
        <f>AA312</f>
        <v>2940.54</v>
      </c>
      <c r="CZ312">
        <f>AE312</f>
        <v>528.77</v>
      </c>
      <c r="DA312">
        <f>AI312</f>
        <v>5.55</v>
      </c>
      <c r="DB312">
        <v>0</v>
      </c>
    </row>
    <row r="313" spans="1:106" x14ac:dyDescent="0.2">
      <c r="A313">
        <f>ROW(Source!A206)</f>
        <v>206</v>
      </c>
      <c r="B313">
        <v>21012691</v>
      </c>
      <c r="C313">
        <v>21013615</v>
      </c>
      <c r="D313">
        <v>7157835</v>
      </c>
      <c r="E313">
        <v>7157832</v>
      </c>
      <c r="F313">
        <v>1</v>
      </c>
      <c r="G313">
        <v>7157832</v>
      </c>
      <c r="H313">
        <v>1</v>
      </c>
      <c r="I313" t="s">
        <v>685</v>
      </c>
      <c r="J313" t="s">
        <v>3</v>
      </c>
      <c r="K313" t="s">
        <v>686</v>
      </c>
      <c r="L313">
        <v>1191</v>
      </c>
      <c r="N313">
        <v>1013</v>
      </c>
      <c r="O313" t="s">
        <v>687</v>
      </c>
      <c r="P313" t="s">
        <v>687</v>
      </c>
      <c r="Q313">
        <v>1</v>
      </c>
      <c r="W313">
        <v>0</v>
      </c>
      <c r="X313">
        <v>946207192</v>
      </c>
      <c r="Y313">
        <v>17.721499999999995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N313">
        <v>0</v>
      </c>
      <c r="AO313">
        <v>1</v>
      </c>
      <c r="AP313">
        <v>1</v>
      </c>
      <c r="AQ313">
        <v>0</v>
      </c>
      <c r="AR313">
        <v>0</v>
      </c>
      <c r="AS313" t="s">
        <v>3</v>
      </c>
      <c r="AT313">
        <v>13.4</v>
      </c>
      <c r="AU313" t="s">
        <v>63</v>
      </c>
      <c r="AV313">
        <v>1</v>
      </c>
      <c r="AW313">
        <v>2</v>
      </c>
      <c r="AX313">
        <v>21013619</v>
      </c>
      <c r="AY313">
        <v>1</v>
      </c>
      <c r="AZ313">
        <v>0</v>
      </c>
      <c r="BA313">
        <v>315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X313">
        <f>Y313*Source!I206</f>
        <v>7.0885999999999987</v>
      </c>
      <c r="CY313">
        <f>AD313</f>
        <v>0</v>
      </c>
      <c r="CZ313">
        <f>AH313</f>
        <v>0</v>
      </c>
      <c r="DA313">
        <f>AL313</f>
        <v>1</v>
      </c>
      <c r="DB313">
        <v>0</v>
      </c>
    </row>
    <row r="314" spans="1:106" x14ac:dyDescent="0.2">
      <c r="A314">
        <f>ROW(Source!A206)</f>
        <v>206</v>
      </c>
      <c r="B314">
        <v>21012691</v>
      </c>
      <c r="C314">
        <v>21013615</v>
      </c>
      <c r="D314">
        <v>7159942</v>
      </c>
      <c r="E314">
        <v>7157832</v>
      </c>
      <c r="F314">
        <v>1</v>
      </c>
      <c r="G314">
        <v>7157832</v>
      </c>
      <c r="H314">
        <v>2</v>
      </c>
      <c r="I314" t="s">
        <v>692</v>
      </c>
      <c r="J314" t="s">
        <v>3</v>
      </c>
      <c r="K314" t="s">
        <v>693</v>
      </c>
      <c r="L314">
        <v>1344</v>
      </c>
      <c r="N314">
        <v>1008</v>
      </c>
      <c r="O314" t="s">
        <v>691</v>
      </c>
      <c r="P314" t="s">
        <v>691</v>
      </c>
      <c r="Q314">
        <v>1</v>
      </c>
      <c r="W314">
        <v>0</v>
      </c>
      <c r="X314">
        <v>-450565604</v>
      </c>
      <c r="Y314">
        <v>0.43124999999999997</v>
      </c>
      <c r="AA314">
        <v>0</v>
      </c>
      <c r="AB314">
        <v>1</v>
      </c>
      <c r="AC314">
        <v>0</v>
      </c>
      <c r="AD314">
        <v>0</v>
      </c>
      <c r="AE314">
        <v>0</v>
      </c>
      <c r="AF314">
        <v>1</v>
      </c>
      <c r="AG314">
        <v>0</v>
      </c>
      <c r="AH314">
        <v>0</v>
      </c>
      <c r="AI314">
        <v>1</v>
      </c>
      <c r="AJ314">
        <v>1</v>
      </c>
      <c r="AK314">
        <v>1</v>
      </c>
      <c r="AL314">
        <v>1</v>
      </c>
      <c r="AN314">
        <v>0</v>
      </c>
      <c r="AO314">
        <v>1</v>
      </c>
      <c r="AP314">
        <v>1</v>
      </c>
      <c r="AQ314">
        <v>0</v>
      </c>
      <c r="AR314">
        <v>0</v>
      </c>
      <c r="AS314" t="s">
        <v>3</v>
      </c>
      <c r="AT314">
        <v>0.3</v>
      </c>
      <c r="AU314" t="s">
        <v>62</v>
      </c>
      <c r="AV314">
        <v>0</v>
      </c>
      <c r="AW314">
        <v>2</v>
      </c>
      <c r="AX314">
        <v>21013620</v>
      </c>
      <c r="AY314">
        <v>1</v>
      </c>
      <c r="AZ314">
        <v>0</v>
      </c>
      <c r="BA314">
        <v>316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X314">
        <f>Y314*Source!I206</f>
        <v>0.17249999999999999</v>
      </c>
      <c r="CY314">
        <f>AB314</f>
        <v>1</v>
      </c>
      <c r="CZ314">
        <f>AF314</f>
        <v>1</v>
      </c>
      <c r="DA314">
        <f>AJ314</f>
        <v>1</v>
      </c>
      <c r="DB314">
        <v>0</v>
      </c>
    </row>
    <row r="315" spans="1:106" x14ac:dyDescent="0.2">
      <c r="A315">
        <f>ROW(Source!A206)</f>
        <v>206</v>
      </c>
      <c r="B315">
        <v>21012691</v>
      </c>
      <c r="C315">
        <v>21013615</v>
      </c>
      <c r="D315">
        <v>9284270</v>
      </c>
      <c r="E315">
        <v>1</v>
      </c>
      <c r="F315">
        <v>1</v>
      </c>
      <c r="G315">
        <v>7157832</v>
      </c>
      <c r="H315">
        <v>3</v>
      </c>
      <c r="I315" t="s">
        <v>420</v>
      </c>
      <c r="J315" t="s">
        <v>422</v>
      </c>
      <c r="K315" t="s">
        <v>421</v>
      </c>
      <c r="L315">
        <v>1355</v>
      </c>
      <c r="N315">
        <v>1010</v>
      </c>
      <c r="O315" t="s">
        <v>40</v>
      </c>
      <c r="P315" t="s">
        <v>40</v>
      </c>
      <c r="Q315">
        <v>100</v>
      </c>
      <c r="W315">
        <v>0</v>
      </c>
      <c r="X315">
        <v>400867725</v>
      </c>
      <c r="Y315">
        <v>1</v>
      </c>
      <c r="AA315">
        <v>1062.9000000000001</v>
      </c>
      <c r="AB315">
        <v>0</v>
      </c>
      <c r="AC315">
        <v>0</v>
      </c>
      <c r="AD315">
        <v>0</v>
      </c>
      <c r="AE315">
        <v>1062.9000000000001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1</v>
      </c>
      <c r="AL315">
        <v>1</v>
      </c>
      <c r="AN315">
        <v>0</v>
      </c>
      <c r="AO315">
        <v>0</v>
      </c>
      <c r="AP315">
        <v>0</v>
      </c>
      <c r="AQ315">
        <v>0</v>
      </c>
      <c r="AR315">
        <v>0</v>
      </c>
      <c r="AS315" t="s">
        <v>3</v>
      </c>
      <c r="AT315">
        <v>1</v>
      </c>
      <c r="AU315" t="s">
        <v>3</v>
      </c>
      <c r="AV315">
        <v>0</v>
      </c>
      <c r="AW315">
        <v>1</v>
      </c>
      <c r="AX315">
        <v>-1</v>
      </c>
      <c r="AY315">
        <v>0</v>
      </c>
      <c r="AZ315">
        <v>0</v>
      </c>
      <c r="BA315" t="s">
        <v>3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X315">
        <f>Y315*Source!I206</f>
        <v>0.4</v>
      </c>
      <c r="CY315">
        <f>AA315</f>
        <v>1062.9000000000001</v>
      </c>
      <c r="CZ315">
        <f>AE315</f>
        <v>1062.9000000000001</v>
      </c>
      <c r="DA315">
        <f>AI315</f>
        <v>1</v>
      </c>
      <c r="DB315">
        <v>0</v>
      </c>
    </row>
    <row r="316" spans="1:106" x14ac:dyDescent="0.2">
      <c r="A316">
        <f>ROW(Source!A207)</f>
        <v>207</v>
      </c>
      <c r="B316">
        <v>21012693</v>
      </c>
      <c r="C316">
        <v>21013615</v>
      </c>
      <c r="D316">
        <v>7157835</v>
      </c>
      <c r="E316">
        <v>7157832</v>
      </c>
      <c r="F316">
        <v>1</v>
      </c>
      <c r="G316">
        <v>7157832</v>
      </c>
      <c r="H316">
        <v>1</v>
      </c>
      <c r="I316" t="s">
        <v>685</v>
      </c>
      <c r="J316" t="s">
        <v>3</v>
      </c>
      <c r="K316" t="s">
        <v>686</v>
      </c>
      <c r="L316">
        <v>1191</v>
      </c>
      <c r="N316">
        <v>1013</v>
      </c>
      <c r="O316" t="s">
        <v>687</v>
      </c>
      <c r="P316" t="s">
        <v>687</v>
      </c>
      <c r="Q316">
        <v>1</v>
      </c>
      <c r="W316">
        <v>0</v>
      </c>
      <c r="X316">
        <v>946207192</v>
      </c>
      <c r="Y316">
        <v>17.721499999999995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1</v>
      </c>
      <c r="AJ316">
        <v>1</v>
      </c>
      <c r="AK316">
        <v>1</v>
      </c>
      <c r="AL316">
        <v>1</v>
      </c>
      <c r="AN316">
        <v>0</v>
      </c>
      <c r="AO316">
        <v>1</v>
      </c>
      <c r="AP316">
        <v>1</v>
      </c>
      <c r="AQ316">
        <v>0</v>
      </c>
      <c r="AR316">
        <v>0</v>
      </c>
      <c r="AS316" t="s">
        <v>3</v>
      </c>
      <c r="AT316">
        <v>13.4</v>
      </c>
      <c r="AU316" t="s">
        <v>63</v>
      </c>
      <c r="AV316">
        <v>1</v>
      </c>
      <c r="AW316">
        <v>2</v>
      </c>
      <c r="AX316">
        <v>21013619</v>
      </c>
      <c r="AY316">
        <v>1</v>
      </c>
      <c r="AZ316">
        <v>0</v>
      </c>
      <c r="BA316">
        <v>318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X316">
        <f>Y316*Source!I207</f>
        <v>7.0885999999999987</v>
      </c>
      <c r="CY316">
        <f>AD316</f>
        <v>0</v>
      </c>
      <c r="CZ316">
        <f>AH316</f>
        <v>0</v>
      </c>
      <c r="DA316">
        <f>AL316</f>
        <v>1</v>
      </c>
      <c r="DB316">
        <v>0</v>
      </c>
    </row>
    <row r="317" spans="1:106" x14ac:dyDescent="0.2">
      <c r="A317">
        <f>ROW(Source!A207)</f>
        <v>207</v>
      </c>
      <c r="B317">
        <v>21012693</v>
      </c>
      <c r="C317">
        <v>21013615</v>
      </c>
      <c r="D317">
        <v>7159942</v>
      </c>
      <c r="E317">
        <v>7157832</v>
      </c>
      <c r="F317">
        <v>1</v>
      </c>
      <c r="G317">
        <v>7157832</v>
      </c>
      <c r="H317">
        <v>2</v>
      </c>
      <c r="I317" t="s">
        <v>692</v>
      </c>
      <c r="J317" t="s">
        <v>3</v>
      </c>
      <c r="K317" t="s">
        <v>693</v>
      </c>
      <c r="L317">
        <v>1344</v>
      </c>
      <c r="N317">
        <v>1008</v>
      </c>
      <c r="O317" t="s">
        <v>691</v>
      </c>
      <c r="P317" t="s">
        <v>691</v>
      </c>
      <c r="Q317">
        <v>1</v>
      </c>
      <c r="W317">
        <v>0</v>
      </c>
      <c r="X317">
        <v>-450565604</v>
      </c>
      <c r="Y317">
        <v>0.43124999999999997</v>
      </c>
      <c r="AA317">
        <v>0</v>
      </c>
      <c r="AB317">
        <v>1.0900000000000001</v>
      </c>
      <c r="AC317">
        <v>0</v>
      </c>
      <c r="AD317">
        <v>0</v>
      </c>
      <c r="AE317">
        <v>0</v>
      </c>
      <c r="AF317">
        <v>1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N317">
        <v>0</v>
      </c>
      <c r="AO317">
        <v>1</v>
      </c>
      <c r="AP317">
        <v>1</v>
      </c>
      <c r="AQ317">
        <v>0</v>
      </c>
      <c r="AR317">
        <v>0</v>
      </c>
      <c r="AS317" t="s">
        <v>3</v>
      </c>
      <c r="AT317">
        <v>0.3</v>
      </c>
      <c r="AU317" t="s">
        <v>62</v>
      </c>
      <c r="AV317">
        <v>0</v>
      </c>
      <c r="AW317">
        <v>2</v>
      </c>
      <c r="AX317">
        <v>21013620</v>
      </c>
      <c r="AY317">
        <v>1</v>
      </c>
      <c r="AZ317">
        <v>0</v>
      </c>
      <c r="BA317">
        <v>319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X317">
        <f>Y317*Source!I207</f>
        <v>0.17249999999999999</v>
      </c>
      <c r="CY317">
        <f>AB317</f>
        <v>1.0900000000000001</v>
      </c>
      <c r="CZ317">
        <f>AF317</f>
        <v>1</v>
      </c>
      <c r="DA317">
        <f>AJ317</f>
        <v>1</v>
      </c>
      <c r="DB317">
        <v>0</v>
      </c>
    </row>
    <row r="318" spans="1:106" x14ac:dyDescent="0.2">
      <c r="A318">
        <f>ROW(Source!A207)</f>
        <v>207</v>
      </c>
      <c r="B318">
        <v>21012693</v>
      </c>
      <c r="C318">
        <v>21013615</v>
      </c>
      <c r="D318">
        <v>9284270</v>
      </c>
      <c r="E318">
        <v>1</v>
      </c>
      <c r="F318">
        <v>1</v>
      </c>
      <c r="G318">
        <v>7157832</v>
      </c>
      <c r="H318">
        <v>3</v>
      </c>
      <c r="I318" t="s">
        <v>420</v>
      </c>
      <c r="J318" t="s">
        <v>422</v>
      </c>
      <c r="K318" t="s">
        <v>421</v>
      </c>
      <c r="L318">
        <v>1355</v>
      </c>
      <c r="N318">
        <v>1010</v>
      </c>
      <c r="O318" t="s">
        <v>40</v>
      </c>
      <c r="P318" t="s">
        <v>40</v>
      </c>
      <c r="Q318">
        <v>100</v>
      </c>
      <c r="W318">
        <v>0</v>
      </c>
      <c r="X318">
        <v>400867725</v>
      </c>
      <c r="Y318">
        <v>1</v>
      </c>
      <c r="AA318">
        <v>9683.02</v>
      </c>
      <c r="AB318">
        <v>0</v>
      </c>
      <c r="AC318">
        <v>0</v>
      </c>
      <c r="AD318">
        <v>0</v>
      </c>
      <c r="AE318">
        <v>1062.9000000000001</v>
      </c>
      <c r="AF318">
        <v>0</v>
      </c>
      <c r="AG318">
        <v>0</v>
      </c>
      <c r="AH318">
        <v>0</v>
      </c>
      <c r="AI318">
        <v>9.11</v>
      </c>
      <c r="AJ318">
        <v>1</v>
      </c>
      <c r="AK318">
        <v>1</v>
      </c>
      <c r="AL318">
        <v>1</v>
      </c>
      <c r="AN318">
        <v>0</v>
      </c>
      <c r="AO318">
        <v>0</v>
      </c>
      <c r="AP318">
        <v>0</v>
      </c>
      <c r="AQ318">
        <v>0</v>
      </c>
      <c r="AR318">
        <v>0</v>
      </c>
      <c r="AS318" t="s">
        <v>3</v>
      </c>
      <c r="AT318">
        <v>1</v>
      </c>
      <c r="AU318" t="s">
        <v>3</v>
      </c>
      <c r="AV318">
        <v>0</v>
      </c>
      <c r="AW318">
        <v>1</v>
      </c>
      <c r="AX318">
        <v>-1</v>
      </c>
      <c r="AY318">
        <v>0</v>
      </c>
      <c r="AZ318">
        <v>0</v>
      </c>
      <c r="BA318" t="s">
        <v>3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X318">
        <f>Y318*Source!I207</f>
        <v>0.4</v>
      </c>
      <c r="CY318">
        <f>AA318</f>
        <v>9683.02</v>
      </c>
      <c r="CZ318">
        <f>AE318</f>
        <v>1062.9000000000001</v>
      </c>
      <c r="DA318">
        <f>AI318</f>
        <v>9.11</v>
      </c>
      <c r="DB318">
        <v>0</v>
      </c>
    </row>
    <row r="319" spans="1:106" x14ac:dyDescent="0.2">
      <c r="A319">
        <f>ROW(Source!A210)</f>
        <v>210</v>
      </c>
      <c r="B319">
        <v>21012691</v>
      </c>
      <c r="C319">
        <v>21013623</v>
      </c>
      <c r="D319">
        <v>7157835</v>
      </c>
      <c r="E319">
        <v>7157832</v>
      </c>
      <c r="F319">
        <v>1</v>
      </c>
      <c r="G319">
        <v>7157832</v>
      </c>
      <c r="H319">
        <v>1</v>
      </c>
      <c r="I319" t="s">
        <v>685</v>
      </c>
      <c r="J319" t="s">
        <v>3</v>
      </c>
      <c r="K319" t="s">
        <v>686</v>
      </c>
      <c r="L319">
        <v>1191</v>
      </c>
      <c r="N319">
        <v>1013</v>
      </c>
      <c r="O319" t="s">
        <v>687</v>
      </c>
      <c r="P319" t="s">
        <v>687</v>
      </c>
      <c r="Q319">
        <v>1</v>
      </c>
      <c r="W319">
        <v>0</v>
      </c>
      <c r="X319">
        <v>946207192</v>
      </c>
      <c r="Y319">
        <v>153.40999999999997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1</v>
      </c>
      <c r="AJ319">
        <v>1</v>
      </c>
      <c r="AK319">
        <v>1</v>
      </c>
      <c r="AL319">
        <v>1</v>
      </c>
      <c r="AN319">
        <v>0</v>
      </c>
      <c r="AO319">
        <v>1</v>
      </c>
      <c r="AP319">
        <v>1</v>
      </c>
      <c r="AQ319">
        <v>0</v>
      </c>
      <c r="AR319">
        <v>0</v>
      </c>
      <c r="AS319" t="s">
        <v>3</v>
      </c>
      <c r="AT319">
        <v>116</v>
      </c>
      <c r="AU319" t="s">
        <v>63</v>
      </c>
      <c r="AV319">
        <v>1</v>
      </c>
      <c r="AW319">
        <v>2</v>
      </c>
      <c r="AX319">
        <v>21013633</v>
      </c>
      <c r="AY319">
        <v>1</v>
      </c>
      <c r="AZ319">
        <v>0</v>
      </c>
      <c r="BA319">
        <v>321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X319">
        <f>Y319*Source!I210</f>
        <v>3.8352499999999994</v>
      </c>
      <c r="CY319">
        <f>AD319</f>
        <v>0</v>
      </c>
      <c r="CZ319">
        <f>AH319</f>
        <v>0</v>
      </c>
      <c r="DA319">
        <f>AL319</f>
        <v>1</v>
      </c>
      <c r="DB319">
        <v>0</v>
      </c>
    </row>
    <row r="320" spans="1:106" x14ac:dyDescent="0.2">
      <c r="A320">
        <f>ROW(Source!A210)</f>
        <v>210</v>
      </c>
      <c r="B320">
        <v>21012691</v>
      </c>
      <c r="C320">
        <v>21013623</v>
      </c>
      <c r="D320">
        <v>7230912</v>
      </c>
      <c r="E320">
        <v>1</v>
      </c>
      <c r="F320">
        <v>1</v>
      </c>
      <c r="G320">
        <v>7157832</v>
      </c>
      <c r="H320">
        <v>2</v>
      </c>
      <c r="I320" t="s">
        <v>795</v>
      </c>
      <c r="J320" t="s">
        <v>796</v>
      </c>
      <c r="K320" t="s">
        <v>797</v>
      </c>
      <c r="L320">
        <v>1368</v>
      </c>
      <c r="N320">
        <v>1011</v>
      </c>
      <c r="O320" t="s">
        <v>708</v>
      </c>
      <c r="P320" t="s">
        <v>708</v>
      </c>
      <c r="Q320">
        <v>1</v>
      </c>
      <c r="W320">
        <v>0</v>
      </c>
      <c r="X320">
        <v>1253673447</v>
      </c>
      <c r="Y320">
        <v>33.349999999999994</v>
      </c>
      <c r="AA320">
        <v>0</v>
      </c>
      <c r="AB320">
        <v>2.78</v>
      </c>
      <c r="AC320">
        <v>0.19</v>
      </c>
      <c r="AD320">
        <v>0</v>
      </c>
      <c r="AE320">
        <v>0</v>
      </c>
      <c r="AF320">
        <v>2.78</v>
      </c>
      <c r="AG320">
        <v>0.19</v>
      </c>
      <c r="AH320">
        <v>0</v>
      </c>
      <c r="AI320">
        <v>1</v>
      </c>
      <c r="AJ320">
        <v>1</v>
      </c>
      <c r="AK320">
        <v>1</v>
      </c>
      <c r="AL320">
        <v>1</v>
      </c>
      <c r="AN320">
        <v>0</v>
      </c>
      <c r="AO320">
        <v>1</v>
      </c>
      <c r="AP320">
        <v>1</v>
      </c>
      <c r="AQ320">
        <v>0</v>
      </c>
      <c r="AR320">
        <v>0</v>
      </c>
      <c r="AS320" t="s">
        <v>3</v>
      </c>
      <c r="AT320">
        <v>23.2</v>
      </c>
      <c r="AU320" t="s">
        <v>62</v>
      </c>
      <c r="AV320">
        <v>0</v>
      </c>
      <c r="AW320">
        <v>2</v>
      </c>
      <c r="AX320">
        <v>21013634</v>
      </c>
      <c r="AY320">
        <v>1</v>
      </c>
      <c r="AZ320">
        <v>0</v>
      </c>
      <c r="BA320">
        <v>322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X320">
        <f>Y320*Source!I210</f>
        <v>0.83374999999999988</v>
      </c>
      <c r="CY320">
        <f>AB320</f>
        <v>2.78</v>
      </c>
      <c r="CZ320">
        <f>AF320</f>
        <v>2.78</v>
      </c>
      <c r="DA320">
        <f>AJ320</f>
        <v>1</v>
      </c>
      <c r="DB320">
        <v>0</v>
      </c>
    </row>
    <row r="321" spans="1:106" x14ac:dyDescent="0.2">
      <c r="A321">
        <f>ROW(Source!A210)</f>
        <v>210</v>
      </c>
      <c r="B321">
        <v>21012691</v>
      </c>
      <c r="C321">
        <v>21013623</v>
      </c>
      <c r="D321">
        <v>7182707</v>
      </c>
      <c r="E321">
        <v>7157832</v>
      </c>
      <c r="F321">
        <v>1</v>
      </c>
      <c r="G321">
        <v>7157832</v>
      </c>
      <c r="H321">
        <v>3</v>
      </c>
      <c r="I321" t="s">
        <v>688</v>
      </c>
      <c r="J321" t="s">
        <v>3</v>
      </c>
      <c r="K321" t="s">
        <v>690</v>
      </c>
      <c r="L321">
        <v>1344</v>
      </c>
      <c r="N321">
        <v>1008</v>
      </c>
      <c r="O321" t="s">
        <v>691</v>
      </c>
      <c r="P321" t="s">
        <v>691</v>
      </c>
      <c r="Q321">
        <v>1</v>
      </c>
      <c r="W321">
        <v>0</v>
      </c>
      <c r="X321">
        <v>-360884371</v>
      </c>
      <c r="Y321">
        <v>39.479999999999997</v>
      </c>
      <c r="AA321">
        <v>1</v>
      </c>
      <c r="AB321">
        <v>0</v>
      </c>
      <c r="AC321">
        <v>0</v>
      </c>
      <c r="AD321">
        <v>0</v>
      </c>
      <c r="AE321">
        <v>1</v>
      </c>
      <c r="AF321">
        <v>0</v>
      </c>
      <c r="AG321">
        <v>0</v>
      </c>
      <c r="AH321">
        <v>0</v>
      </c>
      <c r="AI321">
        <v>1</v>
      </c>
      <c r="AJ321">
        <v>1</v>
      </c>
      <c r="AK321">
        <v>1</v>
      </c>
      <c r="AL321">
        <v>1</v>
      </c>
      <c r="AN321">
        <v>0</v>
      </c>
      <c r="AO321">
        <v>1</v>
      </c>
      <c r="AP321">
        <v>0</v>
      </c>
      <c r="AQ321">
        <v>0</v>
      </c>
      <c r="AR321">
        <v>0</v>
      </c>
      <c r="AS321" t="s">
        <v>3</v>
      </c>
      <c r="AT321">
        <v>39.479999999999997</v>
      </c>
      <c r="AU321" t="s">
        <v>3</v>
      </c>
      <c r="AV321">
        <v>0</v>
      </c>
      <c r="AW321">
        <v>2</v>
      </c>
      <c r="AX321">
        <v>21013635</v>
      </c>
      <c r="AY321">
        <v>1</v>
      </c>
      <c r="AZ321">
        <v>0</v>
      </c>
      <c r="BA321">
        <v>323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X321">
        <f>Y321*Source!I210</f>
        <v>0.98699999999999999</v>
      </c>
      <c r="CY321">
        <f t="shared" ref="CY321:CY327" si="18">AA321</f>
        <v>1</v>
      </c>
      <c r="CZ321">
        <f t="shared" ref="CZ321:CZ327" si="19">AE321</f>
        <v>1</v>
      </c>
      <c r="DA321">
        <f t="shared" ref="DA321:DA327" si="20">AI321</f>
        <v>1</v>
      </c>
      <c r="DB321">
        <v>0</v>
      </c>
    </row>
    <row r="322" spans="1:106" x14ac:dyDescent="0.2">
      <c r="A322">
        <f>ROW(Source!A210)</f>
        <v>210</v>
      </c>
      <c r="B322">
        <v>21012691</v>
      </c>
      <c r="C322">
        <v>21013623</v>
      </c>
      <c r="D322">
        <v>7233230</v>
      </c>
      <c r="E322">
        <v>1</v>
      </c>
      <c r="F322">
        <v>1</v>
      </c>
      <c r="G322">
        <v>7157832</v>
      </c>
      <c r="H322">
        <v>3</v>
      </c>
      <c r="I322" t="s">
        <v>798</v>
      </c>
      <c r="J322" t="s">
        <v>799</v>
      </c>
      <c r="K322" t="s">
        <v>800</v>
      </c>
      <c r="L322">
        <v>1348</v>
      </c>
      <c r="N322">
        <v>1009</v>
      </c>
      <c r="O322" t="s">
        <v>173</v>
      </c>
      <c r="P322" t="s">
        <v>173</v>
      </c>
      <c r="Q322">
        <v>1000</v>
      </c>
      <c r="W322">
        <v>0</v>
      </c>
      <c r="X322">
        <v>-918604120</v>
      </c>
      <c r="Y322">
        <v>3.0000000000000001E-3</v>
      </c>
      <c r="AA322">
        <v>7191.81</v>
      </c>
      <c r="AB322">
        <v>0</v>
      </c>
      <c r="AC322">
        <v>0</v>
      </c>
      <c r="AD322">
        <v>0</v>
      </c>
      <c r="AE322">
        <v>7191.81</v>
      </c>
      <c r="AF322">
        <v>0</v>
      </c>
      <c r="AG322">
        <v>0</v>
      </c>
      <c r="AH322">
        <v>0</v>
      </c>
      <c r="AI322">
        <v>1</v>
      </c>
      <c r="AJ322">
        <v>1</v>
      </c>
      <c r="AK322">
        <v>1</v>
      </c>
      <c r="AL322">
        <v>1</v>
      </c>
      <c r="AN322">
        <v>0</v>
      </c>
      <c r="AO322">
        <v>1</v>
      </c>
      <c r="AP322">
        <v>0</v>
      </c>
      <c r="AQ322">
        <v>0</v>
      </c>
      <c r="AR322">
        <v>0</v>
      </c>
      <c r="AS322" t="s">
        <v>3</v>
      </c>
      <c r="AT322">
        <v>3.0000000000000001E-3</v>
      </c>
      <c r="AU322" t="s">
        <v>3</v>
      </c>
      <c r="AV322">
        <v>0</v>
      </c>
      <c r="AW322">
        <v>2</v>
      </c>
      <c r="AX322">
        <v>21013636</v>
      </c>
      <c r="AY322">
        <v>1</v>
      </c>
      <c r="AZ322">
        <v>0</v>
      </c>
      <c r="BA322">
        <v>324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X322">
        <f>Y322*Source!I210</f>
        <v>7.5000000000000007E-5</v>
      </c>
      <c r="CY322">
        <f t="shared" si="18"/>
        <v>7191.81</v>
      </c>
      <c r="CZ322">
        <f t="shared" si="19"/>
        <v>7191.81</v>
      </c>
      <c r="DA322">
        <f t="shared" si="20"/>
        <v>1</v>
      </c>
      <c r="DB322">
        <v>0</v>
      </c>
    </row>
    <row r="323" spans="1:106" x14ac:dyDescent="0.2">
      <c r="A323">
        <f>ROW(Source!A210)</f>
        <v>210</v>
      </c>
      <c r="B323">
        <v>21012691</v>
      </c>
      <c r="C323">
        <v>21013623</v>
      </c>
      <c r="D323">
        <v>7233278</v>
      </c>
      <c r="E323">
        <v>1</v>
      </c>
      <c r="F323">
        <v>1</v>
      </c>
      <c r="G323">
        <v>7157832</v>
      </c>
      <c r="H323">
        <v>3</v>
      </c>
      <c r="I323" t="s">
        <v>427</v>
      </c>
      <c r="J323" t="s">
        <v>429</v>
      </c>
      <c r="K323" t="s">
        <v>428</v>
      </c>
      <c r="L323">
        <v>1348</v>
      </c>
      <c r="N323">
        <v>1009</v>
      </c>
      <c r="O323" t="s">
        <v>173</v>
      </c>
      <c r="P323" t="s">
        <v>173</v>
      </c>
      <c r="Q323">
        <v>1000</v>
      </c>
      <c r="W323">
        <v>0</v>
      </c>
      <c r="X323">
        <v>152119790</v>
      </c>
      <c r="Y323">
        <v>1</v>
      </c>
      <c r="AA323">
        <v>21387.71</v>
      </c>
      <c r="AB323">
        <v>0</v>
      </c>
      <c r="AC323">
        <v>0</v>
      </c>
      <c r="AD323">
        <v>0</v>
      </c>
      <c r="AE323">
        <v>21387.71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1</v>
      </c>
      <c r="AL323">
        <v>1</v>
      </c>
      <c r="AN323">
        <v>0</v>
      </c>
      <c r="AO323">
        <v>0</v>
      </c>
      <c r="AP323">
        <v>0</v>
      </c>
      <c r="AQ323">
        <v>0</v>
      </c>
      <c r="AR323">
        <v>0</v>
      </c>
      <c r="AS323" t="s">
        <v>3</v>
      </c>
      <c r="AT323">
        <v>1</v>
      </c>
      <c r="AU323" t="s">
        <v>3</v>
      </c>
      <c r="AV323">
        <v>0</v>
      </c>
      <c r="AW323">
        <v>1</v>
      </c>
      <c r="AX323">
        <v>-1</v>
      </c>
      <c r="AY323">
        <v>0</v>
      </c>
      <c r="AZ323">
        <v>0</v>
      </c>
      <c r="BA323" t="s">
        <v>3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X323">
        <f>Y323*Source!I210</f>
        <v>2.5000000000000001E-2</v>
      </c>
      <c r="CY323">
        <f t="shared" si="18"/>
        <v>21387.71</v>
      </c>
      <c r="CZ323">
        <f t="shared" si="19"/>
        <v>21387.71</v>
      </c>
      <c r="DA323">
        <f t="shared" si="20"/>
        <v>1</v>
      </c>
      <c r="DB323">
        <v>0</v>
      </c>
    </row>
    <row r="324" spans="1:106" x14ac:dyDescent="0.2">
      <c r="A324">
        <f>ROW(Source!A210)</f>
        <v>210</v>
      </c>
      <c r="B324">
        <v>21012691</v>
      </c>
      <c r="C324">
        <v>21013623</v>
      </c>
      <c r="D324">
        <v>7233672</v>
      </c>
      <c r="E324">
        <v>1</v>
      </c>
      <c r="F324">
        <v>1</v>
      </c>
      <c r="G324">
        <v>7157832</v>
      </c>
      <c r="H324">
        <v>3</v>
      </c>
      <c r="I324" t="s">
        <v>431</v>
      </c>
      <c r="J324" t="s">
        <v>433</v>
      </c>
      <c r="K324" t="s">
        <v>432</v>
      </c>
      <c r="L324">
        <v>1346</v>
      </c>
      <c r="N324">
        <v>1009</v>
      </c>
      <c r="O324" t="s">
        <v>206</v>
      </c>
      <c r="P324" t="s">
        <v>206</v>
      </c>
      <c r="Q324">
        <v>1</v>
      </c>
      <c r="W324">
        <v>0</v>
      </c>
      <c r="X324">
        <v>-377895038</v>
      </c>
      <c r="Y324">
        <v>32</v>
      </c>
      <c r="AA324">
        <v>727.44</v>
      </c>
      <c r="AB324">
        <v>0</v>
      </c>
      <c r="AC324">
        <v>0</v>
      </c>
      <c r="AD324">
        <v>0</v>
      </c>
      <c r="AE324">
        <v>727.44</v>
      </c>
      <c r="AF324">
        <v>0</v>
      </c>
      <c r="AG324">
        <v>0</v>
      </c>
      <c r="AH324">
        <v>0</v>
      </c>
      <c r="AI324">
        <v>1</v>
      </c>
      <c r="AJ324">
        <v>1</v>
      </c>
      <c r="AK324">
        <v>1</v>
      </c>
      <c r="AL324">
        <v>1</v>
      </c>
      <c r="AN324">
        <v>0</v>
      </c>
      <c r="AO324">
        <v>0</v>
      </c>
      <c r="AP324">
        <v>0</v>
      </c>
      <c r="AQ324">
        <v>0</v>
      </c>
      <c r="AR324">
        <v>0</v>
      </c>
      <c r="AS324" t="s">
        <v>3</v>
      </c>
      <c r="AT324">
        <v>32</v>
      </c>
      <c r="AU324" t="s">
        <v>3</v>
      </c>
      <c r="AV324">
        <v>0</v>
      </c>
      <c r="AW324">
        <v>1</v>
      </c>
      <c r="AX324">
        <v>-1</v>
      </c>
      <c r="AY324">
        <v>0</v>
      </c>
      <c r="AZ324">
        <v>0</v>
      </c>
      <c r="BA324" t="s">
        <v>3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X324">
        <f>Y324*Source!I210</f>
        <v>0.8</v>
      </c>
      <c r="CY324">
        <f t="shared" si="18"/>
        <v>727.44</v>
      </c>
      <c r="CZ324">
        <f t="shared" si="19"/>
        <v>727.44</v>
      </c>
      <c r="DA324">
        <f t="shared" si="20"/>
        <v>1</v>
      </c>
      <c r="DB324">
        <v>0</v>
      </c>
    </row>
    <row r="325" spans="1:106" x14ac:dyDescent="0.2">
      <c r="A325">
        <f>ROW(Source!A210)</f>
        <v>210</v>
      </c>
      <c r="B325">
        <v>21012691</v>
      </c>
      <c r="C325">
        <v>21013623</v>
      </c>
      <c r="D325">
        <v>7234071</v>
      </c>
      <c r="E325">
        <v>1</v>
      </c>
      <c r="F325">
        <v>1</v>
      </c>
      <c r="G325">
        <v>7157832</v>
      </c>
      <c r="H325">
        <v>3</v>
      </c>
      <c r="I325" t="s">
        <v>435</v>
      </c>
      <c r="J325" t="s">
        <v>437</v>
      </c>
      <c r="K325" t="s">
        <v>436</v>
      </c>
      <c r="L325">
        <v>1348</v>
      </c>
      <c r="N325">
        <v>1009</v>
      </c>
      <c r="O325" t="s">
        <v>173</v>
      </c>
      <c r="P325" t="s">
        <v>173</v>
      </c>
      <c r="Q325">
        <v>1000</v>
      </c>
      <c r="W325">
        <v>0</v>
      </c>
      <c r="X325">
        <v>-1671305152</v>
      </c>
      <c r="Y325">
        <v>1</v>
      </c>
      <c r="AA325">
        <v>39311.160000000003</v>
      </c>
      <c r="AB325">
        <v>0</v>
      </c>
      <c r="AC325">
        <v>0</v>
      </c>
      <c r="AD325">
        <v>0</v>
      </c>
      <c r="AE325">
        <v>39311.160000000003</v>
      </c>
      <c r="AF325">
        <v>0</v>
      </c>
      <c r="AG325">
        <v>0</v>
      </c>
      <c r="AH325">
        <v>0</v>
      </c>
      <c r="AI325">
        <v>1</v>
      </c>
      <c r="AJ325">
        <v>1</v>
      </c>
      <c r="AK325">
        <v>1</v>
      </c>
      <c r="AL325">
        <v>1</v>
      </c>
      <c r="AN325">
        <v>0</v>
      </c>
      <c r="AO325">
        <v>0</v>
      </c>
      <c r="AP325">
        <v>0</v>
      </c>
      <c r="AQ325">
        <v>0</v>
      </c>
      <c r="AR325">
        <v>0</v>
      </c>
      <c r="AS325" t="s">
        <v>3</v>
      </c>
      <c r="AT325">
        <v>1</v>
      </c>
      <c r="AU325" t="s">
        <v>3</v>
      </c>
      <c r="AV325">
        <v>0</v>
      </c>
      <c r="AW325">
        <v>1</v>
      </c>
      <c r="AX325">
        <v>-1</v>
      </c>
      <c r="AY325">
        <v>0</v>
      </c>
      <c r="AZ325">
        <v>0</v>
      </c>
      <c r="BA325" t="s">
        <v>3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X325">
        <f>Y325*Source!I210</f>
        <v>2.5000000000000001E-2</v>
      </c>
      <c r="CY325">
        <f t="shared" si="18"/>
        <v>39311.160000000003</v>
      </c>
      <c r="CZ325">
        <f t="shared" si="19"/>
        <v>39311.160000000003</v>
      </c>
      <c r="DA325">
        <f t="shared" si="20"/>
        <v>1</v>
      </c>
      <c r="DB325">
        <v>0</v>
      </c>
    </row>
    <row r="326" spans="1:106" x14ac:dyDescent="0.2">
      <c r="A326">
        <f>ROW(Source!A210)</f>
        <v>210</v>
      </c>
      <c r="B326">
        <v>21012691</v>
      </c>
      <c r="C326">
        <v>21013623</v>
      </c>
      <c r="D326">
        <v>7234287</v>
      </c>
      <c r="E326">
        <v>1</v>
      </c>
      <c r="F326">
        <v>1</v>
      </c>
      <c r="G326">
        <v>7157832</v>
      </c>
      <c r="H326">
        <v>3</v>
      </c>
      <c r="I326" t="s">
        <v>439</v>
      </c>
      <c r="J326" t="s">
        <v>441</v>
      </c>
      <c r="K326" t="s">
        <v>440</v>
      </c>
      <c r="L326">
        <v>1355</v>
      </c>
      <c r="N326">
        <v>1010</v>
      </c>
      <c r="O326" t="s">
        <v>40</v>
      </c>
      <c r="P326" t="s">
        <v>40</v>
      </c>
      <c r="Q326">
        <v>100</v>
      </c>
      <c r="W326">
        <v>0</v>
      </c>
      <c r="X326">
        <v>-1970110764</v>
      </c>
      <c r="Y326">
        <v>12</v>
      </c>
      <c r="AA326">
        <v>212.66</v>
      </c>
      <c r="AB326">
        <v>0</v>
      </c>
      <c r="AC326">
        <v>0</v>
      </c>
      <c r="AD326">
        <v>0</v>
      </c>
      <c r="AE326">
        <v>212.66</v>
      </c>
      <c r="AF326">
        <v>0</v>
      </c>
      <c r="AG326">
        <v>0</v>
      </c>
      <c r="AH326">
        <v>0</v>
      </c>
      <c r="AI326">
        <v>1</v>
      </c>
      <c r="AJ326">
        <v>1</v>
      </c>
      <c r="AK326">
        <v>1</v>
      </c>
      <c r="AL326">
        <v>1</v>
      </c>
      <c r="AN326">
        <v>0</v>
      </c>
      <c r="AO326">
        <v>0</v>
      </c>
      <c r="AP326">
        <v>0</v>
      </c>
      <c r="AQ326">
        <v>0</v>
      </c>
      <c r="AR326">
        <v>0</v>
      </c>
      <c r="AS326" t="s">
        <v>3</v>
      </c>
      <c r="AT326">
        <v>12</v>
      </c>
      <c r="AU326" t="s">
        <v>3</v>
      </c>
      <c r="AV326">
        <v>0</v>
      </c>
      <c r="AW326">
        <v>1</v>
      </c>
      <c r="AX326">
        <v>-1</v>
      </c>
      <c r="AY326">
        <v>0</v>
      </c>
      <c r="AZ326">
        <v>0</v>
      </c>
      <c r="BA326" t="s">
        <v>3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X326">
        <f>Y326*Source!I210</f>
        <v>0.30000000000000004</v>
      </c>
      <c r="CY326">
        <f t="shared" si="18"/>
        <v>212.66</v>
      </c>
      <c r="CZ326">
        <f t="shared" si="19"/>
        <v>212.66</v>
      </c>
      <c r="DA326">
        <f t="shared" si="20"/>
        <v>1</v>
      </c>
      <c r="DB326">
        <v>0</v>
      </c>
    </row>
    <row r="327" spans="1:106" x14ac:dyDescent="0.2">
      <c r="A327">
        <f>ROW(Source!A210)</f>
        <v>210</v>
      </c>
      <c r="B327">
        <v>21012691</v>
      </c>
      <c r="C327">
        <v>21013623</v>
      </c>
      <c r="D327">
        <v>7237723</v>
      </c>
      <c r="E327">
        <v>1</v>
      </c>
      <c r="F327">
        <v>1</v>
      </c>
      <c r="G327">
        <v>7157832</v>
      </c>
      <c r="H327">
        <v>3</v>
      </c>
      <c r="I327" t="s">
        <v>443</v>
      </c>
      <c r="J327" t="s">
        <v>445</v>
      </c>
      <c r="K327" t="s">
        <v>444</v>
      </c>
      <c r="L327">
        <v>1348</v>
      </c>
      <c r="N327">
        <v>1009</v>
      </c>
      <c r="O327" t="s">
        <v>173</v>
      </c>
      <c r="P327" t="s">
        <v>173</v>
      </c>
      <c r="Q327">
        <v>1000</v>
      </c>
      <c r="W327">
        <v>0</v>
      </c>
      <c r="X327">
        <v>-185759465</v>
      </c>
      <c r="Y327">
        <v>0.08</v>
      </c>
      <c r="AA327">
        <v>12416.1</v>
      </c>
      <c r="AB327">
        <v>0</v>
      </c>
      <c r="AC327">
        <v>0</v>
      </c>
      <c r="AD327">
        <v>0</v>
      </c>
      <c r="AE327">
        <v>12416.1</v>
      </c>
      <c r="AF327">
        <v>0</v>
      </c>
      <c r="AG327">
        <v>0</v>
      </c>
      <c r="AH327">
        <v>0</v>
      </c>
      <c r="AI327">
        <v>1</v>
      </c>
      <c r="AJ327">
        <v>1</v>
      </c>
      <c r="AK327">
        <v>1</v>
      </c>
      <c r="AL327">
        <v>1</v>
      </c>
      <c r="AN327">
        <v>0</v>
      </c>
      <c r="AO327">
        <v>0</v>
      </c>
      <c r="AP327">
        <v>0</v>
      </c>
      <c r="AQ327">
        <v>0</v>
      </c>
      <c r="AR327">
        <v>0</v>
      </c>
      <c r="AS327" t="s">
        <v>3</v>
      </c>
      <c r="AT327">
        <v>0.08</v>
      </c>
      <c r="AU327" t="s">
        <v>3</v>
      </c>
      <c r="AV327">
        <v>0</v>
      </c>
      <c r="AW327">
        <v>1</v>
      </c>
      <c r="AX327">
        <v>-1</v>
      </c>
      <c r="AY327">
        <v>0</v>
      </c>
      <c r="AZ327">
        <v>0</v>
      </c>
      <c r="BA327" t="s">
        <v>3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X327">
        <f>Y327*Source!I210</f>
        <v>2E-3</v>
      </c>
      <c r="CY327">
        <f t="shared" si="18"/>
        <v>12416.1</v>
      </c>
      <c r="CZ327">
        <f t="shared" si="19"/>
        <v>12416.1</v>
      </c>
      <c r="DA327">
        <f t="shared" si="20"/>
        <v>1</v>
      </c>
      <c r="DB327">
        <v>0</v>
      </c>
    </row>
    <row r="328" spans="1:106" x14ac:dyDescent="0.2">
      <c r="A328">
        <f>ROW(Source!A211)</f>
        <v>211</v>
      </c>
      <c r="B328">
        <v>21012693</v>
      </c>
      <c r="C328">
        <v>21013623</v>
      </c>
      <c r="D328">
        <v>7157835</v>
      </c>
      <c r="E328">
        <v>7157832</v>
      </c>
      <c r="F328">
        <v>1</v>
      </c>
      <c r="G328">
        <v>7157832</v>
      </c>
      <c r="H328">
        <v>1</v>
      </c>
      <c r="I328" t="s">
        <v>685</v>
      </c>
      <c r="J328" t="s">
        <v>3</v>
      </c>
      <c r="K328" t="s">
        <v>686</v>
      </c>
      <c r="L328">
        <v>1191</v>
      </c>
      <c r="N328">
        <v>1013</v>
      </c>
      <c r="O328" t="s">
        <v>687</v>
      </c>
      <c r="P328" t="s">
        <v>687</v>
      </c>
      <c r="Q328">
        <v>1</v>
      </c>
      <c r="W328">
        <v>0</v>
      </c>
      <c r="X328">
        <v>946207192</v>
      </c>
      <c r="Y328">
        <v>153.40999999999997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1</v>
      </c>
      <c r="AJ328">
        <v>1</v>
      </c>
      <c r="AK328">
        <v>1</v>
      </c>
      <c r="AL328">
        <v>1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3</v>
      </c>
      <c r="AT328">
        <v>116</v>
      </c>
      <c r="AU328" t="s">
        <v>63</v>
      </c>
      <c r="AV328">
        <v>1</v>
      </c>
      <c r="AW328">
        <v>2</v>
      </c>
      <c r="AX328">
        <v>21013633</v>
      </c>
      <c r="AY328">
        <v>1</v>
      </c>
      <c r="AZ328">
        <v>0</v>
      </c>
      <c r="BA328">
        <v>327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X328">
        <f>Y328*Source!I211</f>
        <v>3.8352499999999994</v>
      </c>
      <c r="CY328">
        <f>AD328</f>
        <v>0</v>
      </c>
      <c r="CZ328">
        <f>AH328</f>
        <v>0</v>
      </c>
      <c r="DA328">
        <f>AL328</f>
        <v>1</v>
      </c>
      <c r="DB328">
        <v>0</v>
      </c>
    </row>
    <row r="329" spans="1:106" x14ac:dyDescent="0.2">
      <c r="A329">
        <f>ROW(Source!A211)</f>
        <v>211</v>
      </c>
      <c r="B329">
        <v>21012693</v>
      </c>
      <c r="C329">
        <v>21013623</v>
      </c>
      <c r="D329">
        <v>7230912</v>
      </c>
      <c r="E329">
        <v>1</v>
      </c>
      <c r="F329">
        <v>1</v>
      </c>
      <c r="G329">
        <v>7157832</v>
      </c>
      <c r="H329">
        <v>2</v>
      </c>
      <c r="I329" t="s">
        <v>795</v>
      </c>
      <c r="J329" t="s">
        <v>796</v>
      </c>
      <c r="K329" t="s">
        <v>797</v>
      </c>
      <c r="L329">
        <v>1368</v>
      </c>
      <c r="N329">
        <v>1011</v>
      </c>
      <c r="O329" t="s">
        <v>708</v>
      </c>
      <c r="P329" t="s">
        <v>708</v>
      </c>
      <c r="Q329">
        <v>1</v>
      </c>
      <c r="W329">
        <v>0</v>
      </c>
      <c r="X329">
        <v>1253673447</v>
      </c>
      <c r="Y329">
        <v>33.349999999999994</v>
      </c>
      <c r="AA329">
        <v>0</v>
      </c>
      <c r="AB329">
        <v>12.39</v>
      </c>
      <c r="AC329">
        <v>3.83</v>
      </c>
      <c r="AD329">
        <v>0</v>
      </c>
      <c r="AE329">
        <v>0</v>
      </c>
      <c r="AF329">
        <v>2.78</v>
      </c>
      <c r="AG329">
        <v>0.19</v>
      </c>
      <c r="AH329">
        <v>0</v>
      </c>
      <c r="AI329">
        <v>1</v>
      </c>
      <c r="AJ329">
        <v>4.0999999999999996</v>
      </c>
      <c r="AK329">
        <v>18.55</v>
      </c>
      <c r="AL329">
        <v>1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3</v>
      </c>
      <c r="AT329">
        <v>23.2</v>
      </c>
      <c r="AU329" t="s">
        <v>62</v>
      </c>
      <c r="AV329">
        <v>0</v>
      </c>
      <c r="AW329">
        <v>2</v>
      </c>
      <c r="AX329">
        <v>21013634</v>
      </c>
      <c r="AY329">
        <v>1</v>
      </c>
      <c r="AZ329">
        <v>0</v>
      </c>
      <c r="BA329">
        <v>328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X329">
        <f>Y329*Source!I211</f>
        <v>0.83374999999999988</v>
      </c>
      <c r="CY329">
        <f>AB329</f>
        <v>12.39</v>
      </c>
      <c r="CZ329">
        <f>AF329</f>
        <v>2.78</v>
      </c>
      <c r="DA329">
        <f>AJ329</f>
        <v>4.0999999999999996</v>
      </c>
      <c r="DB329">
        <v>0</v>
      </c>
    </row>
    <row r="330" spans="1:106" x14ac:dyDescent="0.2">
      <c r="A330">
        <f>ROW(Source!A211)</f>
        <v>211</v>
      </c>
      <c r="B330">
        <v>21012693</v>
      </c>
      <c r="C330">
        <v>21013623</v>
      </c>
      <c r="D330">
        <v>7182707</v>
      </c>
      <c r="E330">
        <v>7157832</v>
      </c>
      <c r="F330">
        <v>1</v>
      </c>
      <c r="G330">
        <v>7157832</v>
      </c>
      <c r="H330">
        <v>3</v>
      </c>
      <c r="I330" t="s">
        <v>688</v>
      </c>
      <c r="J330" t="s">
        <v>3</v>
      </c>
      <c r="K330" t="s">
        <v>690</v>
      </c>
      <c r="L330">
        <v>1344</v>
      </c>
      <c r="N330">
        <v>1008</v>
      </c>
      <c r="O330" t="s">
        <v>691</v>
      </c>
      <c r="P330" t="s">
        <v>691</v>
      </c>
      <c r="Q330">
        <v>1</v>
      </c>
      <c r="W330">
        <v>0</v>
      </c>
      <c r="X330">
        <v>-360884371</v>
      </c>
      <c r="Y330">
        <v>39.479999999999997</v>
      </c>
      <c r="AA330">
        <v>1</v>
      </c>
      <c r="AB330">
        <v>0</v>
      </c>
      <c r="AC330">
        <v>0</v>
      </c>
      <c r="AD330">
        <v>0</v>
      </c>
      <c r="AE330">
        <v>1</v>
      </c>
      <c r="AF330">
        <v>0</v>
      </c>
      <c r="AG330">
        <v>0</v>
      </c>
      <c r="AH330">
        <v>0</v>
      </c>
      <c r="AI330">
        <v>1</v>
      </c>
      <c r="AJ330">
        <v>1</v>
      </c>
      <c r="AK330">
        <v>1</v>
      </c>
      <c r="AL330">
        <v>1</v>
      </c>
      <c r="AN330">
        <v>0</v>
      </c>
      <c r="AO330">
        <v>1</v>
      </c>
      <c r="AP330">
        <v>0</v>
      </c>
      <c r="AQ330">
        <v>0</v>
      </c>
      <c r="AR330">
        <v>0</v>
      </c>
      <c r="AS330" t="s">
        <v>3</v>
      </c>
      <c r="AT330">
        <v>39.479999999999997</v>
      </c>
      <c r="AU330" t="s">
        <v>3</v>
      </c>
      <c r="AV330">
        <v>0</v>
      </c>
      <c r="AW330">
        <v>2</v>
      </c>
      <c r="AX330">
        <v>21013635</v>
      </c>
      <c r="AY330">
        <v>1</v>
      </c>
      <c r="AZ330">
        <v>0</v>
      </c>
      <c r="BA330">
        <v>329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X330">
        <f>Y330*Source!I211</f>
        <v>0.98699999999999999</v>
      </c>
      <c r="CY330">
        <f t="shared" ref="CY330:CY338" si="21">AA330</f>
        <v>1</v>
      </c>
      <c r="CZ330">
        <f t="shared" ref="CZ330:CZ338" si="22">AE330</f>
        <v>1</v>
      </c>
      <c r="DA330">
        <f t="shared" ref="DA330:DA338" si="23">AI330</f>
        <v>1</v>
      </c>
      <c r="DB330">
        <v>0</v>
      </c>
    </row>
    <row r="331" spans="1:106" x14ac:dyDescent="0.2">
      <c r="A331">
        <f>ROW(Source!A211)</f>
        <v>211</v>
      </c>
      <c r="B331">
        <v>21012693</v>
      </c>
      <c r="C331">
        <v>21013623</v>
      </c>
      <c r="D331">
        <v>7233230</v>
      </c>
      <c r="E331">
        <v>1</v>
      </c>
      <c r="F331">
        <v>1</v>
      </c>
      <c r="G331">
        <v>7157832</v>
      </c>
      <c r="H331">
        <v>3</v>
      </c>
      <c r="I331" t="s">
        <v>798</v>
      </c>
      <c r="J331" t="s">
        <v>799</v>
      </c>
      <c r="K331" t="s">
        <v>800</v>
      </c>
      <c r="L331">
        <v>1348</v>
      </c>
      <c r="N331">
        <v>1009</v>
      </c>
      <c r="O331" t="s">
        <v>173</v>
      </c>
      <c r="P331" t="s">
        <v>173</v>
      </c>
      <c r="Q331">
        <v>1000</v>
      </c>
      <c r="W331">
        <v>0</v>
      </c>
      <c r="X331">
        <v>-918604120</v>
      </c>
      <c r="Y331">
        <v>3.0000000000000001E-3</v>
      </c>
      <c r="AA331">
        <v>86229.8</v>
      </c>
      <c r="AB331">
        <v>0</v>
      </c>
      <c r="AC331">
        <v>0</v>
      </c>
      <c r="AD331">
        <v>0</v>
      </c>
      <c r="AE331">
        <v>7191.81</v>
      </c>
      <c r="AF331">
        <v>0</v>
      </c>
      <c r="AG331">
        <v>0</v>
      </c>
      <c r="AH331">
        <v>0</v>
      </c>
      <c r="AI331">
        <v>11.99</v>
      </c>
      <c r="AJ331">
        <v>1</v>
      </c>
      <c r="AK331">
        <v>1</v>
      </c>
      <c r="AL331">
        <v>1</v>
      </c>
      <c r="AN331">
        <v>0</v>
      </c>
      <c r="AO331">
        <v>1</v>
      </c>
      <c r="AP331">
        <v>0</v>
      </c>
      <c r="AQ331">
        <v>0</v>
      </c>
      <c r="AR331">
        <v>0</v>
      </c>
      <c r="AS331" t="s">
        <v>3</v>
      </c>
      <c r="AT331">
        <v>3.0000000000000001E-3</v>
      </c>
      <c r="AU331" t="s">
        <v>3</v>
      </c>
      <c r="AV331">
        <v>0</v>
      </c>
      <c r="AW331">
        <v>2</v>
      </c>
      <c r="AX331">
        <v>21013636</v>
      </c>
      <c r="AY331">
        <v>1</v>
      </c>
      <c r="AZ331">
        <v>0</v>
      </c>
      <c r="BA331">
        <v>330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X331">
        <f>Y331*Source!I211</f>
        <v>7.5000000000000007E-5</v>
      </c>
      <c r="CY331">
        <f t="shared" si="21"/>
        <v>86229.8</v>
      </c>
      <c r="CZ331">
        <f t="shared" si="22"/>
        <v>7191.81</v>
      </c>
      <c r="DA331">
        <f t="shared" si="23"/>
        <v>11.99</v>
      </c>
      <c r="DB331">
        <v>0</v>
      </c>
    </row>
    <row r="332" spans="1:106" x14ac:dyDescent="0.2">
      <c r="A332">
        <f>ROW(Source!A211)</f>
        <v>211</v>
      </c>
      <c r="B332">
        <v>21012693</v>
      </c>
      <c r="C332">
        <v>21013623</v>
      </c>
      <c r="D332">
        <v>7233278</v>
      </c>
      <c r="E332">
        <v>1</v>
      </c>
      <c r="F332">
        <v>1</v>
      </c>
      <c r="G332">
        <v>7157832</v>
      </c>
      <c r="H332">
        <v>3</v>
      </c>
      <c r="I332" t="s">
        <v>427</v>
      </c>
      <c r="J332" t="s">
        <v>429</v>
      </c>
      <c r="K332" t="s">
        <v>428</v>
      </c>
      <c r="L332">
        <v>1348</v>
      </c>
      <c r="N332">
        <v>1009</v>
      </c>
      <c r="O332" t="s">
        <v>173</v>
      </c>
      <c r="P332" t="s">
        <v>173</v>
      </c>
      <c r="Q332">
        <v>1000</v>
      </c>
      <c r="W332">
        <v>0</v>
      </c>
      <c r="X332">
        <v>152119790</v>
      </c>
      <c r="Y332">
        <v>1</v>
      </c>
      <c r="AA332">
        <v>104372.02</v>
      </c>
      <c r="AB332">
        <v>0</v>
      </c>
      <c r="AC332">
        <v>0</v>
      </c>
      <c r="AD332">
        <v>0</v>
      </c>
      <c r="AE332">
        <v>21387.71</v>
      </c>
      <c r="AF332">
        <v>0</v>
      </c>
      <c r="AG332">
        <v>0</v>
      </c>
      <c r="AH332">
        <v>0</v>
      </c>
      <c r="AI332">
        <v>4.88</v>
      </c>
      <c r="AJ332">
        <v>1</v>
      </c>
      <c r="AK332">
        <v>1</v>
      </c>
      <c r="AL332">
        <v>1</v>
      </c>
      <c r="AN332">
        <v>0</v>
      </c>
      <c r="AO332">
        <v>0</v>
      </c>
      <c r="AP332">
        <v>0</v>
      </c>
      <c r="AQ332">
        <v>0</v>
      </c>
      <c r="AR332">
        <v>0</v>
      </c>
      <c r="AS332" t="s">
        <v>3</v>
      </c>
      <c r="AT332">
        <v>1</v>
      </c>
      <c r="AU332" t="s">
        <v>3</v>
      </c>
      <c r="AV332">
        <v>0</v>
      </c>
      <c r="AW332">
        <v>1</v>
      </c>
      <c r="AX332">
        <v>-1</v>
      </c>
      <c r="AY332">
        <v>0</v>
      </c>
      <c r="AZ332">
        <v>0</v>
      </c>
      <c r="BA332" t="s">
        <v>3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X332">
        <f>Y332*Source!I211</f>
        <v>2.5000000000000001E-2</v>
      </c>
      <c r="CY332">
        <f t="shared" si="21"/>
        <v>104372.02</v>
      </c>
      <c r="CZ332">
        <f t="shared" si="22"/>
        <v>21387.71</v>
      </c>
      <c r="DA332">
        <f t="shared" si="23"/>
        <v>4.88</v>
      </c>
      <c r="DB332">
        <v>0</v>
      </c>
    </row>
    <row r="333" spans="1:106" x14ac:dyDescent="0.2">
      <c r="A333">
        <f>ROW(Source!A211)</f>
        <v>211</v>
      </c>
      <c r="B333">
        <v>21012693</v>
      </c>
      <c r="C333">
        <v>21013623</v>
      </c>
      <c r="D333">
        <v>7233672</v>
      </c>
      <c r="E333">
        <v>1</v>
      </c>
      <c r="F333">
        <v>1</v>
      </c>
      <c r="G333">
        <v>7157832</v>
      </c>
      <c r="H333">
        <v>3</v>
      </c>
      <c r="I333" t="s">
        <v>431</v>
      </c>
      <c r="J333" t="s">
        <v>433</v>
      </c>
      <c r="K333" t="s">
        <v>432</v>
      </c>
      <c r="L333">
        <v>1346</v>
      </c>
      <c r="N333">
        <v>1009</v>
      </c>
      <c r="O333" t="s">
        <v>206</v>
      </c>
      <c r="P333" t="s">
        <v>206</v>
      </c>
      <c r="Q333">
        <v>1</v>
      </c>
      <c r="W333">
        <v>0</v>
      </c>
      <c r="X333">
        <v>-377895038</v>
      </c>
      <c r="Y333">
        <v>32</v>
      </c>
      <c r="AA333">
        <v>2138.67</v>
      </c>
      <c r="AB333">
        <v>0</v>
      </c>
      <c r="AC333">
        <v>0</v>
      </c>
      <c r="AD333">
        <v>0</v>
      </c>
      <c r="AE333">
        <v>727.44</v>
      </c>
      <c r="AF333">
        <v>0</v>
      </c>
      <c r="AG333">
        <v>0</v>
      </c>
      <c r="AH333">
        <v>0</v>
      </c>
      <c r="AI333">
        <v>2.94</v>
      </c>
      <c r="AJ333">
        <v>1</v>
      </c>
      <c r="AK333">
        <v>1</v>
      </c>
      <c r="AL333">
        <v>1</v>
      </c>
      <c r="AN333">
        <v>0</v>
      </c>
      <c r="AO333">
        <v>0</v>
      </c>
      <c r="AP333">
        <v>0</v>
      </c>
      <c r="AQ333">
        <v>0</v>
      </c>
      <c r="AR333">
        <v>0</v>
      </c>
      <c r="AS333" t="s">
        <v>3</v>
      </c>
      <c r="AT333">
        <v>32</v>
      </c>
      <c r="AU333" t="s">
        <v>3</v>
      </c>
      <c r="AV333">
        <v>0</v>
      </c>
      <c r="AW333">
        <v>1</v>
      </c>
      <c r="AX333">
        <v>-1</v>
      </c>
      <c r="AY333">
        <v>0</v>
      </c>
      <c r="AZ333">
        <v>0</v>
      </c>
      <c r="BA333" t="s">
        <v>3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X333">
        <f>Y333*Source!I211</f>
        <v>0.8</v>
      </c>
      <c r="CY333">
        <f t="shared" si="21"/>
        <v>2138.67</v>
      </c>
      <c r="CZ333">
        <f t="shared" si="22"/>
        <v>727.44</v>
      </c>
      <c r="DA333">
        <f t="shared" si="23"/>
        <v>2.94</v>
      </c>
      <c r="DB333">
        <v>0</v>
      </c>
    </row>
    <row r="334" spans="1:106" x14ac:dyDescent="0.2">
      <c r="A334">
        <f>ROW(Source!A211)</f>
        <v>211</v>
      </c>
      <c r="B334">
        <v>21012693</v>
      </c>
      <c r="C334">
        <v>21013623</v>
      </c>
      <c r="D334">
        <v>7234071</v>
      </c>
      <c r="E334">
        <v>1</v>
      </c>
      <c r="F334">
        <v>1</v>
      </c>
      <c r="G334">
        <v>7157832</v>
      </c>
      <c r="H334">
        <v>3</v>
      </c>
      <c r="I334" t="s">
        <v>435</v>
      </c>
      <c r="J334" t="s">
        <v>437</v>
      </c>
      <c r="K334" t="s">
        <v>436</v>
      </c>
      <c r="L334">
        <v>1348</v>
      </c>
      <c r="N334">
        <v>1009</v>
      </c>
      <c r="O334" t="s">
        <v>173</v>
      </c>
      <c r="P334" t="s">
        <v>173</v>
      </c>
      <c r="Q334">
        <v>1000</v>
      </c>
      <c r="W334">
        <v>0</v>
      </c>
      <c r="X334">
        <v>-1671305152</v>
      </c>
      <c r="Y334">
        <v>1</v>
      </c>
      <c r="AA334">
        <v>165106.87</v>
      </c>
      <c r="AB334">
        <v>0</v>
      </c>
      <c r="AC334">
        <v>0</v>
      </c>
      <c r="AD334">
        <v>0</v>
      </c>
      <c r="AE334">
        <v>39311.160000000003</v>
      </c>
      <c r="AF334">
        <v>0</v>
      </c>
      <c r="AG334">
        <v>0</v>
      </c>
      <c r="AH334">
        <v>0</v>
      </c>
      <c r="AI334">
        <v>4.2</v>
      </c>
      <c r="AJ334">
        <v>1</v>
      </c>
      <c r="AK334">
        <v>1</v>
      </c>
      <c r="AL334">
        <v>1</v>
      </c>
      <c r="AN334">
        <v>0</v>
      </c>
      <c r="AO334">
        <v>0</v>
      </c>
      <c r="AP334">
        <v>0</v>
      </c>
      <c r="AQ334">
        <v>0</v>
      </c>
      <c r="AR334">
        <v>0</v>
      </c>
      <c r="AS334" t="s">
        <v>3</v>
      </c>
      <c r="AT334">
        <v>1</v>
      </c>
      <c r="AU334" t="s">
        <v>3</v>
      </c>
      <c r="AV334">
        <v>0</v>
      </c>
      <c r="AW334">
        <v>1</v>
      </c>
      <c r="AX334">
        <v>-1</v>
      </c>
      <c r="AY334">
        <v>0</v>
      </c>
      <c r="AZ334">
        <v>0</v>
      </c>
      <c r="BA334" t="s">
        <v>3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X334">
        <f>Y334*Source!I211</f>
        <v>2.5000000000000001E-2</v>
      </c>
      <c r="CY334">
        <f t="shared" si="21"/>
        <v>165106.87</v>
      </c>
      <c r="CZ334">
        <f t="shared" si="22"/>
        <v>39311.160000000003</v>
      </c>
      <c r="DA334">
        <f t="shared" si="23"/>
        <v>4.2</v>
      </c>
      <c r="DB334">
        <v>0</v>
      </c>
    </row>
    <row r="335" spans="1:106" x14ac:dyDescent="0.2">
      <c r="A335">
        <f>ROW(Source!A211)</f>
        <v>211</v>
      </c>
      <c r="B335">
        <v>21012693</v>
      </c>
      <c r="C335">
        <v>21013623</v>
      </c>
      <c r="D335">
        <v>7234287</v>
      </c>
      <c r="E335">
        <v>1</v>
      </c>
      <c r="F335">
        <v>1</v>
      </c>
      <c r="G335">
        <v>7157832</v>
      </c>
      <c r="H335">
        <v>3</v>
      </c>
      <c r="I335" t="s">
        <v>439</v>
      </c>
      <c r="J335" t="s">
        <v>441</v>
      </c>
      <c r="K335" t="s">
        <v>440</v>
      </c>
      <c r="L335">
        <v>1355</v>
      </c>
      <c r="N335">
        <v>1010</v>
      </c>
      <c r="O335" t="s">
        <v>40</v>
      </c>
      <c r="P335" t="s">
        <v>40</v>
      </c>
      <c r="Q335">
        <v>100</v>
      </c>
      <c r="W335">
        <v>0</v>
      </c>
      <c r="X335">
        <v>-1970110764</v>
      </c>
      <c r="Y335">
        <v>12</v>
      </c>
      <c r="AA335">
        <v>1254.69</v>
      </c>
      <c r="AB335">
        <v>0</v>
      </c>
      <c r="AC335">
        <v>0</v>
      </c>
      <c r="AD335">
        <v>0</v>
      </c>
      <c r="AE335">
        <v>212.66</v>
      </c>
      <c r="AF335">
        <v>0</v>
      </c>
      <c r="AG335">
        <v>0</v>
      </c>
      <c r="AH335">
        <v>0</v>
      </c>
      <c r="AI335">
        <v>5.9</v>
      </c>
      <c r="AJ335">
        <v>1</v>
      </c>
      <c r="AK335">
        <v>1</v>
      </c>
      <c r="AL335">
        <v>1</v>
      </c>
      <c r="AN335">
        <v>0</v>
      </c>
      <c r="AO335">
        <v>0</v>
      </c>
      <c r="AP335">
        <v>0</v>
      </c>
      <c r="AQ335">
        <v>0</v>
      </c>
      <c r="AR335">
        <v>0</v>
      </c>
      <c r="AS335" t="s">
        <v>3</v>
      </c>
      <c r="AT335">
        <v>12</v>
      </c>
      <c r="AU335" t="s">
        <v>3</v>
      </c>
      <c r="AV335">
        <v>0</v>
      </c>
      <c r="AW335">
        <v>1</v>
      </c>
      <c r="AX335">
        <v>-1</v>
      </c>
      <c r="AY335">
        <v>0</v>
      </c>
      <c r="AZ335">
        <v>0</v>
      </c>
      <c r="BA335" t="s">
        <v>3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X335">
        <f>Y335*Source!I211</f>
        <v>0.30000000000000004</v>
      </c>
      <c r="CY335">
        <f t="shared" si="21"/>
        <v>1254.69</v>
      </c>
      <c r="CZ335">
        <f t="shared" si="22"/>
        <v>212.66</v>
      </c>
      <c r="DA335">
        <f t="shared" si="23"/>
        <v>5.9</v>
      </c>
      <c r="DB335">
        <v>0</v>
      </c>
    </row>
    <row r="336" spans="1:106" x14ac:dyDescent="0.2">
      <c r="A336">
        <f>ROW(Source!A211)</f>
        <v>211</v>
      </c>
      <c r="B336">
        <v>21012693</v>
      </c>
      <c r="C336">
        <v>21013623</v>
      </c>
      <c r="D336">
        <v>7237723</v>
      </c>
      <c r="E336">
        <v>1</v>
      </c>
      <c r="F336">
        <v>1</v>
      </c>
      <c r="G336">
        <v>7157832</v>
      </c>
      <c r="H336">
        <v>3</v>
      </c>
      <c r="I336" t="s">
        <v>443</v>
      </c>
      <c r="J336" t="s">
        <v>445</v>
      </c>
      <c r="K336" t="s">
        <v>444</v>
      </c>
      <c r="L336">
        <v>1348</v>
      </c>
      <c r="N336">
        <v>1009</v>
      </c>
      <c r="O336" t="s">
        <v>173</v>
      </c>
      <c r="P336" t="s">
        <v>173</v>
      </c>
      <c r="Q336">
        <v>1000</v>
      </c>
      <c r="W336">
        <v>0</v>
      </c>
      <c r="X336">
        <v>-185759465</v>
      </c>
      <c r="Y336">
        <v>0.08</v>
      </c>
      <c r="AA336">
        <v>79463.039999999994</v>
      </c>
      <c r="AB336">
        <v>0</v>
      </c>
      <c r="AC336">
        <v>0</v>
      </c>
      <c r="AD336">
        <v>0</v>
      </c>
      <c r="AE336">
        <v>12416.1</v>
      </c>
      <c r="AF336">
        <v>0</v>
      </c>
      <c r="AG336">
        <v>0</v>
      </c>
      <c r="AH336">
        <v>0</v>
      </c>
      <c r="AI336">
        <v>6.4</v>
      </c>
      <c r="AJ336">
        <v>1</v>
      </c>
      <c r="AK336">
        <v>1</v>
      </c>
      <c r="AL336">
        <v>1</v>
      </c>
      <c r="AN336">
        <v>0</v>
      </c>
      <c r="AO336">
        <v>0</v>
      </c>
      <c r="AP336">
        <v>0</v>
      </c>
      <c r="AQ336">
        <v>0</v>
      </c>
      <c r="AR336">
        <v>0</v>
      </c>
      <c r="AS336" t="s">
        <v>3</v>
      </c>
      <c r="AT336">
        <v>0.08</v>
      </c>
      <c r="AU336" t="s">
        <v>3</v>
      </c>
      <c r="AV336">
        <v>0</v>
      </c>
      <c r="AW336">
        <v>1</v>
      </c>
      <c r="AX336">
        <v>-1</v>
      </c>
      <c r="AY336">
        <v>0</v>
      </c>
      <c r="AZ336">
        <v>0</v>
      </c>
      <c r="BA336" t="s">
        <v>3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X336">
        <f>Y336*Source!I211</f>
        <v>2E-3</v>
      </c>
      <c r="CY336">
        <f t="shared" si="21"/>
        <v>79463.039999999994</v>
      </c>
      <c r="CZ336">
        <f t="shared" si="22"/>
        <v>12416.1</v>
      </c>
      <c r="DA336">
        <f t="shared" si="23"/>
        <v>6.4</v>
      </c>
      <c r="DB336">
        <v>0</v>
      </c>
    </row>
    <row r="337" spans="1:106" x14ac:dyDescent="0.2">
      <c r="A337">
        <f>ROW(Source!A222)</f>
        <v>222</v>
      </c>
      <c r="B337">
        <v>21012691</v>
      </c>
      <c r="C337">
        <v>21013644</v>
      </c>
      <c r="D337">
        <v>7238687</v>
      </c>
      <c r="E337">
        <v>1</v>
      </c>
      <c r="F337">
        <v>1</v>
      </c>
      <c r="G337">
        <v>7157832</v>
      </c>
      <c r="H337">
        <v>3</v>
      </c>
      <c r="I337" t="s">
        <v>454</v>
      </c>
      <c r="J337" t="s">
        <v>456</v>
      </c>
      <c r="K337" t="s">
        <v>455</v>
      </c>
      <c r="L337">
        <v>1354</v>
      </c>
      <c r="N337">
        <v>1010</v>
      </c>
      <c r="O337" t="s">
        <v>51</v>
      </c>
      <c r="P337" t="s">
        <v>51</v>
      </c>
      <c r="Q337">
        <v>1</v>
      </c>
      <c r="W337">
        <v>0</v>
      </c>
      <c r="X337">
        <v>527241890</v>
      </c>
      <c r="Y337">
        <v>1</v>
      </c>
      <c r="AA337">
        <v>1339.37</v>
      </c>
      <c r="AB337">
        <v>0</v>
      </c>
      <c r="AC337">
        <v>0</v>
      </c>
      <c r="AD337">
        <v>0</v>
      </c>
      <c r="AE337">
        <v>1339.37</v>
      </c>
      <c r="AF337">
        <v>0</v>
      </c>
      <c r="AG337">
        <v>0</v>
      </c>
      <c r="AH337">
        <v>0</v>
      </c>
      <c r="AI337">
        <v>1</v>
      </c>
      <c r="AJ337">
        <v>1</v>
      </c>
      <c r="AK337">
        <v>1</v>
      </c>
      <c r="AL337">
        <v>1</v>
      </c>
      <c r="AN337">
        <v>0</v>
      </c>
      <c r="AO337">
        <v>0</v>
      </c>
      <c r="AP337">
        <v>0</v>
      </c>
      <c r="AQ337">
        <v>0</v>
      </c>
      <c r="AR337">
        <v>0</v>
      </c>
      <c r="AS337" t="s">
        <v>3</v>
      </c>
      <c r="AT337">
        <v>1</v>
      </c>
      <c r="AU337" t="s">
        <v>3</v>
      </c>
      <c r="AV337">
        <v>0</v>
      </c>
      <c r="AW337">
        <v>1</v>
      </c>
      <c r="AX337">
        <v>-1</v>
      </c>
      <c r="AY337">
        <v>0</v>
      </c>
      <c r="AZ337">
        <v>0</v>
      </c>
      <c r="BA337" t="s">
        <v>3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X337">
        <f>Y337*Source!I222</f>
        <v>1</v>
      </c>
      <c r="CY337">
        <f t="shared" si="21"/>
        <v>1339.37</v>
      </c>
      <c r="CZ337">
        <f t="shared" si="22"/>
        <v>1339.37</v>
      </c>
      <c r="DA337">
        <f t="shared" si="23"/>
        <v>1</v>
      </c>
      <c r="DB337">
        <v>0</v>
      </c>
    </row>
    <row r="338" spans="1:106" x14ac:dyDescent="0.2">
      <c r="A338">
        <f>ROW(Source!A223)</f>
        <v>223</v>
      </c>
      <c r="B338">
        <v>21012693</v>
      </c>
      <c r="C338">
        <v>21013644</v>
      </c>
      <c r="D338">
        <v>7238687</v>
      </c>
      <c r="E338">
        <v>1</v>
      </c>
      <c r="F338">
        <v>1</v>
      </c>
      <c r="G338">
        <v>7157832</v>
      </c>
      <c r="H338">
        <v>3</v>
      </c>
      <c r="I338" t="s">
        <v>454</v>
      </c>
      <c r="J338" t="s">
        <v>456</v>
      </c>
      <c r="K338" t="s">
        <v>455</v>
      </c>
      <c r="L338">
        <v>1354</v>
      </c>
      <c r="N338">
        <v>1010</v>
      </c>
      <c r="O338" t="s">
        <v>51</v>
      </c>
      <c r="P338" t="s">
        <v>51</v>
      </c>
      <c r="Q338">
        <v>1</v>
      </c>
      <c r="W338">
        <v>0</v>
      </c>
      <c r="X338">
        <v>527241890</v>
      </c>
      <c r="Y338">
        <v>1</v>
      </c>
      <c r="AA338">
        <v>5989.39</v>
      </c>
      <c r="AB338">
        <v>0</v>
      </c>
      <c r="AC338">
        <v>0</v>
      </c>
      <c r="AD338">
        <v>0</v>
      </c>
      <c r="AE338">
        <v>1339.37</v>
      </c>
      <c r="AF338">
        <v>0</v>
      </c>
      <c r="AG338">
        <v>0</v>
      </c>
      <c r="AH338">
        <v>0</v>
      </c>
      <c r="AI338">
        <v>4.3499999999999996</v>
      </c>
      <c r="AJ338">
        <v>1</v>
      </c>
      <c r="AK338">
        <v>1</v>
      </c>
      <c r="AL338">
        <v>1</v>
      </c>
      <c r="AN338">
        <v>0</v>
      </c>
      <c r="AO338">
        <v>0</v>
      </c>
      <c r="AP338">
        <v>0</v>
      </c>
      <c r="AQ338">
        <v>0</v>
      </c>
      <c r="AR338">
        <v>0</v>
      </c>
      <c r="AS338" t="s">
        <v>3</v>
      </c>
      <c r="AT338">
        <v>1</v>
      </c>
      <c r="AU338" t="s">
        <v>3</v>
      </c>
      <c r="AV338">
        <v>0</v>
      </c>
      <c r="AW338">
        <v>1</v>
      </c>
      <c r="AX338">
        <v>-1</v>
      </c>
      <c r="AY338">
        <v>0</v>
      </c>
      <c r="AZ338">
        <v>0</v>
      </c>
      <c r="BA338" t="s">
        <v>3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X338">
        <f>Y338*Source!I223</f>
        <v>1</v>
      </c>
      <c r="CY338">
        <f t="shared" si="21"/>
        <v>5989.39</v>
      </c>
      <c r="CZ338">
        <f t="shared" si="22"/>
        <v>1339.37</v>
      </c>
      <c r="DA338">
        <f t="shared" si="23"/>
        <v>4.3499999999999996</v>
      </c>
      <c r="DB338">
        <v>0</v>
      </c>
    </row>
    <row r="339" spans="1:106" x14ac:dyDescent="0.2">
      <c r="A339">
        <f>ROW(Source!A226)</f>
        <v>226</v>
      </c>
      <c r="B339">
        <v>21012691</v>
      </c>
      <c r="C339">
        <v>21013647</v>
      </c>
      <c r="D339">
        <v>7157835</v>
      </c>
      <c r="E339">
        <v>7157832</v>
      </c>
      <c r="F339">
        <v>1</v>
      </c>
      <c r="G339">
        <v>7157832</v>
      </c>
      <c r="H339">
        <v>1</v>
      </c>
      <c r="I339" t="s">
        <v>685</v>
      </c>
      <c r="J339" t="s">
        <v>3</v>
      </c>
      <c r="K339" t="s">
        <v>686</v>
      </c>
      <c r="L339">
        <v>1191</v>
      </c>
      <c r="N339">
        <v>1013</v>
      </c>
      <c r="O339" t="s">
        <v>687</v>
      </c>
      <c r="P339" t="s">
        <v>687</v>
      </c>
      <c r="Q339">
        <v>1</v>
      </c>
      <c r="W339">
        <v>0</v>
      </c>
      <c r="X339">
        <v>946207192</v>
      </c>
      <c r="Y339">
        <v>4.1744999999999992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1</v>
      </c>
      <c r="AJ339">
        <v>1</v>
      </c>
      <c r="AK339">
        <v>1</v>
      </c>
      <c r="AL339">
        <v>1</v>
      </c>
      <c r="AN339">
        <v>0</v>
      </c>
      <c r="AO339">
        <v>1</v>
      </c>
      <c r="AP339">
        <v>1</v>
      </c>
      <c r="AQ339">
        <v>0</v>
      </c>
      <c r="AR339">
        <v>0</v>
      </c>
      <c r="AS339" t="s">
        <v>3</v>
      </c>
      <c r="AT339">
        <v>3.63</v>
      </c>
      <c r="AU339" t="s">
        <v>28</v>
      </c>
      <c r="AV339">
        <v>1</v>
      </c>
      <c r="AW339">
        <v>2</v>
      </c>
      <c r="AX339">
        <v>21013652</v>
      </c>
      <c r="AY339">
        <v>1</v>
      </c>
      <c r="AZ339">
        <v>0</v>
      </c>
      <c r="BA339">
        <v>333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X339">
        <f>Y339*Source!I226</f>
        <v>0.83489999999999986</v>
      </c>
      <c r="CY339">
        <f>AD339</f>
        <v>0</v>
      </c>
      <c r="CZ339">
        <f>AH339</f>
        <v>0</v>
      </c>
      <c r="DA339">
        <f>AL339</f>
        <v>1</v>
      </c>
      <c r="DB339">
        <v>0</v>
      </c>
    </row>
    <row r="340" spans="1:106" x14ac:dyDescent="0.2">
      <c r="A340">
        <f>ROW(Source!A226)</f>
        <v>226</v>
      </c>
      <c r="B340">
        <v>21012691</v>
      </c>
      <c r="C340">
        <v>21013647</v>
      </c>
      <c r="D340">
        <v>7159942</v>
      </c>
      <c r="E340">
        <v>7157832</v>
      </c>
      <c r="F340">
        <v>1</v>
      </c>
      <c r="G340">
        <v>7157832</v>
      </c>
      <c r="H340">
        <v>2</v>
      </c>
      <c r="I340" t="s">
        <v>692</v>
      </c>
      <c r="J340" t="s">
        <v>3</v>
      </c>
      <c r="K340" t="s">
        <v>693</v>
      </c>
      <c r="L340">
        <v>1344</v>
      </c>
      <c r="N340">
        <v>1008</v>
      </c>
      <c r="O340" t="s">
        <v>691</v>
      </c>
      <c r="P340" t="s">
        <v>691</v>
      </c>
      <c r="Q340">
        <v>1</v>
      </c>
      <c r="W340">
        <v>0</v>
      </c>
      <c r="X340">
        <v>-450565604</v>
      </c>
      <c r="Y340">
        <v>0.42549999999999999</v>
      </c>
      <c r="AA340">
        <v>0</v>
      </c>
      <c r="AB340">
        <v>1</v>
      </c>
      <c r="AC340">
        <v>0</v>
      </c>
      <c r="AD340">
        <v>0</v>
      </c>
      <c r="AE340">
        <v>0</v>
      </c>
      <c r="AF340">
        <v>1</v>
      </c>
      <c r="AG340">
        <v>0</v>
      </c>
      <c r="AH340">
        <v>0</v>
      </c>
      <c r="AI340">
        <v>1</v>
      </c>
      <c r="AJ340">
        <v>1</v>
      </c>
      <c r="AK340">
        <v>1</v>
      </c>
      <c r="AL340">
        <v>1</v>
      </c>
      <c r="AN340">
        <v>0</v>
      </c>
      <c r="AO340">
        <v>1</v>
      </c>
      <c r="AP340">
        <v>1</v>
      </c>
      <c r="AQ340">
        <v>0</v>
      </c>
      <c r="AR340">
        <v>0</v>
      </c>
      <c r="AS340" t="s">
        <v>3</v>
      </c>
      <c r="AT340">
        <v>0.37</v>
      </c>
      <c r="AU340" t="s">
        <v>28</v>
      </c>
      <c r="AV340">
        <v>0</v>
      </c>
      <c r="AW340">
        <v>2</v>
      </c>
      <c r="AX340">
        <v>21013653</v>
      </c>
      <c r="AY340">
        <v>1</v>
      </c>
      <c r="AZ340">
        <v>0</v>
      </c>
      <c r="BA340">
        <v>334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X340">
        <f>Y340*Source!I226</f>
        <v>8.5100000000000009E-2</v>
      </c>
      <c r="CY340">
        <f>AB340</f>
        <v>1</v>
      </c>
      <c r="CZ340">
        <f>AF340</f>
        <v>1</v>
      </c>
      <c r="DA340">
        <f>AJ340</f>
        <v>1</v>
      </c>
      <c r="DB340">
        <v>0</v>
      </c>
    </row>
    <row r="341" spans="1:106" x14ac:dyDescent="0.2">
      <c r="A341">
        <f>ROW(Source!A226)</f>
        <v>226</v>
      </c>
      <c r="B341">
        <v>21012691</v>
      </c>
      <c r="C341">
        <v>21013647</v>
      </c>
      <c r="D341">
        <v>7234095</v>
      </c>
      <c r="E341">
        <v>1</v>
      </c>
      <c r="F341">
        <v>1</v>
      </c>
      <c r="G341">
        <v>7157832</v>
      </c>
      <c r="H341">
        <v>3</v>
      </c>
      <c r="I341" t="s">
        <v>783</v>
      </c>
      <c r="J341" t="s">
        <v>784</v>
      </c>
      <c r="K341" t="s">
        <v>785</v>
      </c>
      <c r="L341">
        <v>1327</v>
      </c>
      <c r="N341">
        <v>1005</v>
      </c>
      <c r="O341" t="s">
        <v>85</v>
      </c>
      <c r="P341" t="s">
        <v>85</v>
      </c>
      <c r="Q341">
        <v>1</v>
      </c>
      <c r="W341">
        <v>0</v>
      </c>
      <c r="X341">
        <v>436402767</v>
      </c>
      <c r="Y341">
        <v>112.2</v>
      </c>
      <c r="AA341">
        <v>2.31</v>
      </c>
      <c r="AB341">
        <v>0</v>
      </c>
      <c r="AC341">
        <v>0</v>
      </c>
      <c r="AD341">
        <v>0</v>
      </c>
      <c r="AE341">
        <v>2.31</v>
      </c>
      <c r="AF341">
        <v>0</v>
      </c>
      <c r="AG341">
        <v>0</v>
      </c>
      <c r="AH341">
        <v>0</v>
      </c>
      <c r="AI341">
        <v>1</v>
      </c>
      <c r="AJ341">
        <v>1</v>
      </c>
      <c r="AK341">
        <v>1</v>
      </c>
      <c r="AL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3</v>
      </c>
      <c r="AT341">
        <v>112.2</v>
      </c>
      <c r="AU341" t="s">
        <v>3</v>
      </c>
      <c r="AV341">
        <v>0</v>
      </c>
      <c r="AW341">
        <v>2</v>
      </c>
      <c r="AX341">
        <v>21013654</v>
      </c>
      <c r="AY341">
        <v>1</v>
      </c>
      <c r="AZ341">
        <v>0</v>
      </c>
      <c r="BA341">
        <v>335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X341">
        <f>Y341*Source!I226</f>
        <v>22.44</v>
      </c>
      <c r="CY341">
        <f>AA341</f>
        <v>2.31</v>
      </c>
      <c r="CZ341">
        <f>AE341</f>
        <v>2.31</v>
      </c>
      <c r="DA341">
        <f>AI341</f>
        <v>1</v>
      </c>
      <c r="DB341">
        <v>0</v>
      </c>
    </row>
    <row r="342" spans="1:106" x14ac:dyDescent="0.2">
      <c r="A342">
        <f>ROW(Source!A226)</f>
        <v>226</v>
      </c>
      <c r="B342">
        <v>21012691</v>
      </c>
      <c r="C342">
        <v>21013647</v>
      </c>
      <c r="D342">
        <v>7234181</v>
      </c>
      <c r="E342">
        <v>1</v>
      </c>
      <c r="F342">
        <v>1</v>
      </c>
      <c r="G342">
        <v>7157832</v>
      </c>
      <c r="H342">
        <v>3</v>
      </c>
      <c r="I342" t="s">
        <v>801</v>
      </c>
      <c r="J342" t="s">
        <v>802</v>
      </c>
      <c r="K342" t="s">
        <v>803</v>
      </c>
      <c r="L342">
        <v>1301</v>
      </c>
      <c r="N342">
        <v>1003</v>
      </c>
      <c r="O342" t="s">
        <v>69</v>
      </c>
      <c r="P342" t="s">
        <v>69</v>
      </c>
      <c r="Q342">
        <v>1</v>
      </c>
      <c r="W342">
        <v>0</v>
      </c>
      <c r="X342">
        <v>-1177731036</v>
      </c>
      <c r="Y342">
        <v>105</v>
      </c>
      <c r="AA342">
        <v>0.28999999999999998</v>
      </c>
      <c r="AB342">
        <v>0</v>
      </c>
      <c r="AC342">
        <v>0</v>
      </c>
      <c r="AD342">
        <v>0</v>
      </c>
      <c r="AE342">
        <v>0.28999999999999998</v>
      </c>
      <c r="AF342">
        <v>0</v>
      </c>
      <c r="AG342">
        <v>0</v>
      </c>
      <c r="AH342">
        <v>0</v>
      </c>
      <c r="AI342">
        <v>1</v>
      </c>
      <c r="AJ342">
        <v>1</v>
      </c>
      <c r="AK342">
        <v>1</v>
      </c>
      <c r="AL342">
        <v>1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3</v>
      </c>
      <c r="AT342">
        <v>105</v>
      </c>
      <c r="AU342" t="s">
        <v>3</v>
      </c>
      <c r="AV342">
        <v>0</v>
      </c>
      <c r="AW342">
        <v>2</v>
      </c>
      <c r="AX342">
        <v>21013655</v>
      </c>
      <c r="AY342">
        <v>1</v>
      </c>
      <c r="AZ342">
        <v>0</v>
      </c>
      <c r="BA342">
        <v>336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X342">
        <f>Y342*Source!I226</f>
        <v>21</v>
      </c>
      <c r="CY342">
        <f>AA342</f>
        <v>0.28999999999999998</v>
      </c>
      <c r="CZ342">
        <f>AE342</f>
        <v>0.28999999999999998</v>
      </c>
      <c r="DA342">
        <f>AI342</f>
        <v>1</v>
      </c>
      <c r="DB342">
        <v>0</v>
      </c>
    </row>
    <row r="343" spans="1:106" x14ac:dyDescent="0.2">
      <c r="A343">
        <f>ROW(Source!A227)</f>
        <v>227</v>
      </c>
      <c r="B343">
        <v>21012693</v>
      </c>
      <c r="C343">
        <v>21013647</v>
      </c>
      <c r="D343">
        <v>7157835</v>
      </c>
      <c r="E343">
        <v>7157832</v>
      </c>
      <c r="F343">
        <v>1</v>
      </c>
      <c r="G343">
        <v>7157832</v>
      </c>
      <c r="H343">
        <v>1</v>
      </c>
      <c r="I343" t="s">
        <v>685</v>
      </c>
      <c r="J343" t="s">
        <v>3</v>
      </c>
      <c r="K343" t="s">
        <v>686</v>
      </c>
      <c r="L343">
        <v>1191</v>
      </c>
      <c r="N343">
        <v>1013</v>
      </c>
      <c r="O343" t="s">
        <v>687</v>
      </c>
      <c r="P343" t="s">
        <v>687</v>
      </c>
      <c r="Q343">
        <v>1</v>
      </c>
      <c r="W343">
        <v>0</v>
      </c>
      <c r="X343">
        <v>946207192</v>
      </c>
      <c r="Y343">
        <v>4.1744999999999992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1</v>
      </c>
      <c r="AJ343">
        <v>1</v>
      </c>
      <c r="AK343">
        <v>1</v>
      </c>
      <c r="AL343">
        <v>1</v>
      </c>
      <c r="AN343">
        <v>0</v>
      </c>
      <c r="AO343">
        <v>1</v>
      </c>
      <c r="AP343">
        <v>1</v>
      </c>
      <c r="AQ343">
        <v>0</v>
      </c>
      <c r="AR343">
        <v>0</v>
      </c>
      <c r="AS343" t="s">
        <v>3</v>
      </c>
      <c r="AT343">
        <v>3.63</v>
      </c>
      <c r="AU343" t="s">
        <v>28</v>
      </c>
      <c r="AV343">
        <v>1</v>
      </c>
      <c r="AW343">
        <v>2</v>
      </c>
      <c r="AX343">
        <v>21013652</v>
      </c>
      <c r="AY343">
        <v>1</v>
      </c>
      <c r="AZ343">
        <v>0</v>
      </c>
      <c r="BA343">
        <v>337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X343">
        <f>Y343*Source!I227</f>
        <v>0.83489999999999986</v>
      </c>
      <c r="CY343">
        <f>AD343</f>
        <v>0</v>
      </c>
      <c r="CZ343">
        <f>AH343</f>
        <v>0</v>
      </c>
      <c r="DA343">
        <f>AL343</f>
        <v>1</v>
      </c>
      <c r="DB343">
        <v>0</v>
      </c>
    </row>
    <row r="344" spans="1:106" x14ac:dyDescent="0.2">
      <c r="A344">
        <f>ROW(Source!A227)</f>
        <v>227</v>
      </c>
      <c r="B344">
        <v>21012693</v>
      </c>
      <c r="C344">
        <v>21013647</v>
      </c>
      <c r="D344">
        <v>7159942</v>
      </c>
      <c r="E344">
        <v>7157832</v>
      </c>
      <c r="F344">
        <v>1</v>
      </c>
      <c r="G344">
        <v>7157832</v>
      </c>
      <c r="H344">
        <v>2</v>
      </c>
      <c r="I344" t="s">
        <v>692</v>
      </c>
      <c r="J344" t="s">
        <v>3</v>
      </c>
      <c r="K344" t="s">
        <v>693</v>
      </c>
      <c r="L344">
        <v>1344</v>
      </c>
      <c r="N344">
        <v>1008</v>
      </c>
      <c r="O344" t="s">
        <v>691</v>
      </c>
      <c r="P344" t="s">
        <v>691</v>
      </c>
      <c r="Q344">
        <v>1</v>
      </c>
      <c r="W344">
        <v>0</v>
      </c>
      <c r="X344">
        <v>-450565604</v>
      </c>
      <c r="Y344">
        <v>0.42549999999999999</v>
      </c>
      <c r="AA344">
        <v>0</v>
      </c>
      <c r="AB344">
        <v>1.05</v>
      </c>
      <c r="AC344">
        <v>0</v>
      </c>
      <c r="AD344">
        <v>0</v>
      </c>
      <c r="AE344">
        <v>0</v>
      </c>
      <c r="AF344">
        <v>1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N344">
        <v>0</v>
      </c>
      <c r="AO344">
        <v>1</v>
      </c>
      <c r="AP344">
        <v>1</v>
      </c>
      <c r="AQ344">
        <v>0</v>
      </c>
      <c r="AR344">
        <v>0</v>
      </c>
      <c r="AS344" t="s">
        <v>3</v>
      </c>
      <c r="AT344">
        <v>0.37</v>
      </c>
      <c r="AU344" t="s">
        <v>28</v>
      </c>
      <c r="AV344">
        <v>0</v>
      </c>
      <c r="AW344">
        <v>2</v>
      </c>
      <c r="AX344">
        <v>21013653</v>
      </c>
      <c r="AY344">
        <v>1</v>
      </c>
      <c r="AZ344">
        <v>0</v>
      </c>
      <c r="BA344">
        <v>338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X344">
        <f>Y344*Source!I227</f>
        <v>8.5100000000000009E-2</v>
      </c>
      <c r="CY344">
        <f>AB344</f>
        <v>1.05</v>
      </c>
      <c r="CZ344">
        <f>AF344</f>
        <v>1</v>
      </c>
      <c r="DA344">
        <f>AJ344</f>
        <v>1</v>
      </c>
      <c r="DB344">
        <v>0</v>
      </c>
    </row>
    <row r="345" spans="1:106" x14ac:dyDescent="0.2">
      <c r="A345">
        <f>ROW(Source!A227)</f>
        <v>227</v>
      </c>
      <c r="B345">
        <v>21012693</v>
      </c>
      <c r="C345">
        <v>21013647</v>
      </c>
      <c r="D345">
        <v>7234095</v>
      </c>
      <c r="E345">
        <v>1</v>
      </c>
      <c r="F345">
        <v>1</v>
      </c>
      <c r="G345">
        <v>7157832</v>
      </c>
      <c r="H345">
        <v>3</v>
      </c>
      <c r="I345" t="s">
        <v>783</v>
      </c>
      <c r="J345" t="s">
        <v>784</v>
      </c>
      <c r="K345" t="s">
        <v>785</v>
      </c>
      <c r="L345">
        <v>1327</v>
      </c>
      <c r="N345">
        <v>1005</v>
      </c>
      <c r="O345" t="s">
        <v>85</v>
      </c>
      <c r="P345" t="s">
        <v>85</v>
      </c>
      <c r="Q345">
        <v>1</v>
      </c>
      <c r="W345">
        <v>0</v>
      </c>
      <c r="X345">
        <v>436402767</v>
      </c>
      <c r="Y345">
        <v>112.2</v>
      </c>
      <c r="AA345">
        <v>6.46</v>
      </c>
      <c r="AB345">
        <v>0</v>
      </c>
      <c r="AC345">
        <v>0</v>
      </c>
      <c r="AD345">
        <v>0</v>
      </c>
      <c r="AE345">
        <v>2.31</v>
      </c>
      <c r="AF345">
        <v>0</v>
      </c>
      <c r="AG345">
        <v>0</v>
      </c>
      <c r="AH345">
        <v>0</v>
      </c>
      <c r="AI345">
        <v>2.79</v>
      </c>
      <c r="AJ345">
        <v>1</v>
      </c>
      <c r="AK345">
        <v>1</v>
      </c>
      <c r="AL345">
        <v>1</v>
      </c>
      <c r="AN345">
        <v>0</v>
      </c>
      <c r="AO345">
        <v>1</v>
      </c>
      <c r="AP345">
        <v>0</v>
      </c>
      <c r="AQ345">
        <v>0</v>
      </c>
      <c r="AR345">
        <v>0</v>
      </c>
      <c r="AS345" t="s">
        <v>3</v>
      </c>
      <c r="AT345">
        <v>112.2</v>
      </c>
      <c r="AU345" t="s">
        <v>3</v>
      </c>
      <c r="AV345">
        <v>0</v>
      </c>
      <c r="AW345">
        <v>2</v>
      </c>
      <c r="AX345">
        <v>21013654</v>
      </c>
      <c r="AY345">
        <v>1</v>
      </c>
      <c r="AZ345">
        <v>0</v>
      </c>
      <c r="BA345">
        <v>339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X345">
        <f>Y345*Source!I227</f>
        <v>22.44</v>
      </c>
      <c r="CY345">
        <f>AA345</f>
        <v>6.46</v>
      </c>
      <c r="CZ345">
        <f>AE345</f>
        <v>2.31</v>
      </c>
      <c r="DA345">
        <f>AI345</f>
        <v>2.79</v>
      </c>
      <c r="DB345">
        <v>0</v>
      </c>
    </row>
    <row r="346" spans="1:106" x14ac:dyDescent="0.2">
      <c r="A346">
        <f>ROW(Source!A227)</f>
        <v>227</v>
      </c>
      <c r="B346">
        <v>21012693</v>
      </c>
      <c r="C346">
        <v>21013647</v>
      </c>
      <c r="D346">
        <v>7234181</v>
      </c>
      <c r="E346">
        <v>1</v>
      </c>
      <c r="F346">
        <v>1</v>
      </c>
      <c r="G346">
        <v>7157832</v>
      </c>
      <c r="H346">
        <v>3</v>
      </c>
      <c r="I346" t="s">
        <v>801</v>
      </c>
      <c r="J346" t="s">
        <v>802</v>
      </c>
      <c r="K346" t="s">
        <v>803</v>
      </c>
      <c r="L346">
        <v>1301</v>
      </c>
      <c r="N346">
        <v>1003</v>
      </c>
      <c r="O346" t="s">
        <v>69</v>
      </c>
      <c r="P346" t="s">
        <v>69</v>
      </c>
      <c r="Q346">
        <v>1</v>
      </c>
      <c r="W346">
        <v>0</v>
      </c>
      <c r="X346">
        <v>-1177731036</v>
      </c>
      <c r="Y346">
        <v>105</v>
      </c>
      <c r="AA346">
        <v>1.3</v>
      </c>
      <c r="AB346">
        <v>0</v>
      </c>
      <c r="AC346">
        <v>0</v>
      </c>
      <c r="AD346">
        <v>0</v>
      </c>
      <c r="AE346">
        <v>0.28999999999999998</v>
      </c>
      <c r="AF346">
        <v>0</v>
      </c>
      <c r="AG346">
        <v>0</v>
      </c>
      <c r="AH346">
        <v>0</v>
      </c>
      <c r="AI346">
        <v>4.4800000000000004</v>
      </c>
      <c r="AJ346">
        <v>1</v>
      </c>
      <c r="AK346">
        <v>1</v>
      </c>
      <c r="AL346">
        <v>1</v>
      </c>
      <c r="AN346">
        <v>0</v>
      </c>
      <c r="AO346">
        <v>1</v>
      </c>
      <c r="AP346">
        <v>0</v>
      </c>
      <c r="AQ346">
        <v>0</v>
      </c>
      <c r="AR346">
        <v>0</v>
      </c>
      <c r="AS346" t="s">
        <v>3</v>
      </c>
      <c r="AT346">
        <v>105</v>
      </c>
      <c r="AU346" t="s">
        <v>3</v>
      </c>
      <c r="AV346">
        <v>0</v>
      </c>
      <c r="AW346">
        <v>2</v>
      </c>
      <c r="AX346">
        <v>21013655</v>
      </c>
      <c r="AY346">
        <v>1</v>
      </c>
      <c r="AZ346">
        <v>0</v>
      </c>
      <c r="BA346">
        <v>340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X346">
        <f>Y346*Source!I227</f>
        <v>21</v>
      </c>
      <c r="CY346">
        <f>AA346</f>
        <v>1.3</v>
      </c>
      <c r="CZ346">
        <f>AE346</f>
        <v>0.28999999999999998</v>
      </c>
      <c r="DA346">
        <f>AI346</f>
        <v>4.4800000000000004</v>
      </c>
      <c r="DB346">
        <v>0</v>
      </c>
    </row>
    <row r="347" spans="1:106" x14ac:dyDescent="0.2">
      <c r="A347">
        <f>ROW(Source!A228)</f>
        <v>228</v>
      </c>
      <c r="B347">
        <v>21012691</v>
      </c>
      <c r="C347">
        <v>21013656</v>
      </c>
      <c r="D347">
        <v>7157835</v>
      </c>
      <c r="E347">
        <v>7157832</v>
      </c>
      <c r="F347">
        <v>1</v>
      </c>
      <c r="G347">
        <v>7157832</v>
      </c>
      <c r="H347">
        <v>1</v>
      </c>
      <c r="I347" t="s">
        <v>685</v>
      </c>
      <c r="J347" t="s">
        <v>3</v>
      </c>
      <c r="K347" t="s">
        <v>686</v>
      </c>
      <c r="L347">
        <v>1191</v>
      </c>
      <c r="N347">
        <v>1013</v>
      </c>
      <c r="O347" t="s">
        <v>687</v>
      </c>
      <c r="P347" t="s">
        <v>687</v>
      </c>
      <c r="Q347">
        <v>1</v>
      </c>
      <c r="W347">
        <v>0</v>
      </c>
      <c r="X347">
        <v>946207192</v>
      </c>
      <c r="Y347">
        <v>4.2204999999999995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1</v>
      </c>
      <c r="AJ347">
        <v>1</v>
      </c>
      <c r="AK347">
        <v>1</v>
      </c>
      <c r="AL347">
        <v>1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3</v>
      </c>
      <c r="AT347">
        <v>3.67</v>
      </c>
      <c r="AU347" t="s">
        <v>28</v>
      </c>
      <c r="AV347">
        <v>1</v>
      </c>
      <c r="AW347">
        <v>2</v>
      </c>
      <c r="AX347">
        <v>21013659</v>
      </c>
      <c r="AY347">
        <v>1</v>
      </c>
      <c r="AZ347">
        <v>0</v>
      </c>
      <c r="BA347">
        <v>341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X347">
        <f>Y347*Source!I228</f>
        <v>0.84409999999999996</v>
      </c>
      <c r="CY347">
        <f>AD347</f>
        <v>0</v>
      </c>
      <c r="CZ347">
        <f>AH347</f>
        <v>0</v>
      </c>
      <c r="DA347">
        <f>AL347</f>
        <v>1</v>
      </c>
      <c r="DB347">
        <v>0</v>
      </c>
    </row>
    <row r="348" spans="1:106" x14ac:dyDescent="0.2">
      <c r="A348">
        <f>ROW(Source!A228)</f>
        <v>228</v>
      </c>
      <c r="B348">
        <v>21012691</v>
      </c>
      <c r="C348">
        <v>21013656</v>
      </c>
      <c r="D348">
        <v>7182702</v>
      </c>
      <c r="E348">
        <v>7157832</v>
      </c>
      <c r="F348">
        <v>1</v>
      </c>
      <c r="G348">
        <v>7157832</v>
      </c>
      <c r="H348">
        <v>3</v>
      </c>
      <c r="I348" t="s">
        <v>688</v>
      </c>
      <c r="J348" t="s">
        <v>3</v>
      </c>
      <c r="K348" t="s">
        <v>689</v>
      </c>
      <c r="L348">
        <v>1348</v>
      </c>
      <c r="N348">
        <v>1009</v>
      </c>
      <c r="O348" t="s">
        <v>173</v>
      </c>
      <c r="P348" t="s">
        <v>173</v>
      </c>
      <c r="Q348">
        <v>1000</v>
      </c>
      <c r="W348">
        <v>0</v>
      </c>
      <c r="X348">
        <v>-1541367988</v>
      </c>
      <c r="Y348">
        <v>1.4999999999999999E-2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1</v>
      </c>
      <c r="AJ348">
        <v>1</v>
      </c>
      <c r="AK348">
        <v>1</v>
      </c>
      <c r="AL348">
        <v>1</v>
      </c>
      <c r="AN348">
        <v>0</v>
      </c>
      <c r="AO348">
        <v>1</v>
      </c>
      <c r="AP348">
        <v>0</v>
      </c>
      <c r="AQ348">
        <v>0</v>
      </c>
      <c r="AR348">
        <v>0</v>
      </c>
      <c r="AS348" t="s">
        <v>3</v>
      </c>
      <c r="AT348">
        <v>1.4999999999999999E-2</v>
      </c>
      <c r="AU348" t="s">
        <v>3</v>
      </c>
      <c r="AV348">
        <v>0</v>
      </c>
      <c r="AW348">
        <v>2</v>
      </c>
      <c r="AX348">
        <v>21013660</v>
      </c>
      <c r="AY348">
        <v>1</v>
      </c>
      <c r="AZ348">
        <v>0</v>
      </c>
      <c r="BA348">
        <v>342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X348">
        <f>Y348*Source!I228</f>
        <v>3.0000000000000001E-3</v>
      </c>
      <c r="CY348">
        <f>AA348</f>
        <v>0</v>
      </c>
      <c r="CZ348">
        <f>AE348</f>
        <v>0</v>
      </c>
      <c r="DA348">
        <f>AI348</f>
        <v>1</v>
      </c>
      <c r="DB348">
        <v>0</v>
      </c>
    </row>
    <row r="349" spans="1:106" x14ac:dyDescent="0.2">
      <c r="A349">
        <f>ROW(Source!A229)</f>
        <v>229</v>
      </c>
      <c r="B349">
        <v>21012693</v>
      </c>
      <c r="C349">
        <v>21013656</v>
      </c>
      <c r="D349">
        <v>7157835</v>
      </c>
      <c r="E349">
        <v>7157832</v>
      </c>
      <c r="F349">
        <v>1</v>
      </c>
      <c r="G349">
        <v>7157832</v>
      </c>
      <c r="H349">
        <v>1</v>
      </c>
      <c r="I349" t="s">
        <v>685</v>
      </c>
      <c r="J349" t="s">
        <v>3</v>
      </c>
      <c r="K349" t="s">
        <v>686</v>
      </c>
      <c r="L349">
        <v>1191</v>
      </c>
      <c r="N349">
        <v>1013</v>
      </c>
      <c r="O349" t="s">
        <v>687</v>
      </c>
      <c r="P349" t="s">
        <v>687</v>
      </c>
      <c r="Q349">
        <v>1</v>
      </c>
      <c r="W349">
        <v>0</v>
      </c>
      <c r="X349">
        <v>946207192</v>
      </c>
      <c r="Y349">
        <v>4.2204999999999995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1</v>
      </c>
      <c r="AJ349">
        <v>1</v>
      </c>
      <c r="AK349">
        <v>1</v>
      </c>
      <c r="AL349">
        <v>1</v>
      </c>
      <c r="AN349">
        <v>0</v>
      </c>
      <c r="AO349">
        <v>1</v>
      </c>
      <c r="AP349">
        <v>1</v>
      </c>
      <c r="AQ349">
        <v>0</v>
      </c>
      <c r="AR349">
        <v>0</v>
      </c>
      <c r="AS349" t="s">
        <v>3</v>
      </c>
      <c r="AT349">
        <v>3.67</v>
      </c>
      <c r="AU349" t="s">
        <v>28</v>
      </c>
      <c r="AV349">
        <v>1</v>
      </c>
      <c r="AW349">
        <v>2</v>
      </c>
      <c r="AX349">
        <v>21013659</v>
      </c>
      <c r="AY349">
        <v>1</v>
      </c>
      <c r="AZ349">
        <v>0</v>
      </c>
      <c r="BA349">
        <v>343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X349">
        <f>Y349*Source!I229</f>
        <v>0.84409999999999996</v>
      </c>
      <c r="CY349">
        <f>AD349</f>
        <v>0</v>
      </c>
      <c r="CZ349">
        <f>AH349</f>
        <v>0</v>
      </c>
      <c r="DA349">
        <f>AL349</f>
        <v>1</v>
      </c>
      <c r="DB349">
        <v>0</v>
      </c>
    </row>
    <row r="350" spans="1:106" x14ac:dyDescent="0.2">
      <c r="A350">
        <f>ROW(Source!A229)</f>
        <v>229</v>
      </c>
      <c r="B350">
        <v>21012693</v>
      </c>
      <c r="C350">
        <v>21013656</v>
      </c>
      <c r="D350">
        <v>7182702</v>
      </c>
      <c r="E350">
        <v>7157832</v>
      </c>
      <c r="F350">
        <v>1</v>
      </c>
      <c r="G350">
        <v>7157832</v>
      </c>
      <c r="H350">
        <v>3</v>
      </c>
      <c r="I350" t="s">
        <v>688</v>
      </c>
      <c r="J350" t="s">
        <v>3</v>
      </c>
      <c r="K350" t="s">
        <v>689</v>
      </c>
      <c r="L350">
        <v>1348</v>
      </c>
      <c r="N350">
        <v>1009</v>
      </c>
      <c r="O350" t="s">
        <v>173</v>
      </c>
      <c r="P350" t="s">
        <v>173</v>
      </c>
      <c r="Q350">
        <v>1000</v>
      </c>
      <c r="W350">
        <v>0</v>
      </c>
      <c r="X350">
        <v>-1541367988</v>
      </c>
      <c r="Y350">
        <v>1.4999999999999999E-2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1</v>
      </c>
      <c r="AJ350">
        <v>1</v>
      </c>
      <c r="AK350">
        <v>1</v>
      </c>
      <c r="AL350">
        <v>1</v>
      </c>
      <c r="AN350">
        <v>0</v>
      </c>
      <c r="AO350">
        <v>1</v>
      </c>
      <c r="AP350">
        <v>0</v>
      </c>
      <c r="AQ350">
        <v>0</v>
      </c>
      <c r="AR350">
        <v>0</v>
      </c>
      <c r="AS350" t="s">
        <v>3</v>
      </c>
      <c r="AT350">
        <v>1.4999999999999999E-2</v>
      </c>
      <c r="AU350" t="s">
        <v>3</v>
      </c>
      <c r="AV350">
        <v>0</v>
      </c>
      <c r="AW350">
        <v>2</v>
      </c>
      <c r="AX350">
        <v>21013660</v>
      </c>
      <c r="AY350">
        <v>1</v>
      </c>
      <c r="AZ350">
        <v>0</v>
      </c>
      <c r="BA350">
        <v>344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X350">
        <f>Y350*Source!I229</f>
        <v>3.0000000000000001E-3</v>
      </c>
      <c r="CY350">
        <f>AA350</f>
        <v>0</v>
      </c>
      <c r="CZ350">
        <f>AE350</f>
        <v>0</v>
      </c>
      <c r="DA350">
        <f>AI350</f>
        <v>1</v>
      </c>
      <c r="DB350">
        <v>0</v>
      </c>
    </row>
    <row r="351" spans="1:106" x14ac:dyDescent="0.2">
      <c r="A351">
        <f>ROW(Source!A230)</f>
        <v>230</v>
      </c>
      <c r="B351">
        <v>21012691</v>
      </c>
      <c r="C351">
        <v>21013661</v>
      </c>
      <c r="D351">
        <v>7157835</v>
      </c>
      <c r="E351">
        <v>7157832</v>
      </c>
      <c r="F351">
        <v>1</v>
      </c>
      <c r="G351">
        <v>7157832</v>
      </c>
      <c r="H351">
        <v>1</v>
      </c>
      <c r="I351" t="s">
        <v>685</v>
      </c>
      <c r="J351" t="s">
        <v>3</v>
      </c>
      <c r="K351" t="s">
        <v>686</v>
      </c>
      <c r="L351">
        <v>1191</v>
      </c>
      <c r="N351">
        <v>1013</v>
      </c>
      <c r="O351" t="s">
        <v>687</v>
      </c>
      <c r="P351" t="s">
        <v>687</v>
      </c>
      <c r="Q351">
        <v>1</v>
      </c>
      <c r="W351">
        <v>0</v>
      </c>
      <c r="X351">
        <v>946207192</v>
      </c>
      <c r="Y351">
        <v>3.4614999999999996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1</v>
      </c>
      <c r="AJ351">
        <v>1</v>
      </c>
      <c r="AK351">
        <v>1</v>
      </c>
      <c r="AL351">
        <v>1</v>
      </c>
      <c r="AN351">
        <v>0</v>
      </c>
      <c r="AO351">
        <v>1</v>
      </c>
      <c r="AP351">
        <v>1</v>
      </c>
      <c r="AQ351">
        <v>0</v>
      </c>
      <c r="AR351">
        <v>0</v>
      </c>
      <c r="AS351" t="s">
        <v>3</v>
      </c>
      <c r="AT351">
        <v>3.01</v>
      </c>
      <c r="AU351" t="s">
        <v>28</v>
      </c>
      <c r="AV351">
        <v>1</v>
      </c>
      <c r="AW351">
        <v>2</v>
      </c>
      <c r="AX351">
        <v>21013666</v>
      </c>
      <c r="AY351">
        <v>1</v>
      </c>
      <c r="AZ351">
        <v>0</v>
      </c>
      <c r="BA351">
        <v>345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X351">
        <f>Y351*Source!I230</f>
        <v>1.0384499999999999</v>
      </c>
      <c r="CY351">
        <f>AD351</f>
        <v>0</v>
      </c>
      <c r="CZ351">
        <f>AH351</f>
        <v>0</v>
      </c>
      <c r="DA351">
        <f>AL351</f>
        <v>1</v>
      </c>
      <c r="DB351">
        <v>0</v>
      </c>
    </row>
    <row r="352" spans="1:106" x14ac:dyDescent="0.2">
      <c r="A352">
        <f>ROW(Source!A230)</f>
        <v>230</v>
      </c>
      <c r="B352">
        <v>21012691</v>
      </c>
      <c r="C352">
        <v>21013661</v>
      </c>
      <c r="D352">
        <v>7159942</v>
      </c>
      <c r="E352">
        <v>7157832</v>
      </c>
      <c r="F352">
        <v>1</v>
      </c>
      <c r="G352">
        <v>7157832</v>
      </c>
      <c r="H352">
        <v>2</v>
      </c>
      <c r="I352" t="s">
        <v>692</v>
      </c>
      <c r="J352" t="s">
        <v>3</v>
      </c>
      <c r="K352" t="s">
        <v>693</v>
      </c>
      <c r="L352">
        <v>1344</v>
      </c>
      <c r="N352">
        <v>1008</v>
      </c>
      <c r="O352" t="s">
        <v>691</v>
      </c>
      <c r="P352" t="s">
        <v>691</v>
      </c>
      <c r="Q352">
        <v>1</v>
      </c>
      <c r="W352">
        <v>0</v>
      </c>
      <c r="X352">
        <v>-450565604</v>
      </c>
      <c r="Y352">
        <v>0.42549999999999999</v>
      </c>
      <c r="AA352">
        <v>0</v>
      </c>
      <c r="AB352">
        <v>1</v>
      </c>
      <c r="AC352">
        <v>0</v>
      </c>
      <c r="AD352">
        <v>0</v>
      </c>
      <c r="AE352">
        <v>0</v>
      </c>
      <c r="AF352">
        <v>1</v>
      </c>
      <c r="AG352">
        <v>0</v>
      </c>
      <c r="AH352">
        <v>0</v>
      </c>
      <c r="AI352">
        <v>1</v>
      </c>
      <c r="AJ352">
        <v>1</v>
      </c>
      <c r="AK352">
        <v>1</v>
      </c>
      <c r="AL352">
        <v>1</v>
      </c>
      <c r="AN352">
        <v>0</v>
      </c>
      <c r="AO352">
        <v>1</v>
      </c>
      <c r="AP352">
        <v>1</v>
      </c>
      <c r="AQ352">
        <v>0</v>
      </c>
      <c r="AR352">
        <v>0</v>
      </c>
      <c r="AS352" t="s">
        <v>3</v>
      </c>
      <c r="AT352">
        <v>0.37</v>
      </c>
      <c r="AU352" t="s">
        <v>28</v>
      </c>
      <c r="AV352">
        <v>0</v>
      </c>
      <c r="AW352">
        <v>2</v>
      </c>
      <c r="AX352">
        <v>21013667</v>
      </c>
      <c r="AY352">
        <v>1</v>
      </c>
      <c r="AZ352">
        <v>0</v>
      </c>
      <c r="BA352">
        <v>346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X352">
        <f>Y352*Source!I230</f>
        <v>0.12764999999999999</v>
      </c>
      <c r="CY352">
        <f>AB352</f>
        <v>1</v>
      </c>
      <c r="CZ352">
        <f>AF352</f>
        <v>1</v>
      </c>
      <c r="DA352">
        <f>AJ352</f>
        <v>1</v>
      </c>
      <c r="DB352">
        <v>0</v>
      </c>
    </row>
    <row r="353" spans="1:106" x14ac:dyDescent="0.2">
      <c r="A353">
        <f>ROW(Source!A230)</f>
        <v>230</v>
      </c>
      <c r="B353">
        <v>21012691</v>
      </c>
      <c r="C353">
        <v>21013661</v>
      </c>
      <c r="D353">
        <v>7234095</v>
      </c>
      <c r="E353">
        <v>1</v>
      </c>
      <c r="F353">
        <v>1</v>
      </c>
      <c r="G353">
        <v>7157832</v>
      </c>
      <c r="H353">
        <v>3</v>
      </c>
      <c r="I353" t="s">
        <v>783</v>
      </c>
      <c r="J353" t="s">
        <v>784</v>
      </c>
      <c r="K353" t="s">
        <v>785</v>
      </c>
      <c r="L353">
        <v>1327</v>
      </c>
      <c r="N353">
        <v>1005</v>
      </c>
      <c r="O353" t="s">
        <v>85</v>
      </c>
      <c r="P353" t="s">
        <v>85</v>
      </c>
      <c r="Q353">
        <v>1</v>
      </c>
      <c r="W353">
        <v>0</v>
      </c>
      <c r="X353">
        <v>436402767</v>
      </c>
      <c r="Y353">
        <v>112.2</v>
      </c>
      <c r="AA353">
        <v>2.31</v>
      </c>
      <c r="AB353">
        <v>0</v>
      </c>
      <c r="AC353">
        <v>0</v>
      </c>
      <c r="AD353">
        <v>0</v>
      </c>
      <c r="AE353">
        <v>2.31</v>
      </c>
      <c r="AF353">
        <v>0</v>
      </c>
      <c r="AG353">
        <v>0</v>
      </c>
      <c r="AH353">
        <v>0</v>
      </c>
      <c r="AI353">
        <v>1</v>
      </c>
      <c r="AJ353">
        <v>1</v>
      </c>
      <c r="AK353">
        <v>1</v>
      </c>
      <c r="AL353">
        <v>1</v>
      </c>
      <c r="AN353">
        <v>0</v>
      </c>
      <c r="AO353">
        <v>1</v>
      </c>
      <c r="AP353">
        <v>0</v>
      </c>
      <c r="AQ353">
        <v>0</v>
      </c>
      <c r="AR353">
        <v>0</v>
      </c>
      <c r="AS353" t="s">
        <v>3</v>
      </c>
      <c r="AT353">
        <v>112.2</v>
      </c>
      <c r="AU353" t="s">
        <v>3</v>
      </c>
      <c r="AV353">
        <v>0</v>
      </c>
      <c r="AW353">
        <v>2</v>
      </c>
      <c r="AX353">
        <v>21013668</v>
      </c>
      <c r="AY353">
        <v>1</v>
      </c>
      <c r="AZ353">
        <v>0</v>
      </c>
      <c r="BA353">
        <v>347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X353">
        <f>Y353*Source!I230</f>
        <v>33.659999999999997</v>
      </c>
      <c r="CY353">
        <f>AA353</f>
        <v>2.31</v>
      </c>
      <c r="CZ353">
        <f>AE353</f>
        <v>2.31</v>
      </c>
      <c r="DA353">
        <f>AI353</f>
        <v>1</v>
      </c>
      <c r="DB353">
        <v>0</v>
      </c>
    </row>
    <row r="354" spans="1:106" x14ac:dyDescent="0.2">
      <c r="A354">
        <f>ROW(Source!A230)</f>
        <v>230</v>
      </c>
      <c r="B354">
        <v>21012691</v>
      </c>
      <c r="C354">
        <v>21013661</v>
      </c>
      <c r="D354">
        <v>7234181</v>
      </c>
      <c r="E354">
        <v>1</v>
      </c>
      <c r="F354">
        <v>1</v>
      </c>
      <c r="G354">
        <v>7157832</v>
      </c>
      <c r="H354">
        <v>3</v>
      </c>
      <c r="I354" t="s">
        <v>801</v>
      </c>
      <c r="J354" t="s">
        <v>802</v>
      </c>
      <c r="K354" t="s">
        <v>803</v>
      </c>
      <c r="L354">
        <v>1301</v>
      </c>
      <c r="N354">
        <v>1003</v>
      </c>
      <c r="O354" t="s">
        <v>69</v>
      </c>
      <c r="P354" t="s">
        <v>69</v>
      </c>
      <c r="Q354">
        <v>1</v>
      </c>
      <c r="W354">
        <v>0</v>
      </c>
      <c r="X354">
        <v>-1177731036</v>
      </c>
      <c r="Y354">
        <v>105</v>
      </c>
      <c r="AA354">
        <v>0.28999999999999998</v>
      </c>
      <c r="AB354">
        <v>0</v>
      </c>
      <c r="AC354">
        <v>0</v>
      </c>
      <c r="AD354">
        <v>0</v>
      </c>
      <c r="AE354">
        <v>0.28999999999999998</v>
      </c>
      <c r="AF354">
        <v>0</v>
      </c>
      <c r="AG354">
        <v>0</v>
      </c>
      <c r="AH354">
        <v>0</v>
      </c>
      <c r="AI354">
        <v>1</v>
      </c>
      <c r="AJ354">
        <v>1</v>
      </c>
      <c r="AK354">
        <v>1</v>
      </c>
      <c r="AL354">
        <v>1</v>
      </c>
      <c r="AN354">
        <v>0</v>
      </c>
      <c r="AO354">
        <v>1</v>
      </c>
      <c r="AP354">
        <v>0</v>
      </c>
      <c r="AQ354">
        <v>0</v>
      </c>
      <c r="AR354">
        <v>0</v>
      </c>
      <c r="AS354" t="s">
        <v>3</v>
      </c>
      <c r="AT354">
        <v>105</v>
      </c>
      <c r="AU354" t="s">
        <v>3</v>
      </c>
      <c r="AV354">
        <v>0</v>
      </c>
      <c r="AW354">
        <v>2</v>
      </c>
      <c r="AX354">
        <v>21013669</v>
      </c>
      <c r="AY354">
        <v>1</v>
      </c>
      <c r="AZ354">
        <v>0</v>
      </c>
      <c r="BA354">
        <v>348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X354">
        <f>Y354*Source!I230</f>
        <v>31.5</v>
      </c>
      <c r="CY354">
        <f>AA354</f>
        <v>0.28999999999999998</v>
      </c>
      <c r="CZ354">
        <f>AE354</f>
        <v>0.28999999999999998</v>
      </c>
      <c r="DA354">
        <f>AI354</f>
        <v>1</v>
      </c>
      <c r="DB354">
        <v>0</v>
      </c>
    </row>
    <row r="355" spans="1:106" x14ac:dyDescent="0.2">
      <c r="A355">
        <f>ROW(Source!A231)</f>
        <v>231</v>
      </c>
      <c r="B355">
        <v>21012693</v>
      </c>
      <c r="C355">
        <v>21013661</v>
      </c>
      <c r="D355">
        <v>7157835</v>
      </c>
      <c r="E355">
        <v>7157832</v>
      </c>
      <c r="F355">
        <v>1</v>
      </c>
      <c r="G355">
        <v>7157832</v>
      </c>
      <c r="H355">
        <v>1</v>
      </c>
      <c r="I355" t="s">
        <v>685</v>
      </c>
      <c r="J355" t="s">
        <v>3</v>
      </c>
      <c r="K355" t="s">
        <v>686</v>
      </c>
      <c r="L355">
        <v>1191</v>
      </c>
      <c r="N355">
        <v>1013</v>
      </c>
      <c r="O355" t="s">
        <v>687</v>
      </c>
      <c r="P355" t="s">
        <v>687</v>
      </c>
      <c r="Q355">
        <v>1</v>
      </c>
      <c r="W355">
        <v>0</v>
      </c>
      <c r="X355">
        <v>946207192</v>
      </c>
      <c r="Y355">
        <v>3.4614999999999996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1</v>
      </c>
      <c r="AJ355">
        <v>1</v>
      </c>
      <c r="AK355">
        <v>1</v>
      </c>
      <c r="AL355">
        <v>1</v>
      </c>
      <c r="AN355">
        <v>0</v>
      </c>
      <c r="AO355">
        <v>1</v>
      </c>
      <c r="AP355">
        <v>1</v>
      </c>
      <c r="AQ355">
        <v>0</v>
      </c>
      <c r="AR355">
        <v>0</v>
      </c>
      <c r="AS355" t="s">
        <v>3</v>
      </c>
      <c r="AT355">
        <v>3.01</v>
      </c>
      <c r="AU355" t="s">
        <v>28</v>
      </c>
      <c r="AV355">
        <v>1</v>
      </c>
      <c r="AW355">
        <v>2</v>
      </c>
      <c r="AX355">
        <v>21013666</v>
      </c>
      <c r="AY355">
        <v>1</v>
      </c>
      <c r="AZ355">
        <v>0</v>
      </c>
      <c r="BA355">
        <v>349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X355">
        <f>Y355*Source!I231</f>
        <v>1.0384499999999999</v>
      </c>
      <c r="CY355">
        <f>AD355</f>
        <v>0</v>
      </c>
      <c r="CZ355">
        <f>AH355</f>
        <v>0</v>
      </c>
      <c r="DA355">
        <f>AL355</f>
        <v>1</v>
      </c>
      <c r="DB355">
        <v>0</v>
      </c>
    </row>
    <row r="356" spans="1:106" x14ac:dyDescent="0.2">
      <c r="A356">
        <f>ROW(Source!A231)</f>
        <v>231</v>
      </c>
      <c r="B356">
        <v>21012693</v>
      </c>
      <c r="C356">
        <v>21013661</v>
      </c>
      <c r="D356">
        <v>7159942</v>
      </c>
      <c r="E356">
        <v>7157832</v>
      </c>
      <c r="F356">
        <v>1</v>
      </c>
      <c r="G356">
        <v>7157832</v>
      </c>
      <c r="H356">
        <v>2</v>
      </c>
      <c r="I356" t="s">
        <v>692</v>
      </c>
      <c r="J356" t="s">
        <v>3</v>
      </c>
      <c r="K356" t="s">
        <v>693</v>
      </c>
      <c r="L356">
        <v>1344</v>
      </c>
      <c r="N356">
        <v>1008</v>
      </c>
      <c r="O356" t="s">
        <v>691</v>
      </c>
      <c r="P356" t="s">
        <v>691</v>
      </c>
      <c r="Q356">
        <v>1</v>
      </c>
      <c r="W356">
        <v>0</v>
      </c>
      <c r="X356">
        <v>-450565604</v>
      </c>
      <c r="Y356">
        <v>0.42549999999999999</v>
      </c>
      <c r="AA356">
        <v>0</v>
      </c>
      <c r="AB356">
        <v>1.05</v>
      </c>
      <c r="AC356">
        <v>0</v>
      </c>
      <c r="AD356">
        <v>0</v>
      </c>
      <c r="AE356">
        <v>0</v>
      </c>
      <c r="AF356">
        <v>1</v>
      </c>
      <c r="AG356">
        <v>0</v>
      </c>
      <c r="AH356">
        <v>0</v>
      </c>
      <c r="AI356">
        <v>1</v>
      </c>
      <c r="AJ356">
        <v>1</v>
      </c>
      <c r="AK356">
        <v>1</v>
      </c>
      <c r="AL356">
        <v>1</v>
      </c>
      <c r="AN356">
        <v>0</v>
      </c>
      <c r="AO356">
        <v>1</v>
      </c>
      <c r="AP356">
        <v>1</v>
      </c>
      <c r="AQ356">
        <v>0</v>
      </c>
      <c r="AR356">
        <v>0</v>
      </c>
      <c r="AS356" t="s">
        <v>3</v>
      </c>
      <c r="AT356">
        <v>0.37</v>
      </c>
      <c r="AU356" t="s">
        <v>28</v>
      </c>
      <c r="AV356">
        <v>0</v>
      </c>
      <c r="AW356">
        <v>2</v>
      </c>
      <c r="AX356">
        <v>21013667</v>
      </c>
      <c r="AY356">
        <v>1</v>
      </c>
      <c r="AZ356">
        <v>0</v>
      </c>
      <c r="BA356">
        <v>350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X356">
        <f>Y356*Source!I231</f>
        <v>0.12764999999999999</v>
      </c>
      <c r="CY356">
        <f>AB356</f>
        <v>1.05</v>
      </c>
      <c r="CZ356">
        <f>AF356</f>
        <v>1</v>
      </c>
      <c r="DA356">
        <f>AJ356</f>
        <v>1</v>
      </c>
      <c r="DB356">
        <v>0</v>
      </c>
    </row>
    <row r="357" spans="1:106" x14ac:dyDescent="0.2">
      <c r="A357">
        <f>ROW(Source!A231)</f>
        <v>231</v>
      </c>
      <c r="B357">
        <v>21012693</v>
      </c>
      <c r="C357">
        <v>21013661</v>
      </c>
      <c r="D357">
        <v>7234095</v>
      </c>
      <c r="E357">
        <v>1</v>
      </c>
      <c r="F357">
        <v>1</v>
      </c>
      <c r="G357">
        <v>7157832</v>
      </c>
      <c r="H357">
        <v>3</v>
      </c>
      <c r="I357" t="s">
        <v>783</v>
      </c>
      <c r="J357" t="s">
        <v>784</v>
      </c>
      <c r="K357" t="s">
        <v>785</v>
      </c>
      <c r="L357">
        <v>1327</v>
      </c>
      <c r="N357">
        <v>1005</v>
      </c>
      <c r="O357" t="s">
        <v>85</v>
      </c>
      <c r="P357" t="s">
        <v>85</v>
      </c>
      <c r="Q357">
        <v>1</v>
      </c>
      <c r="W357">
        <v>0</v>
      </c>
      <c r="X357">
        <v>436402767</v>
      </c>
      <c r="Y357">
        <v>112.2</v>
      </c>
      <c r="AA357">
        <v>6.46</v>
      </c>
      <c r="AB357">
        <v>0</v>
      </c>
      <c r="AC357">
        <v>0</v>
      </c>
      <c r="AD357">
        <v>0</v>
      </c>
      <c r="AE357">
        <v>2.31</v>
      </c>
      <c r="AF357">
        <v>0</v>
      </c>
      <c r="AG357">
        <v>0</v>
      </c>
      <c r="AH357">
        <v>0</v>
      </c>
      <c r="AI357">
        <v>2.79</v>
      </c>
      <c r="AJ357">
        <v>1</v>
      </c>
      <c r="AK357">
        <v>1</v>
      </c>
      <c r="AL357">
        <v>1</v>
      </c>
      <c r="AN357">
        <v>0</v>
      </c>
      <c r="AO357">
        <v>1</v>
      </c>
      <c r="AP357">
        <v>0</v>
      </c>
      <c r="AQ357">
        <v>0</v>
      </c>
      <c r="AR357">
        <v>0</v>
      </c>
      <c r="AS357" t="s">
        <v>3</v>
      </c>
      <c r="AT357">
        <v>112.2</v>
      </c>
      <c r="AU357" t="s">
        <v>3</v>
      </c>
      <c r="AV357">
        <v>0</v>
      </c>
      <c r="AW357">
        <v>2</v>
      </c>
      <c r="AX357">
        <v>21013668</v>
      </c>
      <c r="AY357">
        <v>1</v>
      </c>
      <c r="AZ357">
        <v>0</v>
      </c>
      <c r="BA357">
        <v>351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X357">
        <f>Y357*Source!I231</f>
        <v>33.659999999999997</v>
      </c>
      <c r="CY357">
        <f>AA357</f>
        <v>6.46</v>
      </c>
      <c r="CZ357">
        <f>AE357</f>
        <v>2.31</v>
      </c>
      <c r="DA357">
        <f>AI357</f>
        <v>2.79</v>
      </c>
      <c r="DB357">
        <v>0</v>
      </c>
    </row>
    <row r="358" spans="1:106" x14ac:dyDescent="0.2">
      <c r="A358">
        <f>ROW(Source!A231)</f>
        <v>231</v>
      </c>
      <c r="B358">
        <v>21012693</v>
      </c>
      <c r="C358">
        <v>21013661</v>
      </c>
      <c r="D358">
        <v>7234181</v>
      </c>
      <c r="E358">
        <v>1</v>
      </c>
      <c r="F358">
        <v>1</v>
      </c>
      <c r="G358">
        <v>7157832</v>
      </c>
      <c r="H358">
        <v>3</v>
      </c>
      <c r="I358" t="s">
        <v>801</v>
      </c>
      <c r="J358" t="s">
        <v>802</v>
      </c>
      <c r="K358" t="s">
        <v>803</v>
      </c>
      <c r="L358">
        <v>1301</v>
      </c>
      <c r="N358">
        <v>1003</v>
      </c>
      <c r="O358" t="s">
        <v>69</v>
      </c>
      <c r="P358" t="s">
        <v>69</v>
      </c>
      <c r="Q358">
        <v>1</v>
      </c>
      <c r="W358">
        <v>0</v>
      </c>
      <c r="X358">
        <v>-1177731036</v>
      </c>
      <c r="Y358">
        <v>105</v>
      </c>
      <c r="AA358">
        <v>1.3</v>
      </c>
      <c r="AB358">
        <v>0</v>
      </c>
      <c r="AC358">
        <v>0</v>
      </c>
      <c r="AD358">
        <v>0</v>
      </c>
      <c r="AE358">
        <v>0.28999999999999998</v>
      </c>
      <c r="AF358">
        <v>0</v>
      </c>
      <c r="AG358">
        <v>0</v>
      </c>
      <c r="AH358">
        <v>0</v>
      </c>
      <c r="AI358">
        <v>4.4800000000000004</v>
      </c>
      <c r="AJ358">
        <v>1</v>
      </c>
      <c r="AK358">
        <v>1</v>
      </c>
      <c r="AL358">
        <v>1</v>
      </c>
      <c r="AN358">
        <v>0</v>
      </c>
      <c r="AO358">
        <v>1</v>
      </c>
      <c r="AP358">
        <v>0</v>
      </c>
      <c r="AQ358">
        <v>0</v>
      </c>
      <c r="AR358">
        <v>0</v>
      </c>
      <c r="AS358" t="s">
        <v>3</v>
      </c>
      <c r="AT358">
        <v>105</v>
      </c>
      <c r="AU358" t="s">
        <v>3</v>
      </c>
      <c r="AV358">
        <v>0</v>
      </c>
      <c r="AW358">
        <v>2</v>
      </c>
      <c r="AX358">
        <v>21013669</v>
      </c>
      <c r="AY358">
        <v>1</v>
      </c>
      <c r="AZ358">
        <v>0</v>
      </c>
      <c r="BA358">
        <v>352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X358">
        <f>Y358*Source!I231</f>
        <v>31.5</v>
      </c>
      <c r="CY358">
        <f>AA358</f>
        <v>1.3</v>
      </c>
      <c r="CZ358">
        <f>AE358</f>
        <v>0.28999999999999998</v>
      </c>
      <c r="DA358">
        <f>AI358</f>
        <v>4.4800000000000004</v>
      </c>
      <c r="DB358">
        <v>0</v>
      </c>
    </row>
    <row r="359" spans="1:106" x14ac:dyDescent="0.2">
      <c r="A359">
        <f>ROW(Source!A232)</f>
        <v>232</v>
      </c>
      <c r="B359">
        <v>21012691</v>
      </c>
      <c r="C359">
        <v>21013670</v>
      </c>
      <c r="D359">
        <v>7157835</v>
      </c>
      <c r="E359">
        <v>7157832</v>
      </c>
      <c r="F359">
        <v>1</v>
      </c>
      <c r="G359">
        <v>7157832</v>
      </c>
      <c r="H359">
        <v>1</v>
      </c>
      <c r="I359" t="s">
        <v>685</v>
      </c>
      <c r="J359" t="s">
        <v>3</v>
      </c>
      <c r="K359" t="s">
        <v>686</v>
      </c>
      <c r="L359">
        <v>1191</v>
      </c>
      <c r="N359">
        <v>1013</v>
      </c>
      <c r="O359" t="s">
        <v>687</v>
      </c>
      <c r="P359" t="s">
        <v>687</v>
      </c>
      <c r="Q359">
        <v>1</v>
      </c>
      <c r="W359">
        <v>0</v>
      </c>
      <c r="X359">
        <v>946207192</v>
      </c>
      <c r="Y359">
        <v>2.9094999999999995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1</v>
      </c>
      <c r="AJ359">
        <v>1</v>
      </c>
      <c r="AK359">
        <v>1</v>
      </c>
      <c r="AL359">
        <v>1</v>
      </c>
      <c r="AN359">
        <v>0</v>
      </c>
      <c r="AO359">
        <v>1</v>
      </c>
      <c r="AP359">
        <v>1</v>
      </c>
      <c r="AQ359">
        <v>0</v>
      </c>
      <c r="AR359">
        <v>0</v>
      </c>
      <c r="AS359" t="s">
        <v>3</v>
      </c>
      <c r="AT359">
        <v>2.5299999999999998</v>
      </c>
      <c r="AU359" t="s">
        <v>28</v>
      </c>
      <c r="AV359">
        <v>1</v>
      </c>
      <c r="AW359">
        <v>2</v>
      </c>
      <c r="AX359">
        <v>21013673</v>
      </c>
      <c r="AY359">
        <v>1</v>
      </c>
      <c r="AZ359">
        <v>0</v>
      </c>
      <c r="BA359">
        <v>353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X359">
        <f>Y359*Source!I232</f>
        <v>0.87284999999999979</v>
      </c>
      <c r="CY359">
        <f>AD359</f>
        <v>0</v>
      </c>
      <c r="CZ359">
        <f>AH359</f>
        <v>0</v>
      </c>
      <c r="DA359">
        <f>AL359</f>
        <v>1</v>
      </c>
      <c r="DB359">
        <v>0</v>
      </c>
    </row>
    <row r="360" spans="1:106" x14ac:dyDescent="0.2">
      <c r="A360">
        <f>ROW(Source!A232)</f>
        <v>232</v>
      </c>
      <c r="B360">
        <v>21012691</v>
      </c>
      <c r="C360">
        <v>21013670</v>
      </c>
      <c r="D360">
        <v>7182702</v>
      </c>
      <c r="E360">
        <v>7157832</v>
      </c>
      <c r="F360">
        <v>1</v>
      </c>
      <c r="G360">
        <v>7157832</v>
      </c>
      <c r="H360">
        <v>3</v>
      </c>
      <c r="I360" t="s">
        <v>688</v>
      </c>
      <c r="J360" t="s">
        <v>3</v>
      </c>
      <c r="K360" t="s">
        <v>689</v>
      </c>
      <c r="L360">
        <v>1348</v>
      </c>
      <c r="N360">
        <v>1009</v>
      </c>
      <c r="O360" t="s">
        <v>173</v>
      </c>
      <c r="P360" t="s">
        <v>173</v>
      </c>
      <c r="Q360">
        <v>1000</v>
      </c>
      <c r="W360">
        <v>0</v>
      </c>
      <c r="X360">
        <v>-1541367988</v>
      </c>
      <c r="Y360">
        <v>1.4999999999999999E-2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1</v>
      </c>
      <c r="AJ360">
        <v>1</v>
      </c>
      <c r="AK360">
        <v>1</v>
      </c>
      <c r="AL360">
        <v>1</v>
      </c>
      <c r="AN360">
        <v>0</v>
      </c>
      <c r="AO360">
        <v>1</v>
      </c>
      <c r="AP360">
        <v>0</v>
      </c>
      <c r="AQ360">
        <v>0</v>
      </c>
      <c r="AR360">
        <v>0</v>
      </c>
      <c r="AS360" t="s">
        <v>3</v>
      </c>
      <c r="AT360">
        <v>1.4999999999999999E-2</v>
      </c>
      <c r="AU360" t="s">
        <v>3</v>
      </c>
      <c r="AV360">
        <v>0</v>
      </c>
      <c r="AW360">
        <v>2</v>
      </c>
      <c r="AX360">
        <v>21013674</v>
      </c>
      <c r="AY360">
        <v>1</v>
      </c>
      <c r="AZ360">
        <v>0</v>
      </c>
      <c r="BA360">
        <v>354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X360">
        <f>Y360*Source!I232</f>
        <v>4.4999999999999997E-3</v>
      </c>
      <c r="CY360">
        <f>AA360</f>
        <v>0</v>
      </c>
      <c r="CZ360">
        <f>AE360</f>
        <v>0</v>
      </c>
      <c r="DA360">
        <f>AI360</f>
        <v>1</v>
      </c>
      <c r="DB360">
        <v>0</v>
      </c>
    </row>
    <row r="361" spans="1:106" x14ac:dyDescent="0.2">
      <c r="A361">
        <f>ROW(Source!A233)</f>
        <v>233</v>
      </c>
      <c r="B361">
        <v>21012693</v>
      </c>
      <c r="C361">
        <v>21013670</v>
      </c>
      <c r="D361">
        <v>7157835</v>
      </c>
      <c r="E361">
        <v>7157832</v>
      </c>
      <c r="F361">
        <v>1</v>
      </c>
      <c r="G361">
        <v>7157832</v>
      </c>
      <c r="H361">
        <v>1</v>
      </c>
      <c r="I361" t="s">
        <v>685</v>
      </c>
      <c r="J361" t="s">
        <v>3</v>
      </c>
      <c r="K361" t="s">
        <v>686</v>
      </c>
      <c r="L361">
        <v>1191</v>
      </c>
      <c r="N361">
        <v>1013</v>
      </c>
      <c r="O361" t="s">
        <v>687</v>
      </c>
      <c r="P361" t="s">
        <v>687</v>
      </c>
      <c r="Q361">
        <v>1</v>
      </c>
      <c r="W361">
        <v>0</v>
      </c>
      <c r="X361">
        <v>946207192</v>
      </c>
      <c r="Y361">
        <v>2.9094999999999995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1</v>
      </c>
      <c r="AJ361">
        <v>1</v>
      </c>
      <c r="AK361">
        <v>1</v>
      </c>
      <c r="AL361">
        <v>1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3</v>
      </c>
      <c r="AT361">
        <v>2.5299999999999998</v>
      </c>
      <c r="AU361" t="s">
        <v>28</v>
      </c>
      <c r="AV361">
        <v>1</v>
      </c>
      <c r="AW361">
        <v>2</v>
      </c>
      <c r="AX361">
        <v>21013673</v>
      </c>
      <c r="AY361">
        <v>1</v>
      </c>
      <c r="AZ361">
        <v>0</v>
      </c>
      <c r="BA361">
        <v>355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X361">
        <f>Y361*Source!I233</f>
        <v>0.87284999999999979</v>
      </c>
      <c r="CY361">
        <f>AD361</f>
        <v>0</v>
      </c>
      <c r="CZ361">
        <f>AH361</f>
        <v>0</v>
      </c>
      <c r="DA361">
        <f>AL361</f>
        <v>1</v>
      </c>
      <c r="DB361">
        <v>0</v>
      </c>
    </row>
    <row r="362" spans="1:106" x14ac:dyDescent="0.2">
      <c r="A362">
        <f>ROW(Source!A233)</f>
        <v>233</v>
      </c>
      <c r="B362">
        <v>21012693</v>
      </c>
      <c r="C362">
        <v>21013670</v>
      </c>
      <c r="D362">
        <v>7182702</v>
      </c>
      <c r="E362">
        <v>7157832</v>
      </c>
      <c r="F362">
        <v>1</v>
      </c>
      <c r="G362">
        <v>7157832</v>
      </c>
      <c r="H362">
        <v>3</v>
      </c>
      <c r="I362" t="s">
        <v>688</v>
      </c>
      <c r="J362" t="s">
        <v>3</v>
      </c>
      <c r="K362" t="s">
        <v>689</v>
      </c>
      <c r="L362">
        <v>1348</v>
      </c>
      <c r="N362">
        <v>1009</v>
      </c>
      <c r="O362" t="s">
        <v>173</v>
      </c>
      <c r="P362" t="s">
        <v>173</v>
      </c>
      <c r="Q362">
        <v>1000</v>
      </c>
      <c r="W362">
        <v>0</v>
      </c>
      <c r="X362">
        <v>-1541367988</v>
      </c>
      <c r="Y362">
        <v>1.4999999999999999E-2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1</v>
      </c>
      <c r="AJ362">
        <v>1</v>
      </c>
      <c r="AK362">
        <v>1</v>
      </c>
      <c r="AL362">
        <v>1</v>
      </c>
      <c r="AN362">
        <v>0</v>
      </c>
      <c r="AO362">
        <v>1</v>
      </c>
      <c r="AP362">
        <v>0</v>
      </c>
      <c r="AQ362">
        <v>0</v>
      </c>
      <c r="AR362">
        <v>0</v>
      </c>
      <c r="AS362" t="s">
        <v>3</v>
      </c>
      <c r="AT362">
        <v>1.4999999999999999E-2</v>
      </c>
      <c r="AU362" t="s">
        <v>3</v>
      </c>
      <c r="AV362">
        <v>0</v>
      </c>
      <c r="AW362">
        <v>2</v>
      </c>
      <c r="AX362">
        <v>21013674</v>
      </c>
      <c r="AY362">
        <v>1</v>
      </c>
      <c r="AZ362">
        <v>0</v>
      </c>
      <c r="BA362">
        <v>356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X362">
        <f>Y362*Source!I233</f>
        <v>4.4999999999999997E-3</v>
      </c>
      <c r="CY362">
        <f>AA362</f>
        <v>0</v>
      </c>
      <c r="CZ362">
        <f>AE362</f>
        <v>0</v>
      </c>
      <c r="DA362">
        <f>AI362</f>
        <v>1</v>
      </c>
      <c r="DB362">
        <v>0</v>
      </c>
    </row>
    <row r="363" spans="1:106" x14ac:dyDescent="0.2">
      <c r="A363">
        <f>ROW(Source!A234)</f>
        <v>234</v>
      </c>
      <c r="B363">
        <v>21012691</v>
      </c>
      <c r="C363">
        <v>21013675</v>
      </c>
      <c r="D363">
        <v>7157835</v>
      </c>
      <c r="E363">
        <v>7157832</v>
      </c>
      <c r="F363">
        <v>1</v>
      </c>
      <c r="G363">
        <v>7157832</v>
      </c>
      <c r="H363">
        <v>1</v>
      </c>
      <c r="I363" t="s">
        <v>685</v>
      </c>
      <c r="J363" t="s">
        <v>3</v>
      </c>
      <c r="K363" t="s">
        <v>686</v>
      </c>
      <c r="L363">
        <v>1191</v>
      </c>
      <c r="N363">
        <v>1013</v>
      </c>
      <c r="O363" t="s">
        <v>687</v>
      </c>
      <c r="P363" t="s">
        <v>687</v>
      </c>
      <c r="Q363">
        <v>1</v>
      </c>
      <c r="W363">
        <v>0</v>
      </c>
      <c r="X363">
        <v>946207192</v>
      </c>
      <c r="Y363">
        <v>216.2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1</v>
      </c>
      <c r="AJ363">
        <v>1</v>
      </c>
      <c r="AK363">
        <v>1</v>
      </c>
      <c r="AL363">
        <v>1</v>
      </c>
      <c r="AN363">
        <v>0</v>
      </c>
      <c r="AO363">
        <v>1</v>
      </c>
      <c r="AP363">
        <v>1</v>
      </c>
      <c r="AQ363">
        <v>0</v>
      </c>
      <c r="AR363">
        <v>0</v>
      </c>
      <c r="AS363" t="s">
        <v>3</v>
      </c>
      <c r="AT363">
        <v>188</v>
      </c>
      <c r="AU363" t="s">
        <v>28</v>
      </c>
      <c r="AV363">
        <v>1</v>
      </c>
      <c r="AW363">
        <v>2</v>
      </c>
      <c r="AX363">
        <v>21013678</v>
      </c>
      <c r="AY363">
        <v>1</v>
      </c>
      <c r="AZ363">
        <v>0</v>
      </c>
      <c r="BA363">
        <v>357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X363">
        <f>Y363*Source!I234</f>
        <v>3.8915999999999995</v>
      </c>
      <c r="CY363">
        <f>AD363</f>
        <v>0</v>
      </c>
      <c r="CZ363">
        <f>AH363</f>
        <v>0</v>
      </c>
      <c r="DA363">
        <f>AL363</f>
        <v>1</v>
      </c>
      <c r="DB363">
        <v>0</v>
      </c>
    </row>
    <row r="364" spans="1:106" x14ac:dyDescent="0.2">
      <c r="A364">
        <f>ROW(Source!A234)</f>
        <v>234</v>
      </c>
      <c r="B364">
        <v>21012691</v>
      </c>
      <c r="C364">
        <v>21013675</v>
      </c>
      <c r="D364">
        <v>7182702</v>
      </c>
      <c r="E364">
        <v>7157832</v>
      </c>
      <c r="F364">
        <v>1</v>
      </c>
      <c r="G364">
        <v>7157832</v>
      </c>
      <c r="H364">
        <v>3</v>
      </c>
      <c r="I364" t="s">
        <v>688</v>
      </c>
      <c r="J364" t="s">
        <v>3</v>
      </c>
      <c r="K364" t="s">
        <v>689</v>
      </c>
      <c r="L364">
        <v>1348</v>
      </c>
      <c r="N364">
        <v>1009</v>
      </c>
      <c r="O364" t="s">
        <v>173</v>
      </c>
      <c r="P364" t="s">
        <v>173</v>
      </c>
      <c r="Q364">
        <v>1000</v>
      </c>
      <c r="W364">
        <v>0</v>
      </c>
      <c r="X364">
        <v>-1541367988</v>
      </c>
      <c r="Y364">
        <v>100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1</v>
      </c>
      <c r="AJ364">
        <v>1</v>
      </c>
      <c r="AK364">
        <v>1</v>
      </c>
      <c r="AL364">
        <v>1</v>
      </c>
      <c r="AN364">
        <v>0</v>
      </c>
      <c r="AO364">
        <v>1</v>
      </c>
      <c r="AP364">
        <v>0</v>
      </c>
      <c r="AQ364">
        <v>0</v>
      </c>
      <c r="AR364">
        <v>0</v>
      </c>
      <c r="AS364" t="s">
        <v>3</v>
      </c>
      <c r="AT364">
        <v>100</v>
      </c>
      <c r="AU364" t="s">
        <v>3</v>
      </c>
      <c r="AV364">
        <v>0</v>
      </c>
      <c r="AW364">
        <v>2</v>
      </c>
      <c r="AX364">
        <v>21013679</v>
      </c>
      <c r="AY364">
        <v>1</v>
      </c>
      <c r="AZ364">
        <v>0</v>
      </c>
      <c r="BA364">
        <v>358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X364">
        <f>Y364*Source!I234</f>
        <v>1.7999999999999998</v>
      </c>
      <c r="CY364">
        <f>AA364</f>
        <v>0</v>
      </c>
      <c r="CZ364">
        <f>AE364</f>
        <v>0</v>
      </c>
      <c r="DA364">
        <f>AI364</f>
        <v>1</v>
      </c>
      <c r="DB364">
        <v>0</v>
      </c>
    </row>
    <row r="365" spans="1:106" x14ac:dyDescent="0.2">
      <c r="A365">
        <f>ROW(Source!A235)</f>
        <v>235</v>
      </c>
      <c r="B365">
        <v>21012693</v>
      </c>
      <c r="C365">
        <v>21013675</v>
      </c>
      <c r="D365">
        <v>7157835</v>
      </c>
      <c r="E365">
        <v>7157832</v>
      </c>
      <c r="F365">
        <v>1</v>
      </c>
      <c r="G365">
        <v>7157832</v>
      </c>
      <c r="H365">
        <v>1</v>
      </c>
      <c r="I365" t="s">
        <v>685</v>
      </c>
      <c r="J365" t="s">
        <v>3</v>
      </c>
      <c r="K365" t="s">
        <v>686</v>
      </c>
      <c r="L365">
        <v>1191</v>
      </c>
      <c r="N365">
        <v>1013</v>
      </c>
      <c r="O365" t="s">
        <v>687</v>
      </c>
      <c r="P365" t="s">
        <v>687</v>
      </c>
      <c r="Q365">
        <v>1</v>
      </c>
      <c r="W365">
        <v>0</v>
      </c>
      <c r="X365">
        <v>946207192</v>
      </c>
      <c r="Y365">
        <v>216.2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1</v>
      </c>
      <c r="AJ365">
        <v>1</v>
      </c>
      <c r="AK365">
        <v>1</v>
      </c>
      <c r="AL365">
        <v>1</v>
      </c>
      <c r="AN365">
        <v>0</v>
      </c>
      <c r="AO365">
        <v>1</v>
      </c>
      <c r="AP365">
        <v>1</v>
      </c>
      <c r="AQ365">
        <v>0</v>
      </c>
      <c r="AR365">
        <v>0</v>
      </c>
      <c r="AS365" t="s">
        <v>3</v>
      </c>
      <c r="AT365">
        <v>188</v>
      </c>
      <c r="AU365" t="s">
        <v>28</v>
      </c>
      <c r="AV365">
        <v>1</v>
      </c>
      <c r="AW365">
        <v>2</v>
      </c>
      <c r="AX365">
        <v>21013678</v>
      </c>
      <c r="AY365">
        <v>1</v>
      </c>
      <c r="AZ365">
        <v>0</v>
      </c>
      <c r="BA365">
        <v>359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X365">
        <f>Y365*Source!I235</f>
        <v>3.8915999999999995</v>
      </c>
      <c r="CY365">
        <f>AD365</f>
        <v>0</v>
      </c>
      <c r="CZ365">
        <f>AH365</f>
        <v>0</v>
      </c>
      <c r="DA365">
        <f>AL365</f>
        <v>1</v>
      </c>
      <c r="DB365">
        <v>0</v>
      </c>
    </row>
    <row r="366" spans="1:106" x14ac:dyDescent="0.2">
      <c r="A366">
        <f>ROW(Source!A235)</f>
        <v>235</v>
      </c>
      <c r="B366">
        <v>21012693</v>
      </c>
      <c r="C366">
        <v>21013675</v>
      </c>
      <c r="D366">
        <v>7182702</v>
      </c>
      <c r="E366">
        <v>7157832</v>
      </c>
      <c r="F366">
        <v>1</v>
      </c>
      <c r="G366">
        <v>7157832</v>
      </c>
      <c r="H366">
        <v>3</v>
      </c>
      <c r="I366" t="s">
        <v>688</v>
      </c>
      <c r="J366" t="s">
        <v>3</v>
      </c>
      <c r="K366" t="s">
        <v>689</v>
      </c>
      <c r="L366">
        <v>1348</v>
      </c>
      <c r="N366">
        <v>1009</v>
      </c>
      <c r="O366" t="s">
        <v>173</v>
      </c>
      <c r="P366" t="s">
        <v>173</v>
      </c>
      <c r="Q366">
        <v>1000</v>
      </c>
      <c r="W366">
        <v>0</v>
      </c>
      <c r="X366">
        <v>-1541367988</v>
      </c>
      <c r="Y366">
        <v>100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1</v>
      </c>
      <c r="AN366">
        <v>0</v>
      </c>
      <c r="AO366">
        <v>1</v>
      </c>
      <c r="AP366">
        <v>0</v>
      </c>
      <c r="AQ366">
        <v>0</v>
      </c>
      <c r="AR366">
        <v>0</v>
      </c>
      <c r="AS366" t="s">
        <v>3</v>
      </c>
      <c r="AT366">
        <v>100</v>
      </c>
      <c r="AU366" t="s">
        <v>3</v>
      </c>
      <c r="AV366">
        <v>0</v>
      </c>
      <c r="AW366">
        <v>2</v>
      </c>
      <c r="AX366">
        <v>21013679</v>
      </c>
      <c r="AY366">
        <v>1</v>
      </c>
      <c r="AZ366">
        <v>0</v>
      </c>
      <c r="BA366">
        <v>360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X366">
        <f>Y366*Source!I235</f>
        <v>1.7999999999999998</v>
      </c>
      <c r="CY366">
        <f>AA366</f>
        <v>0</v>
      </c>
      <c r="CZ366">
        <f>AE366</f>
        <v>0</v>
      </c>
      <c r="DA366">
        <f>AI366</f>
        <v>1</v>
      </c>
      <c r="DB366">
        <v>0</v>
      </c>
    </row>
    <row r="367" spans="1:106" x14ac:dyDescent="0.2">
      <c r="A367">
        <f>ROW(Source!A236)</f>
        <v>236</v>
      </c>
      <c r="B367">
        <v>21012691</v>
      </c>
      <c r="C367">
        <v>21013680</v>
      </c>
      <c r="D367">
        <v>7157835</v>
      </c>
      <c r="E367">
        <v>7157832</v>
      </c>
      <c r="F367">
        <v>1</v>
      </c>
      <c r="G367">
        <v>7157832</v>
      </c>
      <c r="H367">
        <v>1</v>
      </c>
      <c r="I367" t="s">
        <v>685</v>
      </c>
      <c r="J367" t="s">
        <v>3</v>
      </c>
      <c r="K367" t="s">
        <v>686</v>
      </c>
      <c r="L367">
        <v>1191</v>
      </c>
      <c r="N367">
        <v>1013</v>
      </c>
      <c r="O367" t="s">
        <v>687</v>
      </c>
      <c r="P367" t="s">
        <v>687</v>
      </c>
      <c r="Q367">
        <v>1</v>
      </c>
      <c r="W367">
        <v>0</v>
      </c>
      <c r="X367">
        <v>946207192</v>
      </c>
      <c r="Y367">
        <v>1.1729999999999998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1</v>
      </c>
      <c r="AJ367">
        <v>1</v>
      </c>
      <c r="AK367">
        <v>1</v>
      </c>
      <c r="AL367">
        <v>1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3</v>
      </c>
      <c r="AT367">
        <v>1.02</v>
      </c>
      <c r="AU367" t="s">
        <v>28</v>
      </c>
      <c r="AV367">
        <v>1</v>
      </c>
      <c r="AW367">
        <v>2</v>
      </c>
      <c r="AX367">
        <v>21013682</v>
      </c>
      <c r="AY367">
        <v>1</v>
      </c>
      <c r="AZ367">
        <v>0</v>
      </c>
      <c r="BA367">
        <v>361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X367">
        <f>Y367*Source!I236</f>
        <v>2.1113999999999997</v>
      </c>
      <c r="CY367">
        <f t="shared" ref="CY367:CY377" si="24">AD367</f>
        <v>0</v>
      </c>
      <c r="CZ367">
        <f t="shared" ref="CZ367:CZ377" si="25">AH367</f>
        <v>0</v>
      </c>
      <c r="DA367">
        <f t="shared" ref="DA367:DA377" si="26">AL367</f>
        <v>1</v>
      </c>
      <c r="DB367">
        <v>0</v>
      </c>
    </row>
    <row r="368" spans="1:106" x14ac:dyDescent="0.2">
      <c r="A368">
        <f>ROW(Source!A237)</f>
        <v>237</v>
      </c>
      <c r="B368">
        <v>21012693</v>
      </c>
      <c r="C368">
        <v>21013680</v>
      </c>
      <c r="D368">
        <v>7157835</v>
      </c>
      <c r="E368">
        <v>7157832</v>
      </c>
      <c r="F368">
        <v>1</v>
      </c>
      <c r="G368">
        <v>7157832</v>
      </c>
      <c r="H368">
        <v>1</v>
      </c>
      <c r="I368" t="s">
        <v>685</v>
      </c>
      <c r="J368" t="s">
        <v>3</v>
      </c>
      <c r="K368" t="s">
        <v>686</v>
      </c>
      <c r="L368">
        <v>1191</v>
      </c>
      <c r="N368">
        <v>1013</v>
      </c>
      <c r="O368" t="s">
        <v>687</v>
      </c>
      <c r="P368" t="s">
        <v>687</v>
      </c>
      <c r="Q368">
        <v>1</v>
      </c>
      <c r="W368">
        <v>0</v>
      </c>
      <c r="X368">
        <v>946207192</v>
      </c>
      <c r="Y368">
        <v>1.1729999999999998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</v>
      </c>
      <c r="AJ368">
        <v>1</v>
      </c>
      <c r="AK368">
        <v>1</v>
      </c>
      <c r="AL368">
        <v>1</v>
      </c>
      <c r="AN368">
        <v>0</v>
      </c>
      <c r="AO368">
        <v>1</v>
      </c>
      <c r="AP368">
        <v>1</v>
      </c>
      <c r="AQ368">
        <v>0</v>
      </c>
      <c r="AR368">
        <v>0</v>
      </c>
      <c r="AS368" t="s">
        <v>3</v>
      </c>
      <c r="AT368">
        <v>1.02</v>
      </c>
      <c r="AU368" t="s">
        <v>28</v>
      </c>
      <c r="AV368">
        <v>1</v>
      </c>
      <c r="AW368">
        <v>2</v>
      </c>
      <c r="AX368">
        <v>21013682</v>
      </c>
      <c r="AY368">
        <v>1</v>
      </c>
      <c r="AZ368">
        <v>0</v>
      </c>
      <c r="BA368">
        <v>362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X368">
        <f>Y368*Source!I237</f>
        <v>2.1113999999999997</v>
      </c>
      <c r="CY368">
        <f t="shared" si="24"/>
        <v>0</v>
      </c>
      <c r="CZ368">
        <f t="shared" si="25"/>
        <v>0</v>
      </c>
      <c r="DA368">
        <f t="shared" si="26"/>
        <v>1</v>
      </c>
      <c r="DB368">
        <v>0</v>
      </c>
    </row>
    <row r="369" spans="1:106" x14ac:dyDescent="0.2">
      <c r="A369">
        <f>ROW(Source!A238)</f>
        <v>238</v>
      </c>
      <c r="B369">
        <v>21012691</v>
      </c>
      <c r="C369">
        <v>21013683</v>
      </c>
      <c r="D369">
        <v>7157835</v>
      </c>
      <c r="E369">
        <v>7157832</v>
      </c>
      <c r="F369">
        <v>1</v>
      </c>
      <c r="G369">
        <v>7157832</v>
      </c>
      <c r="H369">
        <v>1</v>
      </c>
      <c r="I369" t="s">
        <v>685</v>
      </c>
      <c r="J369" t="s">
        <v>3</v>
      </c>
      <c r="K369" t="s">
        <v>686</v>
      </c>
      <c r="L369">
        <v>1191</v>
      </c>
      <c r="N369">
        <v>1013</v>
      </c>
      <c r="O369" t="s">
        <v>687</v>
      </c>
      <c r="P369" t="s">
        <v>687</v>
      </c>
      <c r="Q369">
        <v>1</v>
      </c>
      <c r="W369">
        <v>0</v>
      </c>
      <c r="X369">
        <v>946207192</v>
      </c>
      <c r="Y369">
        <v>1.8169999999999999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1</v>
      </c>
      <c r="AJ369">
        <v>1</v>
      </c>
      <c r="AK369">
        <v>1</v>
      </c>
      <c r="AL369">
        <v>1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3</v>
      </c>
      <c r="AT369">
        <v>1.58</v>
      </c>
      <c r="AU369" t="s">
        <v>28</v>
      </c>
      <c r="AV369">
        <v>1</v>
      </c>
      <c r="AW369">
        <v>2</v>
      </c>
      <c r="AX369">
        <v>21013685</v>
      </c>
      <c r="AY369">
        <v>1</v>
      </c>
      <c r="AZ369">
        <v>0</v>
      </c>
      <c r="BA369">
        <v>363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X369">
        <f>Y369*Source!I238</f>
        <v>3.6339999999999999</v>
      </c>
      <c r="CY369">
        <f t="shared" si="24"/>
        <v>0</v>
      </c>
      <c r="CZ369">
        <f t="shared" si="25"/>
        <v>0</v>
      </c>
      <c r="DA369">
        <f t="shared" si="26"/>
        <v>1</v>
      </c>
      <c r="DB369">
        <v>0</v>
      </c>
    </row>
    <row r="370" spans="1:106" x14ac:dyDescent="0.2">
      <c r="A370">
        <f>ROW(Source!A239)</f>
        <v>239</v>
      </c>
      <c r="B370">
        <v>21012693</v>
      </c>
      <c r="C370">
        <v>21013683</v>
      </c>
      <c r="D370">
        <v>7157835</v>
      </c>
      <c r="E370">
        <v>7157832</v>
      </c>
      <c r="F370">
        <v>1</v>
      </c>
      <c r="G370">
        <v>7157832</v>
      </c>
      <c r="H370">
        <v>1</v>
      </c>
      <c r="I370" t="s">
        <v>685</v>
      </c>
      <c r="J370" t="s">
        <v>3</v>
      </c>
      <c r="K370" t="s">
        <v>686</v>
      </c>
      <c r="L370">
        <v>1191</v>
      </c>
      <c r="N370">
        <v>1013</v>
      </c>
      <c r="O370" t="s">
        <v>687</v>
      </c>
      <c r="P370" t="s">
        <v>687</v>
      </c>
      <c r="Q370">
        <v>1</v>
      </c>
      <c r="W370">
        <v>0</v>
      </c>
      <c r="X370">
        <v>946207192</v>
      </c>
      <c r="Y370">
        <v>1.8169999999999999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1</v>
      </c>
      <c r="AJ370">
        <v>1</v>
      </c>
      <c r="AK370">
        <v>1</v>
      </c>
      <c r="AL370">
        <v>1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3</v>
      </c>
      <c r="AT370">
        <v>1.58</v>
      </c>
      <c r="AU370" t="s">
        <v>28</v>
      </c>
      <c r="AV370">
        <v>1</v>
      </c>
      <c r="AW370">
        <v>2</v>
      </c>
      <c r="AX370">
        <v>21013685</v>
      </c>
      <c r="AY370">
        <v>1</v>
      </c>
      <c r="AZ370">
        <v>0</v>
      </c>
      <c r="BA370">
        <v>364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X370">
        <f>Y370*Source!I239</f>
        <v>3.6339999999999999</v>
      </c>
      <c r="CY370">
        <f t="shared" si="24"/>
        <v>0</v>
      </c>
      <c r="CZ370">
        <f t="shared" si="25"/>
        <v>0</v>
      </c>
      <c r="DA370">
        <f t="shared" si="26"/>
        <v>1</v>
      </c>
      <c r="DB370">
        <v>0</v>
      </c>
    </row>
    <row r="371" spans="1:106" x14ac:dyDescent="0.2">
      <c r="A371">
        <f>ROW(Source!A240)</f>
        <v>240</v>
      </c>
      <c r="B371">
        <v>21012691</v>
      </c>
      <c r="C371">
        <v>21013686</v>
      </c>
      <c r="D371">
        <v>7157835</v>
      </c>
      <c r="E371">
        <v>7157832</v>
      </c>
      <c r="F371">
        <v>1</v>
      </c>
      <c r="G371">
        <v>7157832</v>
      </c>
      <c r="H371">
        <v>1</v>
      </c>
      <c r="I371" t="s">
        <v>685</v>
      </c>
      <c r="J371" t="s">
        <v>3</v>
      </c>
      <c r="K371" t="s">
        <v>686</v>
      </c>
      <c r="L371">
        <v>1191</v>
      </c>
      <c r="N371">
        <v>1013</v>
      </c>
      <c r="O371" t="s">
        <v>687</v>
      </c>
      <c r="P371" t="s">
        <v>687</v>
      </c>
      <c r="Q371">
        <v>1</v>
      </c>
      <c r="W371">
        <v>0</v>
      </c>
      <c r="X371">
        <v>946207192</v>
      </c>
      <c r="Y371">
        <v>4.0709999999999997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1</v>
      </c>
      <c r="AJ371">
        <v>1</v>
      </c>
      <c r="AK371">
        <v>1</v>
      </c>
      <c r="AL371">
        <v>1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3</v>
      </c>
      <c r="AT371">
        <v>0.59</v>
      </c>
      <c r="AU371" t="s">
        <v>482</v>
      </c>
      <c r="AV371">
        <v>1</v>
      </c>
      <c r="AW371">
        <v>2</v>
      </c>
      <c r="AX371">
        <v>21013688</v>
      </c>
      <c r="AY371">
        <v>1</v>
      </c>
      <c r="AZ371">
        <v>0</v>
      </c>
      <c r="BA371">
        <v>365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X371">
        <f>Y371*Source!I240</f>
        <v>8.1419999999999995</v>
      </c>
      <c r="CY371">
        <f t="shared" si="24"/>
        <v>0</v>
      </c>
      <c r="CZ371">
        <f t="shared" si="25"/>
        <v>0</v>
      </c>
      <c r="DA371">
        <f t="shared" si="26"/>
        <v>1</v>
      </c>
      <c r="DB371">
        <v>0</v>
      </c>
    </row>
    <row r="372" spans="1:106" x14ac:dyDescent="0.2">
      <c r="A372">
        <f>ROW(Source!A241)</f>
        <v>241</v>
      </c>
      <c r="B372">
        <v>21012693</v>
      </c>
      <c r="C372">
        <v>21013686</v>
      </c>
      <c r="D372">
        <v>7157835</v>
      </c>
      <c r="E372">
        <v>7157832</v>
      </c>
      <c r="F372">
        <v>1</v>
      </c>
      <c r="G372">
        <v>7157832</v>
      </c>
      <c r="H372">
        <v>1</v>
      </c>
      <c r="I372" t="s">
        <v>685</v>
      </c>
      <c r="J372" t="s">
        <v>3</v>
      </c>
      <c r="K372" t="s">
        <v>686</v>
      </c>
      <c r="L372">
        <v>1191</v>
      </c>
      <c r="N372">
        <v>1013</v>
      </c>
      <c r="O372" t="s">
        <v>687</v>
      </c>
      <c r="P372" t="s">
        <v>687</v>
      </c>
      <c r="Q372">
        <v>1</v>
      </c>
      <c r="W372">
        <v>0</v>
      </c>
      <c r="X372">
        <v>946207192</v>
      </c>
      <c r="Y372">
        <v>4.0709999999999997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1</v>
      </c>
      <c r="AJ372">
        <v>1</v>
      </c>
      <c r="AK372">
        <v>1</v>
      </c>
      <c r="AL372">
        <v>1</v>
      </c>
      <c r="AN372">
        <v>0</v>
      </c>
      <c r="AO372">
        <v>1</v>
      </c>
      <c r="AP372">
        <v>1</v>
      </c>
      <c r="AQ372">
        <v>0</v>
      </c>
      <c r="AR372">
        <v>0</v>
      </c>
      <c r="AS372" t="s">
        <v>3</v>
      </c>
      <c r="AT372">
        <v>0.59</v>
      </c>
      <c r="AU372" t="s">
        <v>482</v>
      </c>
      <c r="AV372">
        <v>1</v>
      </c>
      <c r="AW372">
        <v>2</v>
      </c>
      <c r="AX372">
        <v>21013688</v>
      </c>
      <c r="AY372">
        <v>1</v>
      </c>
      <c r="AZ372">
        <v>0</v>
      </c>
      <c r="BA372">
        <v>366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X372">
        <f>Y372*Source!I241</f>
        <v>8.1419999999999995</v>
      </c>
      <c r="CY372">
        <f t="shared" si="24"/>
        <v>0</v>
      </c>
      <c r="CZ372">
        <f t="shared" si="25"/>
        <v>0</v>
      </c>
      <c r="DA372">
        <f t="shared" si="26"/>
        <v>1</v>
      </c>
      <c r="DB372">
        <v>0</v>
      </c>
    </row>
    <row r="373" spans="1:106" x14ac:dyDescent="0.2">
      <c r="A373">
        <f>ROW(Source!A276)</f>
        <v>276</v>
      </c>
      <c r="B373">
        <v>21012691</v>
      </c>
      <c r="C373">
        <v>21013416</v>
      </c>
      <c r="D373">
        <v>7157835</v>
      </c>
      <c r="E373">
        <v>7157832</v>
      </c>
      <c r="F373">
        <v>1</v>
      </c>
      <c r="G373">
        <v>7157832</v>
      </c>
      <c r="H373">
        <v>1</v>
      </c>
      <c r="I373" t="s">
        <v>685</v>
      </c>
      <c r="J373" t="s">
        <v>3</v>
      </c>
      <c r="K373" t="s">
        <v>686</v>
      </c>
      <c r="L373">
        <v>1191</v>
      </c>
      <c r="N373">
        <v>1013</v>
      </c>
      <c r="O373" t="s">
        <v>687</v>
      </c>
      <c r="P373" t="s">
        <v>687</v>
      </c>
      <c r="Q373">
        <v>1</v>
      </c>
      <c r="W373">
        <v>0</v>
      </c>
      <c r="X373">
        <v>946207192</v>
      </c>
      <c r="Y373">
        <v>0.36799999999999999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1</v>
      </c>
      <c r="AJ373">
        <v>1</v>
      </c>
      <c r="AK373">
        <v>1</v>
      </c>
      <c r="AL373">
        <v>1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3</v>
      </c>
      <c r="AT373">
        <v>0.32</v>
      </c>
      <c r="AU373" t="s">
        <v>487</v>
      </c>
      <c r="AV373">
        <v>1</v>
      </c>
      <c r="AW373">
        <v>2</v>
      </c>
      <c r="AX373">
        <v>21013418</v>
      </c>
      <c r="AY373">
        <v>1</v>
      </c>
      <c r="AZ373">
        <v>0</v>
      </c>
      <c r="BA373">
        <v>367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X373">
        <f>Y373*Source!I276</f>
        <v>0.73599999999999999</v>
      </c>
      <c r="CY373">
        <f t="shared" si="24"/>
        <v>0</v>
      </c>
      <c r="CZ373">
        <f t="shared" si="25"/>
        <v>0</v>
      </c>
      <c r="DA373">
        <f t="shared" si="26"/>
        <v>1</v>
      </c>
      <c r="DB373">
        <v>0</v>
      </c>
    </row>
    <row r="374" spans="1:106" x14ac:dyDescent="0.2">
      <c r="A374">
        <f>ROW(Source!A277)</f>
        <v>277</v>
      </c>
      <c r="B374">
        <v>21012693</v>
      </c>
      <c r="C374">
        <v>21013416</v>
      </c>
      <c r="D374">
        <v>7157835</v>
      </c>
      <c r="E374">
        <v>7157832</v>
      </c>
      <c r="F374">
        <v>1</v>
      </c>
      <c r="G374">
        <v>7157832</v>
      </c>
      <c r="H374">
        <v>1</v>
      </c>
      <c r="I374" t="s">
        <v>685</v>
      </c>
      <c r="J374" t="s">
        <v>3</v>
      </c>
      <c r="K374" t="s">
        <v>686</v>
      </c>
      <c r="L374">
        <v>1191</v>
      </c>
      <c r="N374">
        <v>1013</v>
      </c>
      <c r="O374" t="s">
        <v>687</v>
      </c>
      <c r="P374" t="s">
        <v>687</v>
      </c>
      <c r="Q374">
        <v>1</v>
      </c>
      <c r="W374">
        <v>0</v>
      </c>
      <c r="X374">
        <v>946207192</v>
      </c>
      <c r="Y374">
        <v>0.36799999999999999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1</v>
      </c>
      <c r="AJ374">
        <v>1</v>
      </c>
      <c r="AK374">
        <v>1</v>
      </c>
      <c r="AL374">
        <v>1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3</v>
      </c>
      <c r="AT374">
        <v>0.32</v>
      </c>
      <c r="AU374" t="s">
        <v>487</v>
      </c>
      <c r="AV374">
        <v>1</v>
      </c>
      <c r="AW374">
        <v>2</v>
      </c>
      <c r="AX374">
        <v>21013418</v>
      </c>
      <c r="AY374">
        <v>1</v>
      </c>
      <c r="AZ374">
        <v>0</v>
      </c>
      <c r="BA374">
        <v>368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X374">
        <f>Y374*Source!I277</f>
        <v>0.73599999999999999</v>
      </c>
      <c r="CY374">
        <f t="shared" si="24"/>
        <v>0</v>
      </c>
      <c r="CZ374">
        <f t="shared" si="25"/>
        <v>0</v>
      </c>
      <c r="DA374">
        <f t="shared" si="26"/>
        <v>1</v>
      </c>
      <c r="DB374">
        <v>0</v>
      </c>
    </row>
    <row r="375" spans="1:106" x14ac:dyDescent="0.2">
      <c r="A375">
        <f>ROW(Source!A278)</f>
        <v>278</v>
      </c>
      <c r="B375">
        <v>21012691</v>
      </c>
      <c r="C375">
        <v>21013419</v>
      </c>
      <c r="D375">
        <v>7157835</v>
      </c>
      <c r="E375">
        <v>7157832</v>
      </c>
      <c r="F375">
        <v>1</v>
      </c>
      <c r="G375">
        <v>7157832</v>
      </c>
      <c r="H375">
        <v>1</v>
      </c>
      <c r="I375" t="s">
        <v>685</v>
      </c>
      <c r="J375" t="s">
        <v>3</v>
      </c>
      <c r="K375" t="s">
        <v>686</v>
      </c>
      <c r="L375">
        <v>1191</v>
      </c>
      <c r="N375">
        <v>1013</v>
      </c>
      <c r="O375" t="s">
        <v>687</v>
      </c>
      <c r="P375" t="s">
        <v>687</v>
      </c>
      <c r="Q375">
        <v>1</v>
      </c>
      <c r="W375">
        <v>0</v>
      </c>
      <c r="X375">
        <v>946207192</v>
      </c>
      <c r="Y375">
        <v>9.4759999999999991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1</v>
      </c>
      <c r="AJ375">
        <v>1</v>
      </c>
      <c r="AK375">
        <v>1</v>
      </c>
      <c r="AL375">
        <v>1</v>
      </c>
      <c r="AN375">
        <v>0</v>
      </c>
      <c r="AO375">
        <v>1</v>
      </c>
      <c r="AP375">
        <v>1</v>
      </c>
      <c r="AQ375">
        <v>0</v>
      </c>
      <c r="AR375">
        <v>0</v>
      </c>
      <c r="AS375" t="s">
        <v>3</v>
      </c>
      <c r="AT375">
        <v>8.24</v>
      </c>
      <c r="AU375" t="s">
        <v>28</v>
      </c>
      <c r="AV375">
        <v>1</v>
      </c>
      <c r="AW375">
        <v>2</v>
      </c>
      <c r="AX375">
        <v>21013421</v>
      </c>
      <c r="AY375">
        <v>1</v>
      </c>
      <c r="AZ375">
        <v>0</v>
      </c>
      <c r="BA375">
        <v>369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X375">
        <f>Y375*Source!I278</f>
        <v>0.18951999999999999</v>
      </c>
      <c r="CY375">
        <f t="shared" si="24"/>
        <v>0</v>
      </c>
      <c r="CZ375">
        <f t="shared" si="25"/>
        <v>0</v>
      </c>
      <c r="DA375">
        <f t="shared" si="26"/>
        <v>1</v>
      </c>
      <c r="DB375">
        <v>0</v>
      </c>
    </row>
    <row r="376" spans="1:106" x14ac:dyDescent="0.2">
      <c r="A376">
        <f>ROW(Source!A279)</f>
        <v>279</v>
      </c>
      <c r="B376">
        <v>21012693</v>
      </c>
      <c r="C376">
        <v>21013419</v>
      </c>
      <c r="D376">
        <v>7157835</v>
      </c>
      <c r="E376">
        <v>7157832</v>
      </c>
      <c r="F376">
        <v>1</v>
      </c>
      <c r="G376">
        <v>7157832</v>
      </c>
      <c r="H376">
        <v>1</v>
      </c>
      <c r="I376" t="s">
        <v>685</v>
      </c>
      <c r="J376" t="s">
        <v>3</v>
      </c>
      <c r="K376" t="s">
        <v>686</v>
      </c>
      <c r="L376">
        <v>1191</v>
      </c>
      <c r="N376">
        <v>1013</v>
      </c>
      <c r="O376" t="s">
        <v>687</v>
      </c>
      <c r="P376" t="s">
        <v>687</v>
      </c>
      <c r="Q376">
        <v>1</v>
      </c>
      <c r="W376">
        <v>0</v>
      </c>
      <c r="X376">
        <v>946207192</v>
      </c>
      <c r="Y376">
        <v>9.4759999999999991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1</v>
      </c>
      <c r="AL376">
        <v>1</v>
      </c>
      <c r="AN376">
        <v>0</v>
      </c>
      <c r="AO376">
        <v>1</v>
      </c>
      <c r="AP376">
        <v>1</v>
      </c>
      <c r="AQ376">
        <v>0</v>
      </c>
      <c r="AR376">
        <v>0</v>
      </c>
      <c r="AS376" t="s">
        <v>3</v>
      </c>
      <c r="AT376">
        <v>8.24</v>
      </c>
      <c r="AU376" t="s">
        <v>28</v>
      </c>
      <c r="AV376">
        <v>1</v>
      </c>
      <c r="AW376">
        <v>2</v>
      </c>
      <c r="AX376">
        <v>21013421</v>
      </c>
      <c r="AY376">
        <v>1</v>
      </c>
      <c r="AZ376">
        <v>0</v>
      </c>
      <c r="BA376">
        <v>370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X376">
        <f>Y376*Source!I279</f>
        <v>0.18951999999999999</v>
      </c>
      <c r="CY376">
        <f t="shared" si="24"/>
        <v>0</v>
      </c>
      <c r="CZ376">
        <f t="shared" si="25"/>
        <v>0</v>
      </c>
      <c r="DA376">
        <f t="shared" si="26"/>
        <v>1</v>
      </c>
      <c r="DB376">
        <v>0</v>
      </c>
    </row>
    <row r="377" spans="1:106" x14ac:dyDescent="0.2">
      <c r="A377">
        <f>ROW(Source!A280)</f>
        <v>280</v>
      </c>
      <c r="B377">
        <v>21012691</v>
      </c>
      <c r="C377">
        <v>21013422</v>
      </c>
      <c r="D377">
        <v>7157835</v>
      </c>
      <c r="E377">
        <v>7157832</v>
      </c>
      <c r="F377">
        <v>1</v>
      </c>
      <c r="G377">
        <v>7157832</v>
      </c>
      <c r="H377">
        <v>1</v>
      </c>
      <c r="I377" t="s">
        <v>685</v>
      </c>
      <c r="J377" t="s">
        <v>3</v>
      </c>
      <c r="K377" t="s">
        <v>686</v>
      </c>
      <c r="L377">
        <v>1191</v>
      </c>
      <c r="N377">
        <v>1013</v>
      </c>
      <c r="O377" t="s">
        <v>687</v>
      </c>
      <c r="P377" t="s">
        <v>687</v>
      </c>
      <c r="Q377">
        <v>1</v>
      </c>
      <c r="W377">
        <v>0</v>
      </c>
      <c r="X377">
        <v>946207192</v>
      </c>
      <c r="Y377">
        <v>69.919999999999987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1</v>
      </c>
      <c r="AJ377">
        <v>1</v>
      </c>
      <c r="AK377">
        <v>1</v>
      </c>
      <c r="AL377">
        <v>1</v>
      </c>
      <c r="AN377">
        <v>0</v>
      </c>
      <c r="AO377">
        <v>1</v>
      </c>
      <c r="AP377">
        <v>1</v>
      </c>
      <c r="AQ377">
        <v>0</v>
      </c>
      <c r="AR377">
        <v>0</v>
      </c>
      <c r="AS377" t="s">
        <v>3</v>
      </c>
      <c r="AT377">
        <v>60.8</v>
      </c>
      <c r="AU377" t="s">
        <v>28</v>
      </c>
      <c r="AV377">
        <v>1</v>
      </c>
      <c r="AW377">
        <v>2</v>
      </c>
      <c r="AX377">
        <v>21013425</v>
      </c>
      <c r="AY377">
        <v>1</v>
      </c>
      <c r="AZ377">
        <v>0</v>
      </c>
      <c r="BA377">
        <v>371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X377">
        <f>Y377*Source!I280</f>
        <v>0.69919999999999993</v>
      </c>
      <c r="CY377">
        <f t="shared" si="24"/>
        <v>0</v>
      </c>
      <c r="CZ377">
        <f t="shared" si="25"/>
        <v>0</v>
      </c>
      <c r="DA377">
        <f t="shared" si="26"/>
        <v>1</v>
      </c>
      <c r="DB377">
        <v>0</v>
      </c>
    </row>
    <row r="378" spans="1:106" x14ac:dyDescent="0.2">
      <c r="A378">
        <f>ROW(Source!A280)</f>
        <v>280</v>
      </c>
      <c r="B378">
        <v>21012691</v>
      </c>
      <c r="C378">
        <v>21013422</v>
      </c>
      <c r="D378">
        <v>7182702</v>
      </c>
      <c r="E378">
        <v>7157832</v>
      </c>
      <c r="F378">
        <v>1</v>
      </c>
      <c r="G378">
        <v>7157832</v>
      </c>
      <c r="H378">
        <v>3</v>
      </c>
      <c r="I378" t="s">
        <v>688</v>
      </c>
      <c r="J378" t="s">
        <v>3</v>
      </c>
      <c r="K378" t="s">
        <v>689</v>
      </c>
      <c r="L378">
        <v>1348</v>
      </c>
      <c r="N378">
        <v>1009</v>
      </c>
      <c r="O378" t="s">
        <v>173</v>
      </c>
      <c r="P378" t="s">
        <v>173</v>
      </c>
      <c r="Q378">
        <v>1000</v>
      </c>
      <c r="W378">
        <v>0</v>
      </c>
      <c r="X378">
        <v>-1541367988</v>
      </c>
      <c r="Y378">
        <v>1.66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1</v>
      </c>
      <c r="AL378">
        <v>1</v>
      </c>
      <c r="AN378">
        <v>0</v>
      </c>
      <c r="AO378">
        <v>1</v>
      </c>
      <c r="AP378">
        <v>0</v>
      </c>
      <c r="AQ378">
        <v>0</v>
      </c>
      <c r="AR378">
        <v>0</v>
      </c>
      <c r="AS378" t="s">
        <v>3</v>
      </c>
      <c r="AT378">
        <v>1.66</v>
      </c>
      <c r="AU378" t="s">
        <v>3</v>
      </c>
      <c r="AV378">
        <v>0</v>
      </c>
      <c r="AW378">
        <v>2</v>
      </c>
      <c r="AX378">
        <v>21013426</v>
      </c>
      <c r="AY378">
        <v>1</v>
      </c>
      <c r="AZ378">
        <v>0</v>
      </c>
      <c r="BA378">
        <v>372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X378">
        <f>Y378*Source!I280</f>
        <v>1.66E-2</v>
      </c>
      <c r="CY378">
        <f>AA378</f>
        <v>0</v>
      </c>
      <c r="CZ378">
        <f>AE378</f>
        <v>0</v>
      </c>
      <c r="DA378">
        <f>AI378</f>
        <v>1</v>
      </c>
      <c r="DB378">
        <v>0</v>
      </c>
    </row>
    <row r="379" spans="1:106" x14ac:dyDescent="0.2">
      <c r="A379">
        <f>ROW(Source!A281)</f>
        <v>281</v>
      </c>
      <c r="B379">
        <v>21012693</v>
      </c>
      <c r="C379">
        <v>21013422</v>
      </c>
      <c r="D379">
        <v>7157835</v>
      </c>
      <c r="E379">
        <v>7157832</v>
      </c>
      <c r="F379">
        <v>1</v>
      </c>
      <c r="G379">
        <v>7157832</v>
      </c>
      <c r="H379">
        <v>1</v>
      </c>
      <c r="I379" t="s">
        <v>685</v>
      </c>
      <c r="J379" t="s">
        <v>3</v>
      </c>
      <c r="K379" t="s">
        <v>686</v>
      </c>
      <c r="L379">
        <v>1191</v>
      </c>
      <c r="N379">
        <v>1013</v>
      </c>
      <c r="O379" t="s">
        <v>687</v>
      </c>
      <c r="P379" t="s">
        <v>687</v>
      </c>
      <c r="Q379">
        <v>1</v>
      </c>
      <c r="W379">
        <v>0</v>
      </c>
      <c r="X379">
        <v>946207192</v>
      </c>
      <c r="Y379">
        <v>69.919999999999987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1</v>
      </c>
      <c r="AJ379">
        <v>1</v>
      </c>
      <c r="AK379">
        <v>1</v>
      </c>
      <c r="AL379">
        <v>1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3</v>
      </c>
      <c r="AT379">
        <v>60.8</v>
      </c>
      <c r="AU379" t="s">
        <v>28</v>
      </c>
      <c r="AV379">
        <v>1</v>
      </c>
      <c r="AW379">
        <v>2</v>
      </c>
      <c r="AX379">
        <v>21013425</v>
      </c>
      <c r="AY379">
        <v>1</v>
      </c>
      <c r="AZ379">
        <v>0</v>
      </c>
      <c r="BA379">
        <v>373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X379">
        <f>Y379*Source!I281</f>
        <v>0.69919999999999993</v>
      </c>
      <c r="CY379">
        <f>AD379</f>
        <v>0</v>
      </c>
      <c r="CZ379">
        <f>AH379</f>
        <v>0</v>
      </c>
      <c r="DA379">
        <f>AL379</f>
        <v>1</v>
      </c>
      <c r="DB379">
        <v>0</v>
      </c>
    </row>
    <row r="380" spans="1:106" x14ac:dyDescent="0.2">
      <c r="A380">
        <f>ROW(Source!A281)</f>
        <v>281</v>
      </c>
      <c r="B380">
        <v>21012693</v>
      </c>
      <c r="C380">
        <v>21013422</v>
      </c>
      <c r="D380">
        <v>7182702</v>
      </c>
      <c r="E380">
        <v>7157832</v>
      </c>
      <c r="F380">
        <v>1</v>
      </c>
      <c r="G380">
        <v>7157832</v>
      </c>
      <c r="H380">
        <v>3</v>
      </c>
      <c r="I380" t="s">
        <v>688</v>
      </c>
      <c r="J380" t="s">
        <v>3</v>
      </c>
      <c r="K380" t="s">
        <v>689</v>
      </c>
      <c r="L380">
        <v>1348</v>
      </c>
      <c r="N380">
        <v>1009</v>
      </c>
      <c r="O380" t="s">
        <v>173</v>
      </c>
      <c r="P380" t="s">
        <v>173</v>
      </c>
      <c r="Q380">
        <v>1000</v>
      </c>
      <c r="W380">
        <v>0</v>
      </c>
      <c r="X380">
        <v>-1541367988</v>
      </c>
      <c r="Y380">
        <v>1.66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1</v>
      </c>
      <c r="AK380">
        <v>1</v>
      </c>
      <c r="AL380">
        <v>1</v>
      </c>
      <c r="AN380">
        <v>0</v>
      </c>
      <c r="AO380">
        <v>1</v>
      </c>
      <c r="AP380">
        <v>0</v>
      </c>
      <c r="AQ380">
        <v>0</v>
      </c>
      <c r="AR380">
        <v>0</v>
      </c>
      <c r="AS380" t="s">
        <v>3</v>
      </c>
      <c r="AT380">
        <v>1.66</v>
      </c>
      <c r="AU380" t="s">
        <v>3</v>
      </c>
      <c r="AV380">
        <v>0</v>
      </c>
      <c r="AW380">
        <v>2</v>
      </c>
      <c r="AX380">
        <v>21013426</v>
      </c>
      <c r="AY380">
        <v>1</v>
      </c>
      <c r="AZ380">
        <v>0</v>
      </c>
      <c r="BA380">
        <v>374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X380">
        <f>Y380*Source!I281</f>
        <v>1.66E-2</v>
      </c>
      <c r="CY380">
        <f>AA380</f>
        <v>0</v>
      </c>
      <c r="CZ380">
        <f>AE380</f>
        <v>0</v>
      </c>
      <c r="DA380">
        <f>AI380</f>
        <v>1</v>
      </c>
      <c r="DB380">
        <v>0</v>
      </c>
    </row>
    <row r="381" spans="1:106" x14ac:dyDescent="0.2">
      <c r="A381">
        <f>ROW(Source!A282)</f>
        <v>282</v>
      </c>
      <c r="B381">
        <v>21012691</v>
      </c>
      <c r="C381">
        <v>21014191</v>
      </c>
      <c r="D381">
        <v>7157835</v>
      </c>
      <c r="E381">
        <v>7157832</v>
      </c>
      <c r="F381">
        <v>1</v>
      </c>
      <c r="G381">
        <v>7157832</v>
      </c>
      <c r="H381">
        <v>1</v>
      </c>
      <c r="I381" t="s">
        <v>685</v>
      </c>
      <c r="J381" t="s">
        <v>3</v>
      </c>
      <c r="K381" t="s">
        <v>686</v>
      </c>
      <c r="L381">
        <v>1191</v>
      </c>
      <c r="N381">
        <v>1013</v>
      </c>
      <c r="O381" t="s">
        <v>687</v>
      </c>
      <c r="P381" t="s">
        <v>687</v>
      </c>
      <c r="Q381">
        <v>1</v>
      </c>
      <c r="W381">
        <v>0</v>
      </c>
      <c r="X381">
        <v>946207192</v>
      </c>
      <c r="Y381">
        <v>300.14999999999998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1</v>
      </c>
      <c r="AJ381">
        <v>1</v>
      </c>
      <c r="AK381">
        <v>1</v>
      </c>
      <c r="AL381">
        <v>1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3</v>
      </c>
      <c r="AT381">
        <v>261</v>
      </c>
      <c r="AU381" t="s">
        <v>28</v>
      </c>
      <c r="AV381">
        <v>1</v>
      </c>
      <c r="AW381">
        <v>2</v>
      </c>
      <c r="AX381">
        <v>21014194</v>
      </c>
      <c r="AY381">
        <v>1</v>
      </c>
      <c r="AZ381">
        <v>0</v>
      </c>
      <c r="BA381">
        <v>375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X381">
        <f>Y381*Source!I282</f>
        <v>3.0015000000000001</v>
      </c>
      <c r="CY381">
        <f>AD381</f>
        <v>0</v>
      </c>
      <c r="CZ381">
        <f>AH381</f>
        <v>0</v>
      </c>
      <c r="DA381">
        <f>AL381</f>
        <v>1</v>
      </c>
      <c r="DB381">
        <v>0</v>
      </c>
    </row>
    <row r="382" spans="1:106" x14ac:dyDescent="0.2">
      <c r="A382">
        <f>ROW(Source!A282)</f>
        <v>282</v>
      </c>
      <c r="B382">
        <v>21012691</v>
      </c>
      <c r="C382">
        <v>21014191</v>
      </c>
      <c r="D382">
        <v>7182702</v>
      </c>
      <c r="E382">
        <v>7157832</v>
      </c>
      <c r="F382">
        <v>1</v>
      </c>
      <c r="G382">
        <v>7157832</v>
      </c>
      <c r="H382">
        <v>3</v>
      </c>
      <c r="I382" t="s">
        <v>688</v>
      </c>
      <c r="J382" t="s">
        <v>3</v>
      </c>
      <c r="K382" t="s">
        <v>689</v>
      </c>
      <c r="L382">
        <v>1348</v>
      </c>
      <c r="N382">
        <v>1009</v>
      </c>
      <c r="O382" t="s">
        <v>173</v>
      </c>
      <c r="P382" t="s">
        <v>173</v>
      </c>
      <c r="Q382">
        <v>1000</v>
      </c>
      <c r="W382">
        <v>0</v>
      </c>
      <c r="X382">
        <v>-1541367988</v>
      </c>
      <c r="Y382">
        <v>10.7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1</v>
      </c>
      <c r="AJ382">
        <v>1</v>
      </c>
      <c r="AK382">
        <v>1</v>
      </c>
      <c r="AL382">
        <v>1</v>
      </c>
      <c r="AN382">
        <v>0</v>
      </c>
      <c r="AO382">
        <v>1</v>
      </c>
      <c r="AP382">
        <v>0</v>
      </c>
      <c r="AQ382">
        <v>0</v>
      </c>
      <c r="AR382">
        <v>0</v>
      </c>
      <c r="AS382" t="s">
        <v>3</v>
      </c>
      <c r="AT382">
        <v>10.7</v>
      </c>
      <c r="AU382" t="s">
        <v>3</v>
      </c>
      <c r="AV382">
        <v>0</v>
      </c>
      <c r="AW382">
        <v>2</v>
      </c>
      <c r="AX382">
        <v>21014195</v>
      </c>
      <c r="AY382">
        <v>1</v>
      </c>
      <c r="AZ382">
        <v>0</v>
      </c>
      <c r="BA382">
        <v>376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X382">
        <f>Y382*Source!I282</f>
        <v>0.107</v>
      </c>
      <c r="CY382">
        <f>AA382</f>
        <v>0</v>
      </c>
      <c r="CZ382">
        <f>AE382</f>
        <v>0</v>
      </c>
      <c r="DA382">
        <f>AI382</f>
        <v>1</v>
      </c>
      <c r="DB382">
        <v>0</v>
      </c>
    </row>
    <row r="383" spans="1:106" x14ac:dyDescent="0.2">
      <c r="A383">
        <f>ROW(Source!A283)</f>
        <v>283</v>
      </c>
      <c r="B383">
        <v>21012693</v>
      </c>
      <c r="C383">
        <v>21014191</v>
      </c>
      <c r="D383">
        <v>7157835</v>
      </c>
      <c r="E383">
        <v>7157832</v>
      </c>
      <c r="F383">
        <v>1</v>
      </c>
      <c r="G383">
        <v>7157832</v>
      </c>
      <c r="H383">
        <v>1</v>
      </c>
      <c r="I383" t="s">
        <v>685</v>
      </c>
      <c r="J383" t="s">
        <v>3</v>
      </c>
      <c r="K383" t="s">
        <v>686</v>
      </c>
      <c r="L383">
        <v>1191</v>
      </c>
      <c r="N383">
        <v>1013</v>
      </c>
      <c r="O383" t="s">
        <v>687</v>
      </c>
      <c r="P383" t="s">
        <v>687</v>
      </c>
      <c r="Q383">
        <v>1</v>
      </c>
      <c r="W383">
        <v>0</v>
      </c>
      <c r="X383">
        <v>946207192</v>
      </c>
      <c r="Y383">
        <v>300.14999999999998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1</v>
      </c>
      <c r="AJ383">
        <v>1</v>
      </c>
      <c r="AK383">
        <v>1</v>
      </c>
      <c r="AL383">
        <v>1</v>
      </c>
      <c r="AN383">
        <v>0</v>
      </c>
      <c r="AO383">
        <v>1</v>
      </c>
      <c r="AP383">
        <v>1</v>
      </c>
      <c r="AQ383">
        <v>0</v>
      </c>
      <c r="AR383">
        <v>0</v>
      </c>
      <c r="AS383" t="s">
        <v>3</v>
      </c>
      <c r="AT383">
        <v>261</v>
      </c>
      <c r="AU383" t="s">
        <v>28</v>
      </c>
      <c r="AV383">
        <v>1</v>
      </c>
      <c r="AW383">
        <v>2</v>
      </c>
      <c r="AX383">
        <v>21014194</v>
      </c>
      <c r="AY383">
        <v>1</v>
      </c>
      <c r="AZ383">
        <v>0</v>
      </c>
      <c r="BA383">
        <v>377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X383">
        <f>Y383*Source!I283</f>
        <v>3.0015000000000001</v>
      </c>
      <c r="CY383">
        <f>AD383</f>
        <v>0</v>
      </c>
      <c r="CZ383">
        <f>AH383</f>
        <v>0</v>
      </c>
      <c r="DA383">
        <f>AL383</f>
        <v>1</v>
      </c>
      <c r="DB383">
        <v>0</v>
      </c>
    </row>
    <row r="384" spans="1:106" x14ac:dyDescent="0.2">
      <c r="A384">
        <f>ROW(Source!A283)</f>
        <v>283</v>
      </c>
      <c r="B384">
        <v>21012693</v>
      </c>
      <c r="C384">
        <v>21014191</v>
      </c>
      <c r="D384">
        <v>7182702</v>
      </c>
      <c r="E384">
        <v>7157832</v>
      </c>
      <c r="F384">
        <v>1</v>
      </c>
      <c r="G384">
        <v>7157832</v>
      </c>
      <c r="H384">
        <v>3</v>
      </c>
      <c r="I384" t="s">
        <v>688</v>
      </c>
      <c r="J384" t="s">
        <v>3</v>
      </c>
      <c r="K384" t="s">
        <v>689</v>
      </c>
      <c r="L384">
        <v>1348</v>
      </c>
      <c r="N384">
        <v>1009</v>
      </c>
      <c r="O384" t="s">
        <v>173</v>
      </c>
      <c r="P384" t="s">
        <v>173</v>
      </c>
      <c r="Q384">
        <v>1000</v>
      </c>
      <c r="W384">
        <v>0</v>
      </c>
      <c r="X384">
        <v>-1541367988</v>
      </c>
      <c r="Y384">
        <v>10.7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1</v>
      </c>
      <c r="AJ384">
        <v>1</v>
      </c>
      <c r="AK384">
        <v>1</v>
      </c>
      <c r="AL384">
        <v>1</v>
      </c>
      <c r="AN384">
        <v>0</v>
      </c>
      <c r="AO384">
        <v>1</v>
      </c>
      <c r="AP384">
        <v>0</v>
      </c>
      <c r="AQ384">
        <v>0</v>
      </c>
      <c r="AR384">
        <v>0</v>
      </c>
      <c r="AS384" t="s">
        <v>3</v>
      </c>
      <c r="AT384">
        <v>10.7</v>
      </c>
      <c r="AU384" t="s">
        <v>3</v>
      </c>
      <c r="AV384">
        <v>0</v>
      </c>
      <c r="AW384">
        <v>2</v>
      </c>
      <c r="AX384">
        <v>21014195</v>
      </c>
      <c r="AY384">
        <v>1</v>
      </c>
      <c r="AZ384">
        <v>0</v>
      </c>
      <c r="BA384">
        <v>378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X384">
        <f>Y384*Source!I283</f>
        <v>0.107</v>
      </c>
      <c r="CY384">
        <f>AA384</f>
        <v>0</v>
      </c>
      <c r="CZ384">
        <f>AE384</f>
        <v>0</v>
      </c>
      <c r="DA384">
        <f>AI384</f>
        <v>1</v>
      </c>
      <c r="DB384">
        <v>0</v>
      </c>
    </row>
    <row r="385" spans="1:106" x14ac:dyDescent="0.2">
      <c r="A385">
        <f>ROW(Source!A284)</f>
        <v>284</v>
      </c>
      <c r="B385">
        <v>21012691</v>
      </c>
      <c r="C385">
        <v>21013432</v>
      </c>
      <c r="D385">
        <v>7157835</v>
      </c>
      <c r="E385">
        <v>7157832</v>
      </c>
      <c r="F385">
        <v>1</v>
      </c>
      <c r="G385">
        <v>7157832</v>
      </c>
      <c r="H385">
        <v>1</v>
      </c>
      <c r="I385" t="s">
        <v>685</v>
      </c>
      <c r="J385" t="s">
        <v>3</v>
      </c>
      <c r="K385" t="s">
        <v>686</v>
      </c>
      <c r="L385">
        <v>1191</v>
      </c>
      <c r="N385">
        <v>1013</v>
      </c>
      <c r="O385" t="s">
        <v>687</v>
      </c>
      <c r="P385" t="s">
        <v>687</v>
      </c>
      <c r="Q385">
        <v>1</v>
      </c>
      <c r="W385">
        <v>0</v>
      </c>
      <c r="X385">
        <v>946207192</v>
      </c>
      <c r="Y385">
        <v>57.269999999999989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1</v>
      </c>
      <c r="AJ385">
        <v>1</v>
      </c>
      <c r="AK385">
        <v>1</v>
      </c>
      <c r="AL385">
        <v>1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3</v>
      </c>
      <c r="AT385">
        <v>49.8</v>
      </c>
      <c r="AU385" t="s">
        <v>28</v>
      </c>
      <c r="AV385">
        <v>1</v>
      </c>
      <c r="AW385">
        <v>2</v>
      </c>
      <c r="AX385">
        <v>21013435</v>
      </c>
      <c r="AY385">
        <v>1</v>
      </c>
      <c r="AZ385">
        <v>0</v>
      </c>
      <c r="BA385">
        <v>379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X385">
        <f>Y385*Source!I284</f>
        <v>1.1453999999999998</v>
      </c>
      <c r="CY385">
        <f>AD385</f>
        <v>0</v>
      </c>
      <c r="CZ385">
        <f>AH385</f>
        <v>0</v>
      </c>
      <c r="DA385">
        <f>AL385</f>
        <v>1</v>
      </c>
      <c r="DB385">
        <v>0</v>
      </c>
    </row>
    <row r="386" spans="1:106" x14ac:dyDescent="0.2">
      <c r="A386">
        <f>ROW(Source!A284)</f>
        <v>284</v>
      </c>
      <c r="B386">
        <v>21012691</v>
      </c>
      <c r="C386">
        <v>21013432</v>
      </c>
      <c r="D386">
        <v>7182702</v>
      </c>
      <c r="E386">
        <v>7157832</v>
      </c>
      <c r="F386">
        <v>1</v>
      </c>
      <c r="G386">
        <v>7157832</v>
      </c>
      <c r="H386">
        <v>3</v>
      </c>
      <c r="I386" t="s">
        <v>688</v>
      </c>
      <c r="J386" t="s">
        <v>3</v>
      </c>
      <c r="K386" t="s">
        <v>689</v>
      </c>
      <c r="L386">
        <v>1348</v>
      </c>
      <c r="N386">
        <v>1009</v>
      </c>
      <c r="O386" t="s">
        <v>173</v>
      </c>
      <c r="P386" t="s">
        <v>173</v>
      </c>
      <c r="Q386">
        <v>1000</v>
      </c>
      <c r="W386">
        <v>0</v>
      </c>
      <c r="X386">
        <v>-1541367988</v>
      </c>
      <c r="Y386">
        <v>10.7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1</v>
      </c>
      <c r="AJ386">
        <v>1</v>
      </c>
      <c r="AK386">
        <v>1</v>
      </c>
      <c r="AL386">
        <v>1</v>
      </c>
      <c r="AN386">
        <v>0</v>
      </c>
      <c r="AO386">
        <v>1</v>
      </c>
      <c r="AP386">
        <v>0</v>
      </c>
      <c r="AQ386">
        <v>0</v>
      </c>
      <c r="AR386">
        <v>0</v>
      </c>
      <c r="AS386" t="s">
        <v>3</v>
      </c>
      <c r="AT386">
        <v>10.7</v>
      </c>
      <c r="AU386" t="s">
        <v>3</v>
      </c>
      <c r="AV386">
        <v>0</v>
      </c>
      <c r="AW386">
        <v>2</v>
      </c>
      <c r="AX386">
        <v>21013436</v>
      </c>
      <c r="AY386">
        <v>1</v>
      </c>
      <c r="AZ386">
        <v>0</v>
      </c>
      <c r="BA386">
        <v>380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X386">
        <f>Y386*Source!I284</f>
        <v>0.214</v>
      </c>
      <c r="CY386">
        <f>AA386</f>
        <v>0</v>
      </c>
      <c r="CZ386">
        <f>AE386</f>
        <v>0</v>
      </c>
      <c r="DA386">
        <f>AI386</f>
        <v>1</v>
      </c>
      <c r="DB386">
        <v>0</v>
      </c>
    </row>
    <row r="387" spans="1:106" x14ac:dyDescent="0.2">
      <c r="A387">
        <f>ROW(Source!A285)</f>
        <v>285</v>
      </c>
      <c r="B387">
        <v>21012693</v>
      </c>
      <c r="C387">
        <v>21013432</v>
      </c>
      <c r="D387">
        <v>7157835</v>
      </c>
      <c r="E387">
        <v>7157832</v>
      </c>
      <c r="F387">
        <v>1</v>
      </c>
      <c r="G387">
        <v>7157832</v>
      </c>
      <c r="H387">
        <v>1</v>
      </c>
      <c r="I387" t="s">
        <v>685</v>
      </c>
      <c r="J387" t="s">
        <v>3</v>
      </c>
      <c r="K387" t="s">
        <v>686</v>
      </c>
      <c r="L387">
        <v>1191</v>
      </c>
      <c r="N387">
        <v>1013</v>
      </c>
      <c r="O387" t="s">
        <v>687</v>
      </c>
      <c r="P387" t="s">
        <v>687</v>
      </c>
      <c r="Q387">
        <v>1</v>
      </c>
      <c r="W387">
        <v>0</v>
      </c>
      <c r="X387">
        <v>946207192</v>
      </c>
      <c r="Y387">
        <v>57.269999999999989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1</v>
      </c>
      <c r="AJ387">
        <v>1</v>
      </c>
      <c r="AK387">
        <v>1</v>
      </c>
      <c r="AL387">
        <v>1</v>
      </c>
      <c r="AN387">
        <v>0</v>
      </c>
      <c r="AO387">
        <v>1</v>
      </c>
      <c r="AP387">
        <v>1</v>
      </c>
      <c r="AQ387">
        <v>0</v>
      </c>
      <c r="AR387">
        <v>0</v>
      </c>
      <c r="AS387" t="s">
        <v>3</v>
      </c>
      <c r="AT387">
        <v>49.8</v>
      </c>
      <c r="AU387" t="s">
        <v>28</v>
      </c>
      <c r="AV387">
        <v>1</v>
      </c>
      <c r="AW387">
        <v>2</v>
      </c>
      <c r="AX387">
        <v>21013435</v>
      </c>
      <c r="AY387">
        <v>1</v>
      </c>
      <c r="AZ387">
        <v>0</v>
      </c>
      <c r="BA387">
        <v>381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X387">
        <f>Y387*Source!I285</f>
        <v>1.1453999999999998</v>
      </c>
      <c r="CY387">
        <f>AD387</f>
        <v>0</v>
      </c>
      <c r="CZ387">
        <f>AH387</f>
        <v>0</v>
      </c>
      <c r="DA387">
        <f>AL387</f>
        <v>1</v>
      </c>
      <c r="DB387">
        <v>0</v>
      </c>
    </row>
    <row r="388" spans="1:106" x14ac:dyDescent="0.2">
      <c r="A388">
        <f>ROW(Source!A285)</f>
        <v>285</v>
      </c>
      <c r="B388">
        <v>21012693</v>
      </c>
      <c r="C388">
        <v>21013432</v>
      </c>
      <c r="D388">
        <v>7182702</v>
      </c>
      <c r="E388">
        <v>7157832</v>
      </c>
      <c r="F388">
        <v>1</v>
      </c>
      <c r="G388">
        <v>7157832</v>
      </c>
      <c r="H388">
        <v>3</v>
      </c>
      <c r="I388" t="s">
        <v>688</v>
      </c>
      <c r="J388" t="s">
        <v>3</v>
      </c>
      <c r="K388" t="s">
        <v>689</v>
      </c>
      <c r="L388">
        <v>1348</v>
      </c>
      <c r="N388">
        <v>1009</v>
      </c>
      <c r="O388" t="s">
        <v>173</v>
      </c>
      <c r="P388" t="s">
        <v>173</v>
      </c>
      <c r="Q388">
        <v>1000</v>
      </c>
      <c r="W388">
        <v>0</v>
      </c>
      <c r="X388">
        <v>-1541367988</v>
      </c>
      <c r="Y388">
        <v>10.7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1</v>
      </c>
      <c r="AJ388">
        <v>1</v>
      </c>
      <c r="AK388">
        <v>1</v>
      </c>
      <c r="AL388">
        <v>1</v>
      </c>
      <c r="AN388">
        <v>0</v>
      </c>
      <c r="AO388">
        <v>1</v>
      </c>
      <c r="AP388">
        <v>0</v>
      </c>
      <c r="AQ388">
        <v>0</v>
      </c>
      <c r="AR388">
        <v>0</v>
      </c>
      <c r="AS388" t="s">
        <v>3</v>
      </c>
      <c r="AT388">
        <v>10.7</v>
      </c>
      <c r="AU388" t="s">
        <v>3</v>
      </c>
      <c r="AV388">
        <v>0</v>
      </c>
      <c r="AW388">
        <v>2</v>
      </c>
      <c r="AX388">
        <v>21013436</v>
      </c>
      <c r="AY388">
        <v>1</v>
      </c>
      <c r="AZ388">
        <v>0</v>
      </c>
      <c r="BA388">
        <v>382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X388">
        <f>Y388*Source!I285</f>
        <v>0.214</v>
      </c>
      <c r="CY388">
        <f>AA388</f>
        <v>0</v>
      </c>
      <c r="CZ388">
        <f>AE388</f>
        <v>0</v>
      </c>
      <c r="DA388">
        <f>AI388</f>
        <v>1</v>
      </c>
      <c r="DB388">
        <v>0</v>
      </c>
    </row>
    <row r="389" spans="1:106" x14ac:dyDescent="0.2">
      <c r="A389">
        <f>ROW(Source!A286)</f>
        <v>286</v>
      </c>
      <c r="B389">
        <v>21012691</v>
      </c>
      <c r="C389">
        <v>21013437</v>
      </c>
      <c r="D389">
        <v>7157835</v>
      </c>
      <c r="E389">
        <v>7157832</v>
      </c>
      <c r="F389">
        <v>1</v>
      </c>
      <c r="G389">
        <v>7157832</v>
      </c>
      <c r="H389">
        <v>1</v>
      </c>
      <c r="I389" t="s">
        <v>685</v>
      </c>
      <c r="J389" t="s">
        <v>3</v>
      </c>
      <c r="K389" t="s">
        <v>686</v>
      </c>
      <c r="L389">
        <v>1191</v>
      </c>
      <c r="N389">
        <v>1013</v>
      </c>
      <c r="O389" t="s">
        <v>687</v>
      </c>
      <c r="P389" t="s">
        <v>687</v>
      </c>
      <c r="Q389">
        <v>1</v>
      </c>
      <c r="W389">
        <v>0</v>
      </c>
      <c r="X389">
        <v>946207192</v>
      </c>
      <c r="Y389">
        <v>79.11999999999999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1</v>
      </c>
      <c r="AJ389">
        <v>1</v>
      </c>
      <c r="AK389">
        <v>1</v>
      </c>
      <c r="AL389">
        <v>1</v>
      </c>
      <c r="AN389">
        <v>0</v>
      </c>
      <c r="AO389">
        <v>1</v>
      </c>
      <c r="AP389">
        <v>1</v>
      </c>
      <c r="AQ389">
        <v>0</v>
      </c>
      <c r="AR389">
        <v>0</v>
      </c>
      <c r="AS389" t="s">
        <v>3</v>
      </c>
      <c r="AT389">
        <v>68.8</v>
      </c>
      <c r="AU389" t="s">
        <v>28</v>
      </c>
      <c r="AV389">
        <v>1</v>
      </c>
      <c r="AW389">
        <v>2</v>
      </c>
      <c r="AX389">
        <v>21013440</v>
      </c>
      <c r="AY389">
        <v>1</v>
      </c>
      <c r="AZ389">
        <v>0</v>
      </c>
      <c r="BA389">
        <v>383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X389">
        <f>Y389*Source!I286</f>
        <v>1.9779999999999998</v>
      </c>
      <c r="CY389">
        <f>AD389</f>
        <v>0</v>
      </c>
      <c r="CZ389">
        <f>AH389</f>
        <v>0</v>
      </c>
      <c r="DA389">
        <f>AL389</f>
        <v>1</v>
      </c>
      <c r="DB389">
        <v>0</v>
      </c>
    </row>
    <row r="390" spans="1:106" x14ac:dyDescent="0.2">
      <c r="A390">
        <f>ROW(Source!A286)</f>
        <v>286</v>
      </c>
      <c r="B390">
        <v>21012691</v>
      </c>
      <c r="C390">
        <v>21013437</v>
      </c>
      <c r="D390">
        <v>7182702</v>
      </c>
      <c r="E390">
        <v>7157832</v>
      </c>
      <c r="F390">
        <v>1</v>
      </c>
      <c r="G390">
        <v>7157832</v>
      </c>
      <c r="H390">
        <v>3</v>
      </c>
      <c r="I390" t="s">
        <v>688</v>
      </c>
      <c r="J390" t="s">
        <v>3</v>
      </c>
      <c r="K390" t="s">
        <v>689</v>
      </c>
      <c r="L390">
        <v>1348</v>
      </c>
      <c r="N390">
        <v>1009</v>
      </c>
      <c r="O390" t="s">
        <v>173</v>
      </c>
      <c r="P390" t="s">
        <v>173</v>
      </c>
      <c r="Q390">
        <v>1000</v>
      </c>
      <c r="W390">
        <v>0</v>
      </c>
      <c r="X390">
        <v>-1541367988</v>
      </c>
      <c r="Y390">
        <v>0.59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1</v>
      </c>
      <c r="AJ390">
        <v>1</v>
      </c>
      <c r="AK390">
        <v>1</v>
      </c>
      <c r="AL390">
        <v>1</v>
      </c>
      <c r="AN390">
        <v>0</v>
      </c>
      <c r="AO390">
        <v>1</v>
      </c>
      <c r="AP390">
        <v>0</v>
      </c>
      <c r="AQ390">
        <v>0</v>
      </c>
      <c r="AR390">
        <v>0</v>
      </c>
      <c r="AS390" t="s">
        <v>3</v>
      </c>
      <c r="AT390">
        <v>0.59</v>
      </c>
      <c r="AU390" t="s">
        <v>3</v>
      </c>
      <c r="AV390">
        <v>0</v>
      </c>
      <c r="AW390">
        <v>2</v>
      </c>
      <c r="AX390">
        <v>21013441</v>
      </c>
      <c r="AY390">
        <v>1</v>
      </c>
      <c r="AZ390">
        <v>0</v>
      </c>
      <c r="BA390">
        <v>384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X390">
        <f>Y390*Source!I286</f>
        <v>1.4749999999999999E-2</v>
      </c>
      <c r="CY390">
        <f>AA390</f>
        <v>0</v>
      </c>
      <c r="CZ390">
        <f>AE390</f>
        <v>0</v>
      </c>
      <c r="DA390">
        <f>AI390</f>
        <v>1</v>
      </c>
      <c r="DB390">
        <v>0</v>
      </c>
    </row>
    <row r="391" spans="1:106" x14ac:dyDescent="0.2">
      <c r="A391">
        <f>ROW(Source!A287)</f>
        <v>287</v>
      </c>
      <c r="B391">
        <v>21012693</v>
      </c>
      <c r="C391">
        <v>21013437</v>
      </c>
      <c r="D391">
        <v>7157835</v>
      </c>
      <c r="E391">
        <v>7157832</v>
      </c>
      <c r="F391">
        <v>1</v>
      </c>
      <c r="G391">
        <v>7157832</v>
      </c>
      <c r="H391">
        <v>1</v>
      </c>
      <c r="I391" t="s">
        <v>685</v>
      </c>
      <c r="J391" t="s">
        <v>3</v>
      </c>
      <c r="K391" t="s">
        <v>686</v>
      </c>
      <c r="L391">
        <v>1191</v>
      </c>
      <c r="N391">
        <v>1013</v>
      </c>
      <c r="O391" t="s">
        <v>687</v>
      </c>
      <c r="P391" t="s">
        <v>687</v>
      </c>
      <c r="Q391">
        <v>1</v>
      </c>
      <c r="W391">
        <v>0</v>
      </c>
      <c r="X391">
        <v>946207192</v>
      </c>
      <c r="Y391">
        <v>79.11999999999999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1</v>
      </c>
      <c r="AJ391">
        <v>1</v>
      </c>
      <c r="AK391">
        <v>1</v>
      </c>
      <c r="AL391">
        <v>1</v>
      </c>
      <c r="AN391">
        <v>0</v>
      </c>
      <c r="AO391">
        <v>1</v>
      </c>
      <c r="AP391">
        <v>1</v>
      </c>
      <c r="AQ391">
        <v>0</v>
      </c>
      <c r="AR391">
        <v>0</v>
      </c>
      <c r="AS391" t="s">
        <v>3</v>
      </c>
      <c r="AT391">
        <v>68.8</v>
      </c>
      <c r="AU391" t="s">
        <v>28</v>
      </c>
      <c r="AV391">
        <v>1</v>
      </c>
      <c r="AW391">
        <v>2</v>
      </c>
      <c r="AX391">
        <v>21013440</v>
      </c>
      <c r="AY391">
        <v>1</v>
      </c>
      <c r="AZ391">
        <v>0</v>
      </c>
      <c r="BA391">
        <v>385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X391">
        <f>Y391*Source!I287</f>
        <v>1.9779999999999998</v>
      </c>
      <c r="CY391">
        <f>AD391</f>
        <v>0</v>
      </c>
      <c r="CZ391">
        <f>AH391</f>
        <v>0</v>
      </c>
      <c r="DA391">
        <f>AL391</f>
        <v>1</v>
      </c>
      <c r="DB391">
        <v>0</v>
      </c>
    </row>
    <row r="392" spans="1:106" x14ac:dyDescent="0.2">
      <c r="A392">
        <f>ROW(Source!A287)</f>
        <v>287</v>
      </c>
      <c r="B392">
        <v>21012693</v>
      </c>
      <c r="C392">
        <v>21013437</v>
      </c>
      <c r="D392">
        <v>7182702</v>
      </c>
      <c r="E392">
        <v>7157832</v>
      </c>
      <c r="F392">
        <v>1</v>
      </c>
      <c r="G392">
        <v>7157832</v>
      </c>
      <c r="H392">
        <v>3</v>
      </c>
      <c r="I392" t="s">
        <v>688</v>
      </c>
      <c r="J392" t="s">
        <v>3</v>
      </c>
      <c r="K392" t="s">
        <v>689</v>
      </c>
      <c r="L392">
        <v>1348</v>
      </c>
      <c r="N392">
        <v>1009</v>
      </c>
      <c r="O392" t="s">
        <v>173</v>
      </c>
      <c r="P392" t="s">
        <v>173</v>
      </c>
      <c r="Q392">
        <v>1000</v>
      </c>
      <c r="W392">
        <v>0</v>
      </c>
      <c r="X392">
        <v>-1541367988</v>
      </c>
      <c r="Y392">
        <v>0.59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1</v>
      </c>
      <c r="AJ392">
        <v>1</v>
      </c>
      <c r="AK392">
        <v>1</v>
      </c>
      <c r="AL392">
        <v>1</v>
      </c>
      <c r="AN392">
        <v>0</v>
      </c>
      <c r="AO392">
        <v>1</v>
      </c>
      <c r="AP392">
        <v>0</v>
      </c>
      <c r="AQ392">
        <v>0</v>
      </c>
      <c r="AR392">
        <v>0</v>
      </c>
      <c r="AS392" t="s">
        <v>3</v>
      </c>
      <c r="AT392">
        <v>0.59</v>
      </c>
      <c r="AU392" t="s">
        <v>3</v>
      </c>
      <c r="AV392">
        <v>0</v>
      </c>
      <c r="AW392">
        <v>2</v>
      </c>
      <c r="AX392">
        <v>21013441</v>
      </c>
      <c r="AY392">
        <v>1</v>
      </c>
      <c r="AZ392">
        <v>0</v>
      </c>
      <c r="BA392">
        <v>386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X392">
        <f>Y392*Source!I287</f>
        <v>1.4749999999999999E-2</v>
      </c>
      <c r="CY392">
        <f>AA392</f>
        <v>0</v>
      </c>
      <c r="CZ392">
        <f>AE392</f>
        <v>0</v>
      </c>
      <c r="DA392">
        <f>AI392</f>
        <v>1</v>
      </c>
      <c r="DB392">
        <v>0</v>
      </c>
    </row>
    <row r="393" spans="1:106" x14ac:dyDescent="0.2">
      <c r="A393">
        <f>ROW(Source!A288)</f>
        <v>288</v>
      </c>
      <c r="B393">
        <v>21012691</v>
      </c>
      <c r="C393">
        <v>21013442</v>
      </c>
      <c r="D393">
        <v>7157835</v>
      </c>
      <c r="E393">
        <v>7157832</v>
      </c>
      <c r="F393">
        <v>1</v>
      </c>
      <c r="G393">
        <v>7157832</v>
      </c>
      <c r="H393">
        <v>1</v>
      </c>
      <c r="I393" t="s">
        <v>685</v>
      </c>
      <c r="J393" t="s">
        <v>3</v>
      </c>
      <c r="K393" t="s">
        <v>686</v>
      </c>
      <c r="L393">
        <v>1191</v>
      </c>
      <c r="N393">
        <v>1013</v>
      </c>
      <c r="O393" t="s">
        <v>687</v>
      </c>
      <c r="P393" t="s">
        <v>687</v>
      </c>
      <c r="Q393">
        <v>1</v>
      </c>
      <c r="W393">
        <v>0</v>
      </c>
      <c r="X393">
        <v>946207192</v>
      </c>
      <c r="Y393">
        <v>48.3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1</v>
      </c>
      <c r="AJ393">
        <v>1</v>
      </c>
      <c r="AK393">
        <v>1</v>
      </c>
      <c r="AL393">
        <v>1</v>
      </c>
      <c r="AN393">
        <v>0</v>
      </c>
      <c r="AO393">
        <v>1</v>
      </c>
      <c r="AP393">
        <v>1</v>
      </c>
      <c r="AQ393">
        <v>0</v>
      </c>
      <c r="AR393">
        <v>0</v>
      </c>
      <c r="AS393" t="s">
        <v>3</v>
      </c>
      <c r="AT393">
        <v>42</v>
      </c>
      <c r="AU393" t="s">
        <v>28</v>
      </c>
      <c r="AV393">
        <v>1</v>
      </c>
      <c r="AW393">
        <v>2</v>
      </c>
      <c r="AX393">
        <v>21013446</v>
      </c>
      <c r="AY393">
        <v>1</v>
      </c>
      <c r="AZ393">
        <v>0</v>
      </c>
      <c r="BA393">
        <v>387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X393">
        <f>Y393*Source!I288</f>
        <v>1.4489999999999998</v>
      </c>
      <c r="CY393">
        <f>AD393</f>
        <v>0</v>
      </c>
      <c r="CZ393">
        <f>AH393</f>
        <v>0</v>
      </c>
      <c r="DA393">
        <f>AL393</f>
        <v>1</v>
      </c>
      <c r="DB393">
        <v>0</v>
      </c>
    </row>
    <row r="394" spans="1:106" x14ac:dyDescent="0.2">
      <c r="A394">
        <f>ROW(Source!A288)</f>
        <v>288</v>
      </c>
      <c r="B394">
        <v>21012691</v>
      </c>
      <c r="C394">
        <v>21013442</v>
      </c>
      <c r="D394">
        <v>7159942</v>
      </c>
      <c r="E394">
        <v>7157832</v>
      </c>
      <c r="F394">
        <v>1</v>
      </c>
      <c r="G394">
        <v>7157832</v>
      </c>
      <c r="H394">
        <v>2</v>
      </c>
      <c r="I394" t="s">
        <v>692</v>
      </c>
      <c r="J394" t="s">
        <v>3</v>
      </c>
      <c r="K394" t="s">
        <v>693</v>
      </c>
      <c r="L394">
        <v>1344</v>
      </c>
      <c r="N394">
        <v>1008</v>
      </c>
      <c r="O394" t="s">
        <v>691</v>
      </c>
      <c r="P394" t="s">
        <v>691</v>
      </c>
      <c r="Q394">
        <v>1</v>
      </c>
      <c r="W394">
        <v>0</v>
      </c>
      <c r="X394">
        <v>-450565604</v>
      </c>
      <c r="Y394">
        <v>796.21399999999994</v>
      </c>
      <c r="AA394">
        <v>0</v>
      </c>
      <c r="AB394">
        <v>1</v>
      </c>
      <c r="AC394">
        <v>0</v>
      </c>
      <c r="AD394">
        <v>0</v>
      </c>
      <c r="AE394">
        <v>0</v>
      </c>
      <c r="AF394">
        <v>1</v>
      </c>
      <c r="AG394">
        <v>0</v>
      </c>
      <c r="AH394">
        <v>0</v>
      </c>
      <c r="AI394">
        <v>1</v>
      </c>
      <c r="AJ394">
        <v>1</v>
      </c>
      <c r="AK394">
        <v>1</v>
      </c>
      <c r="AL394">
        <v>1</v>
      </c>
      <c r="AN394">
        <v>0</v>
      </c>
      <c r="AO394">
        <v>1</v>
      </c>
      <c r="AP394">
        <v>1</v>
      </c>
      <c r="AQ394">
        <v>0</v>
      </c>
      <c r="AR394">
        <v>0</v>
      </c>
      <c r="AS394" t="s">
        <v>3</v>
      </c>
      <c r="AT394">
        <v>692.36</v>
      </c>
      <c r="AU394" t="s">
        <v>28</v>
      </c>
      <c r="AV394">
        <v>0</v>
      </c>
      <c r="AW394">
        <v>2</v>
      </c>
      <c r="AX394">
        <v>21013447</v>
      </c>
      <c r="AY394">
        <v>1</v>
      </c>
      <c r="AZ394">
        <v>0</v>
      </c>
      <c r="BA394">
        <v>388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X394">
        <f>Y394*Source!I288</f>
        <v>23.886419999999998</v>
      </c>
      <c r="CY394">
        <f>AB394</f>
        <v>1</v>
      </c>
      <c r="CZ394">
        <f>AF394</f>
        <v>1</v>
      </c>
      <c r="DA394">
        <f>AJ394</f>
        <v>1</v>
      </c>
      <c r="DB394">
        <v>0</v>
      </c>
    </row>
    <row r="395" spans="1:106" x14ac:dyDescent="0.2">
      <c r="A395">
        <f>ROW(Source!A288)</f>
        <v>288</v>
      </c>
      <c r="B395">
        <v>21012691</v>
      </c>
      <c r="C395">
        <v>21013442</v>
      </c>
      <c r="D395">
        <v>7182702</v>
      </c>
      <c r="E395">
        <v>7157832</v>
      </c>
      <c r="F395">
        <v>1</v>
      </c>
      <c r="G395">
        <v>7157832</v>
      </c>
      <c r="H395">
        <v>3</v>
      </c>
      <c r="I395" t="s">
        <v>688</v>
      </c>
      <c r="J395" t="s">
        <v>3</v>
      </c>
      <c r="K395" t="s">
        <v>689</v>
      </c>
      <c r="L395">
        <v>1348</v>
      </c>
      <c r="N395">
        <v>1009</v>
      </c>
      <c r="O395" t="s">
        <v>173</v>
      </c>
      <c r="P395" t="s">
        <v>173</v>
      </c>
      <c r="Q395">
        <v>1000</v>
      </c>
      <c r="W395">
        <v>0</v>
      </c>
      <c r="X395">
        <v>-1541367988</v>
      </c>
      <c r="Y395">
        <v>0.02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1</v>
      </c>
      <c r="AJ395">
        <v>1</v>
      </c>
      <c r="AK395">
        <v>1</v>
      </c>
      <c r="AL395">
        <v>1</v>
      </c>
      <c r="AN395">
        <v>0</v>
      </c>
      <c r="AO395">
        <v>1</v>
      </c>
      <c r="AP395">
        <v>0</v>
      </c>
      <c r="AQ395">
        <v>0</v>
      </c>
      <c r="AR395">
        <v>0</v>
      </c>
      <c r="AS395" t="s">
        <v>3</v>
      </c>
      <c r="AT395">
        <v>0.02</v>
      </c>
      <c r="AU395" t="s">
        <v>3</v>
      </c>
      <c r="AV395">
        <v>0</v>
      </c>
      <c r="AW395">
        <v>2</v>
      </c>
      <c r="AX395">
        <v>21013448</v>
      </c>
      <c r="AY395">
        <v>1</v>
      </c>
      <c r="AZ395">
        <v>0</v>
      </c>
      <c r="BA395">
        <v>389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X395">
        <f>Y395*Source!I288</f>
        <v>5.9999999999999995E-4</v>
      </c>
      <c r="CY395">
        <f>AA395</f>
        <v>0</v>
      </c>
      <c r="CZ395">
        <f>AE395</f>
        <v>0</v>
      </c>
      <c r="DA395">
        <f>AI395</f>
        <v>1</v>
      </c>
      <c r="DB395">
        <v>0</v>
      </c>
    </row>
    <row r="396" spans="1:106" x14ac:dyDescent="0.2">
      <c r="A396">
        <f>ROW(Source!A289)</f>
        <v>289</v>
      </c>
      <c r="B396">
        <v>21012693</v>
      </c>
      <c r="C396">
        <v>21013442</v>
      </c>
      <c r="D396">
        <v>7157835</v>
      </c>
      <c r="E396">
        <v>7157832</v>
      </c>
      <c r="F396">
        <v>1</v>
      </c>
      <c r="G396">
        <v>7157832</v>
      </c>
      <c r="H396">
        <v>1</v>
      </c>
      <c r="I396" t="s">
        <v>685</v>
      </c>
      <c r="J396" t="s">
        <v>3</v>
      </c>
      <c r="K396" t="s">
        <v>686</v>
      </c>
      <c r="L396">
        <v>1191</v>
      </c>
      <c r="N396">
        <v>1013</v>
      </c>
      <c r="O396" t="s">
        <v>687</v>
      </c>
      <c r="P396" t="s">
        <v>687</v>
      </c>
      <c r="Q396">
        <v>1</v>
      </c>
      <c r="W396">
        <v>0</v>
      </c>
      <c r="X396">
        <v>946207192</v>
      </c>
      <c r="Y396">
        <v>48.3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1</v>
      </c>
      <c r="AJ396">
        <v>1</v>
      </c>
      <c r="AK396">
        <v>1</v>
      </c>
      <c r="AL396">
        <v>1</v>
      </c>
      <c r="AN396">
        <v>0</v>
      </c>
      <c r="AO396">
        <v>1</v>
      </c>
      <c r="AP396">
        <v>1</v>
      </c>
      <c r="AQ396">
        <v>0</v>
      </c>
      <c r="AR396">
        <v>0</v>
      </c>
      <c r="AS396" t="s">
        <v>3</v>
      </c>
      <c r="AT396">
        <v>42</v>
      </c>
      <c r="AU396" t="s">
        <v>28</v>
      </c>
      <c r="AV396">
        <v>1</v>
      </c>
      <c r="AW396">
        <v>2</v>
      </c>
      <c r="AX396">
        <v>21013446</v>
      </c>
      <c r="AY396">
        <v>1</v>
      </c>
      <c r="AZ396">
        <v>0</v>
      </c>
      <c r="BA396">
        <v>390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X396">
        <f>Y396*Source!I289</f>
        <v>1.4489999999999998</v>
      </c>
      <c r="CY396">
        <f>AD396</f>
        <v>0</v>
      </c>
      <c r="CZ396">
        <f>AH396</f>
        <v>0</v>
      </c>
      <c r="DA396">
        <f>AL396</f>
        <v>1</v>
      </c>
      <c r="DB396">
        <v>0</v>
      </c>
    </row>
    <row r="397" spans="1:106" x14ac:dyDescent="0.2">
      <c r="A397">
        <f>ROW(Source!A289)</f>
        <v>289</v>
      </c>
      <c r="B397">
        <v>21012693</v>
      </c>
      <c r="C397">
        <v>21013442</v>
      </c>
      <c r="D397">
        <v>7159942</v>
      </c>
      <c r="E397">
        <v>7157832</v>
      </c>
      <c r="F397">
        <v>1</v>
      </c>
      <c r="G397">
        <v>7157832</v>
      </c>
      <c r="H397">
        <v>2</v>
      </c>
      <c r="I397" t="s">
        <v>692</v>
      </c>
      <c r="J397" t="s">
        <v>3</v>
      </c>
      <c r="K397" t="s">
        <v>693</v>
      </c>
      <c r="L397">
        <v>1344</v>
      </c>
      <c r="N397">
        <v>1008</v>
      </c>
      <c r="O397" t="s">
        <v>691</v>
      </c>
      <c r="P397" t="s">
        <v>691</v>
      </c>
      <c r="Q397">
        <v>1</v>
      </c>
      <c r="W397">
        <v>0</v>
      </c>
      <c r="X397">
        <v>-450565604</v>
      </c>
      <c r="Y397">
        <v>796.21399999999994</v>
      </c>
      <c r="AA397">
        <v>0</v>
      </c>
      <c r="AB397">
        <v>1.05</v>
      </c>
      <c r="AC397">
        <v>0</v>
      </c>
      <c r="AD397">
        <v>0</v>
      </c>
      <c r="AE397">
        <v>0</v>
      </c>
      <c r="AF397">
        <v>1</v>
      </c>
      <c r="AG397">
        <v>0</v>
      </c>
      <c r="AH397">
        <v>0</v>
      </c>
      <c r="AI397">
        <v>1</v>
      </c>
      <c r="AJ397">
        <v>1</v>
      </c>
      <c r="AK397">
        <v>1</v>
      </c>
      <c r="AL397">
        <v>1</v>
      </c>
      <c r="AN397">
        <v>0</v>
      </c>
      <c r="AO397">
        <v>1</v>
      </c>
      <c r="AP397">
        <v>1</v>
      </c>
      <c r="AQ397">
        <v>0</v>
      </c>
      <c r="AR397">
        <v>0</v>
      </c>
      <c r="AS397" t="s">
        <v>3</v>
      </c>
      <c r="AT397">
        <v>692.36</v>
      </c>
      <c r="AU397" t="s">
        <v>28</v>
      </c>
      <c r="AV397">
        <v>0</v>
      </c>
      <c r="AW397">
        <v>2</v>
      </c>
      <c r="AX397">
        <v>21013447</v>
      </c>
      <c r="AY397">
        <v>1</v>
      </c>
      <c r="AZ397">
        <v>0</v>
      </c>
      <c r="BA397">
        <v>391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X397">
        <f>Y397*Source!I289</f>
        <v>23.886419999999998</v>
      </c>
      <c r="CY397">
        <f>AB397</f>
        <v>1.05</v>
      </c>
      <c r="CZ397">
        <f>AF397</f>
        <v>1</v>
      </c>
      <c r="DA397">
        <f>AJ397</f>
        <v>1</v>
      </c>
      <c r="DB397">
        <v>0</v>
      </c>
    </row>
    <row r="398" spans="1:106" x14ac:dyDescent="0.2">
      <c r="A398">
        <f>ROW(Source!A289)</f>
        <v>289</v>
      </c>
      <c r="B398">
        <v>21012693</v>
      </c>
      <c r="C398">
        <v>21013442</v>
      </c>
      <c r="D398">
        <v>7182702</v>
      </c>
      <c r="E398">
        <v>7157832</v>
      </c>
      <c r="F398">
        <v>1</v>
      </c>
      <c r="G398">
        <v>7157832</v>
      </c>
      <c r="H398">
        <v>3</v>
      </c>
      <c r="I398" t="s">
        <v>688</v>
      </c>
      <c r="J398" t="s">
        <v>3</v>
      </c>
      <c r="K398" t="s">
        <v>689</v>
      </c>
      <c r="L398">
        <v>1348</v>
      </c>
      <c r="N398">
        <v>1009</v>
      </c>
      <c r="O398" t="s">
        <v>173</v>
      </c>
      <c r="P398" t="s">
        <v>173</v>
      </c>
      <c r="Q398">
        <v>1000</v>
      </c>
      <c r="W398">
        <v>0</v>
      </c>
      <c r="X398">
        <v>-1541367988</v>
      </c>
      <c r="Y398">
        <v>0.02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1</v>
      </c>
      <c r="AJ398">
        <v>1</v>
      </c>
      <c r="AK398">
        <v>1</v>
      </c>
      <c r="AL398">
        <v>1</v>
      </c>
      <c r="AN398">
        <v>0</v>
      </c>
      <c r="AO398">
        <v>1</v>
      </c>
      <c r="AP398">
        <v>0</v>
      </c>
      <c r="AQ398">
        <v>0</v>
      </c>
      <c r="AR398">
        <v>0</v>
      </c>
      <c r="AS398" t="s">
        <v>3</v>
      </c>
      <c r="AT398">
        <v>0.02</v>
      </c>
      <c r="AU398" t="s">
        <v>3</v>
      </c>
      <c r="AV398">
        <v>0</v>
      </c>
      <c r="AW398">
        <v>2</v>
      </c>
      <c r="AX398">
        <v>21013448</v>
      </c>
      <c r="AY398">
        <v>1</v>
      </c>
      <c r="AZ398">
        <v>0</v>
      </c>
      <c r="BA398">
        <v>392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X398">
        <f>Y398*Source!I289</f>
        <v>5.9999999999999995E-4</v>
      </c>
      <c r="CY398">
        <f>AA398</f>
        <v>0</v>
      </c>
      <c r="CZ398">
        <f>AE398</f>
        <v>0</v>
      </c>
      <c r="DA398">
        <f>AI398</f>
        <v>1</v>
      </c>
      <c r="DB398">
        <v>0</v>
      </c>
    </row>
    <row r="399" spans="1:106" x14ac:dyDescent="0.2">
      <c r="A399">
        <f>ROW(Source!A290)</f>
        <v>290</v>
      </c>
      <c r="B399">
        <v>21012691</v>
      </c>
      <c r="C399">
        <v>21013449</v>
      </c>
      <c r="D399">
        <v>7157835</v>
      </c>
      <c r="E399">
        <v>7157832</v>
      </c>
      <c r="F399">
        <v>1</v>
      </c>
      <c r="G399">
        <v>7157832</v>
      </c>
      <c r="H399">
        <v>1</v>
      </c>
      <c r="I399" t="s">
        <v>685</v>
      </c>
      <c r="J399" t="s">
        <v>3</v>
      </c>
      <c r="K399" t="s">
        <v>686</v>
      </c>
      <c r="L399">
        <v>1191</v>
      </c>
      <c r="N399">
        <v>1013</v>
      </c>
      <c r="O399" t="s">
        <v>687</v>
      </c>
      <c r="P399" t="s">
        <v>687</v>
      </c>
      <c r="Q399">
        <v>1</v>
      </c>
      <c r="W399">
        <v>0</v>
      </c>
      <c r="X399">
        <v>946207192</v>
      </c>
      <c r="Y399">
        <v>120.51999999999998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1</v>
      </c>
      <c r="AJ399">
        <v>1</v>
      </c>
      <c r="AK399">
        <v>1</v>
      </c>
      <c r="AL399">
        <v>1</v>
      </c>
      <c r="AN399">
        <v>0</v>
      </c>
      <c r="AO399">
        <v>1</v>
      </c>
      <c r="AP399">
        <v>1</v>
      </c>
      <c r="AQ399">
        <v>0</v>
      </c>
      <c r="AR399">
        <v>0</v>
      </c>
      <c r="AS399" t="s">
        <v>3</v>
      </c>
      <c r="AT399">
        <v>104.8</v>
      </c>
      <c r="AU399" t="s">
        <v>28</v>
      </c>
      <c r="AV399">
        <v>1</v>
      </c>
      <c r="AW399">
        <v>2</v>
      </c>
      <c r="AX399">
        <v>21013452</v>
      </c>
      <c r="AY399">
        <v>1</v>
      </c>
      <c r="AZ399">
        <v>0</v>
      </c>
      <c r="BA399">
        <v>393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X399">
        <f>Y399*Source!I290</f>
        <v>3.6155999999999993</v>
      </c>
      <c r="CY399">
        <f>AD399</f>
        <v>0</v>
      </c>
      <c r="CZ399">
        <f>AH399</f>
        <v>0</v>
      </c>
      <c r="DA399">
        <f>AL399</f>
        <v>1</v>
      </c>
      <c r="DB399">
        <v>0</v>
      </c>
    </row>
    <row r="400" spans="1:106" x14ac:dyDescent="0.2">
      <c r="A400">
        <f>ROW(Source!A290)</f>
        <v>290</v>
      </c>
      <c r="B400">
        <v>21012691</v>
      </c>
      <c r="C400">
        <v>21013449</v>
      </c>
      <c r="D400">
        <v>7234972</v>
      </c>
      <c r="E400">
        <v>1</v>
      </c>
      <c r="F400">
        <v>1</v>
      </c>
      <c r="G400">
        <v>7157832</v>
      </c>
      <c r="H400">
        <v>3</v>
      </c>
      <c r="I400" t="s">
        <v>182</v>
      </c>
      <c r="J400" t="s">
        <v>184</v>
      </c>
      <c r="K400" t="s">
        <v>183</v>
      </c>
      <c r="L400">
        <v>1339</v>
      </c>
      <c r="N400">
        <v>1007</v>
      </c>
      <c r="O400" t="s">
        <v>123</v>
      </c>
      <c r="P400" t="s">
        <v>123</v>
      </c>
      <c r="Q400">
        <v>1</v>
      </c>
      <c r="W400">
        <v>0</v>
      </c>
      <c r="X400">
        <v>-2108328104</v>
      </c>
      <c r="Y400">
        <v>1.1000000000000001</v>
      </c>
      <c r="AA400">
        <v>481.69</v>
      </c>
      <c r="AB400">
        <v>0</v>
      </c>
      <c r="AC400">
        <v>0</v>
      </c>
      <c r="AD400">
        <v>0</v>
      </c>
      <c r="AE400">
        <v>481.69</v>
      </c>
      <c r="AF400">
        <v>0</v>
      </c>
      <c r="AG400">
        <v>0</v>
      </c>
      <c r="AH400">
        <v>0</v>
      </c>
      <c r="AI400">
        <v>1</v>
      </c>
      <c r="AJ400">
        <v>1</v>
      </c>
      <c r="AK400">
        <v>1</v>
      </c>
      <c r="AL400">
        <v>1</v>
      </c>
      <c r="AN400">
        <v>0</v>
      </c>
      <c r="AO400">
        <v>0</v>
      </c>
      <c r="AP400">
        <v>0</v>
      </c>
      <c r="AQ400">
        <v>0</v>
      </c>
      <c r="AR400">
        <v>0</v>
      </c>
      <c r="AS400" t="s">
        <v>3</v>
      </c>
      <c r="AT400">
        <v>1.1000000000000001</v>
      </c>
      <c r="AU400" t="s">
        <v>3</v>
      </c>
      <c r="AV400">
        <v>0</v>
      </c>
      <c r="AW400">
        <v>1</v>
      </c>
      <c r="AX400">
        <v>-1</v>
      </c>
      <c r="AY400">
        <v>0</v>
      </c>
      <c r="AZ400">
        <v>0</v>
      </c>
      <c r="BA400" t="s">
        <v>3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X400">
        <f>Y400*Source!I290</f>
        <v>3.3000000000000002E-2</v>
      </c>
      <c r="CY400">
        <f>AA400</f>
        <v>481.69</v>
      </c>
      <c r="CZ400">
        <f>AE400</f>
        <v>481.69</v>
      </c>
      <c r="DA400">
        <f>AI400</f>
        <v>1</v>
      </c>
      <c r="DB400">
        <v>0</v>
      </c>
    </row>
    <row r="401" spans="1:106" x14ac:dyDescent="0.2">
      <c r="A401">
        <f>ROW(Source!A291)</f>
        <v>291</v>
      </c>
      <c r="B401">
        <v>21012693</v>
      </c>
      <c r="C401">
        <v>21013449</v>
      </c>
      <c r="D401">
        <v>7157835</v>
      </c>
      <c r="E401">
        <v>7157832</v>
      </c>
      <c r="F401">
        <v>1</v>
      </c>
      <c r="G401">
        <v>7157832</v>
      </c>
      <c r="H401">
        <v>1</v>
      </c>
      <c r="I401" t="s">
        <v>685</v>
      </c>
      <c r="J401" t="s">
        <v>3</v>
      </c>
      <c r="K401" t="s">
        <v>686</v>
      </c>
      <c r="L401">
        <v>1191</v>
      </c>
      <c r="N401">
        <v>1013</v>
      </c>
      <c r="O401" t="s">
        <v>687</v>
      </c>
      <c r="P401" t="s">
        <v>687</v>
      </c>
      <c r="Q401">
        <v>1</v>
      </c>
      <c r="W401">
        <v>0</v>
      </c>
      <c r="X401">
        <v>946207192</v>
      </c>
      <c r="Y401">
        <v>120.51999999999998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1</v>
      </c>
      <c r="AJ401">
        <v>1</v>
      </c>
      <c r="AK401">
        <v>1</v>
      </c>
      <c r="AL401">
        <v>1</v>
      </c>
      <c r="AN401">
        <v>0</v>
      </c>
      <c r="AO401">
        <v>1</v>
      </c>
      <c r="AP401">
        <v>1</v>
      </c>
      <c r="AQ401">
        <v>0</v>
      </c>
      <c r="AR401">
        <v>0</v>
      </c>
      <c r="AS401" t="s">
        <v>3</v>
      </c>
      <c r="AT401">
        <v>104.8</v>
      </c>
      <c r="AU401" t="s">
        <v>28</v>
      </c>
      <c r="AV401">
        <v>1</v>
      </c>
      <c r="AW401">
        <v>2</v>
      </c>
      <c r="AX401">
        <v>21013452</v>
      </c>
      <c r="AY401">
        <v>1</v>
      </c>
      <c r="AZ401">
        <v>0</v>
      </c>
      <c r="BA401">
        <v>396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X401">
        <f>Y401*Source!I291</f>
        <v>3.6155999999999993</v>
      </c>
      <c r="CY401">
        <f>AD401</f>
        <v>0</v>
      </c>
      <c r="CZ401">
        <f>AH401</f>
        <v>0</v>
      </c>
      <c r="DA401">
        <f>AL401</f>
        <v>1</v>
      </c>
      <c r="DB401">
        <v>0</v>
      </c>
    </row>
    <row r="402" spans="1:106" x14ac:dyDescent="0.2">
      <c r="A402">
        <f>ROW(Source!A291)</f>
        <v>291</v>
      </c>
      <c r="B402">
        <v>21012693</v>
      </c>
      <c r="C402">
        <v>21013449</v>
      </c>
      <c r="D402">
        <v>7234972</v>
      </c>
      <c r="E402">
        <v>1</v>
      </c>
      <c r="F402">
        <v>1</v>
      </c>
      <c r="G402">
        <v>7157832</v>
      </c>
      <c r="H402">
        <v>3</v>
      </c>
      <c r="I402" t="s">
        <v>182</v>
      </c>
      <c r="J402" t="s">
        <v>184</v>
      </c>
      <c r="K402" t="s">
        <v>183</v>
      </c>
      <c r="L402">
        <v>1339</v>
      </c>
      <c r="N402">
        <v>1007</v>
      </c>
      <c r="O402" t="s">
        <v>123</v>
      </c>
      <c r="P402" t="s">
        <v>123</v>
      </c>
      <c r="Q402">
        <v>1</v>
      </c>
      <c r="W402">
        <v>0</v>
      </c>
      <c r="X402">
        <v>-2108328104</v>
      </c>
      <c r="Y402">
        <v>1.1000000000000001</v>
      </c>
      <c r="AA402">
        <v>3132.42</v>
      </c>
      <c r="AB402">
        <v>0</v>
      </c>
      <c r="AC402">
        <v>0</v>
      </c>
      <c r="AD402">
        <v>0</v>
      </c>
      <c r="AE402">
        <v>481.69</v>
      </c>
      <c r="AF402">
        <v>0</v>
      </c>
      <c r="AG402">
        <v>0</v>
      </c>
      <c r="AH402">
        <v>0</v>
      </c>
      <c r="AI402">
        <v>6.49</v>
      </c>
      <c r="AJ402">
        <v>1</v>
      </c>
      <c r="AK402">
        <v>1</v>
      </c>
      <c r="AL402">
        <v>1</v>
      </c>
      <c r="AN402">
        <v>0</v>
      </c>
      <c r="AO402">
        <v>0</v>
      </c>
      <c r="AP402">
        <v>0</v>
      </c>
      <c r="AQ402">
        <v>0</v>
      </c>
      <c r="AR402">
        <v>0</v>
      </c>
      <c r="AS402" t="s">
        <v>3</v>
      </c>
      <c r="AT402">
        <v>1.1000000000000001</v>
      </c>
      <c r="AU402" t="s">
        <v>3</v>
      </c>
      <c r="AV402">
        <v>0</v>
      </c>
      <c r="AW402">
        <v>1</v>
      </c>
      <c r="AX402">
        <v>-1</v>
      </c>
      <c r="AY402">
        <v>0</v>
      </c>
      <c r="AZ402">
        <v>0</v>
      </c>
      <c r="BA402" t="s">
        <v>3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X402">
        <f>Y402*Source!I291</f>
        <v>3.3000000000000002E-2</v>
      </c>
      <c r="CY402">
        <f>AA402</f>
        <v>3132.42</v>
      </c>
      <c r="CZ402">
        <f>AE402</f>
        <v>481.69</v>
      </c>
      <c r="DA402">
        <f>AI402</f>
        <v>6.49</v>
      </c>
      <c r="DB402">
        <v>0</v>
      </c>
    </row>
    <row r="403" spans="1:106" x14ac:dyDescent="0.2">
      <c r="A403">
        <f>ROW(Source!A294)</f>
        <v>294</v>
      </c>
      <c r="B403">
        <v>21012691</v>
      </c>
      <c r="C403">
        <v>21013456</v>
      </c>
      <c r="D403">
        <v>7157835</v>
      </c>
      <c r="E403">
        <v>7157832</v>
      </c>
      <c r="F403">
        <v>1</v>
      </c>
      <c r="G403">
        <v>7157832</v>
      </c>
      <c r="H403">
        <v>1</v>
      </c>
      <c r="I403" t="s">
        <v>685</v>
      </c>
      <c r="J403" t="s">
        <v>3</v>
      </c>
      <c r="K403" t="s">
        <v>686</v>
      </c>
      <c r="L403">
        <v>1191</v>
      </c>
      <c r="N403">
        <v>1013</v>
      </c>
      <c r="O403" t="s">
        <v>687</v>
      </c>
      <c r="P403" t="s">
        <v>687</v>
      </c>
      <c r="Q403">
        <v>1</v>
      </c>
      <c r="W403">
        <v>0</v>
      </c>
      <c r="X403">
        <v>946207192</v>
      </c>
      <c r="Y403">
        <v>77.233999999999995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1</v>
      </c>
      <c r="AJ403">
        <v>1</v>
      </c>
      <c r="AK403">
        <v>1</v>
      </c>
      <c r="AL403">
        <v>1</v>
      </c>
      <c r="AN403">
        <v>0</v>
      </c>
      <c r="AO403">
        <v>1</v>
      </c>
      <c r="AP403">
        <v>1</v>
      </c>
      <c r="AQ403">
        <v>0</v>
      </c>
      <c r="AR403">
        <v>0</v>
      </c>
      <c r="AS403" t="s">
        <v>3</v>
      </c>
      <c r="AT403">
        <v>58.4</v>
      </c>
      <c r="AU403" t="s">
        <v>63</v>
      </c>
      <c r="AV403">
        <v>1</v>
      </c>
      <c r="AW403">
        <v>2</v>
      </c>
      <c r="AX403">
        <v>21013467</v>
      </c>
      <c r="AY403">
        <v>1</v>
      </c>
      <c r="AZ403">
        <v>0</v>
      </c>
      <c r="BA403">
        <v>399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X403">
        <f>Y403*Source!I294</f>
        <v>1.93085</v>
      </c>
      <c r="CY403">
        <f>AD403</f>
        <v>0</v>
      </c>
      <c r="CZ403">
        <f>AH403</f>
        <v>0</v>
      </c>
      <c r="DA403">
        <f>AL403</f>
        <v>1</v>
      </c>
      <c r="DB403">
        <v>0</v>
      </c>
    </row>
    <row r="404" spans="1:106" x14ac:dyDescent="0.2">
      <c r="A404">
        <f>ROW(Source!A294)</f>
        <v>294</v>
      </c>
      <c r="B404">
        <v>21012691</v>
      </c>
      <c r="C404">
        <v>21013456</v>
      </c>
      <c r="D404">
        <v>7159942</v>
      </c>
      <c r="E404">
        <v>7157832</v>
      </c>
      <c r="F404">
        <v>1</v>
      </c>
      <c r="G404">
        <v>7157832</v>
      </c>
      <c r="H404">
        <v>2</v>
      </c>
      <c r="I404" t="s">
        <v>692</v>
      </c>
      <c r="J404" t="s">
        <v>3</v>
      </c>
      <c r="K404" t="s">
        <v>693</v>
      </c>
      <c r="L404">
        <v>1344</v>
      </c>
      <c r="N404">
        <v>1008</v>
      </c>
      <c r="O404" t="s">
        <v>691</v>
      </c>
      <c r="P404" t="s">
        <v>691</v>
      </c>
      <c r="Q404">
        <v>1</v>
      </c>
      <c r="W404">
        <v>0</v>
      </c>
      <c r="X404">
        <v>-450565604</v>
      </c>
      <c r="Y404">
        <v>12.175625</v>
      </c>
      <c r="AA404">
        <v>0</v>
      </c>
      <c r="AB404">
        <v>1</v>
      </c>
      <c r="AC404">
        <v>0</v>
      </c>
      <c r="AD404">
        <v>0</v>
      </c>
      <c r="AE404">
        <v>0</v>
      </c>
      <c r="AF404">
        <v>1</v>
      </c>
      <c r="AG404">
        <v>0</v>
      </c>
      <c r="AH404">
        <v>0</v>
      </c>
      <c r="AI404">
        <v>1</v>
      </c>
      <c r="AJ404">
        <v>1</v>
      </c>
      <c r="AK404">
        <v>1</v>
      </c>
      <c r="AL404">
        <v>1</v>
      </c>
      <c r="AN404">
        <v>0</v>
      </c>
      <c r="AO404">
        <v>1</v>
      </c>
      <c r="AP404">
        <v>1</v>
      </c>
      <c r="AQ404">
        <v>0</v>
      </c>
      <c r="AR404">
        <v>0</v>
      </c>
      <c r="AS404" t="s">
        <v>3</v>
      </c>
      <c r="AT404">
        <v>8.4700000000000006</v>
      </c>
      <c r="AU404" t="s">
        <v>62</v>
      </c>
      <c r="AV404">
        <v>0</v>
      </c>
      <c r="AW404">
        <v>2</v>
      </c>
      <c r="AX404">
        <v>21013468</v>
      </c>
      <c r="AY404">
        <v>1</v>
      </c>
      <c r="AZ404">
        <v>0</v>
      </c>
      <c r="BA404">
        <v>400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X404">
        <f>Y404*Source!I294</f>
        <v>0.30439062500000003</v>
      </c>
      <c r="CY404">
        <f>AB404</f>
        <v>1</v>
      </c>
      <c r="CZ404">
        <f>AF404</f>
        <v>1</v>
      </c>
      <c r="DA404">
        <f>AJ404</f>
        <v>1</v>
      </c>
      <c r="DB404">
        <v>0</v>
      </c>
    </row>
    <row r="405" spans="1:106" x14ac:dyDescent="0.2">
      <c r="A405">
        <f>ROW(Source!A294)</f>
        <v>294</v>
      </c>
      <c r="B405">
        <v>21012691</v>
      </c>
      <c r="C405">
        <v>21013456</v>
      </c>
      <c r="D405">
        <v>7182707</v>
      </c>
      <c r="E405">
        <v>7157832</v>
      </c>
      <c r="F405">
        <v>1</v>
      </c>
      <c r="G405">
        <v>7157832</v>
      </c>
      <c r="H405">
        <v>3</v>
      </c>
      <c r="I405" t="s">
        <v>688</v>
      </c>
      <c r="J405" t="s">
        <v>3</v>
      </c>
      <c r="K405" t="s">
        <v>690</v>
      </c>
      <c r="L405">
        <v>1344</v>
      </c>
      <c r="N405">
        <v>1008</v>
      </c>
      <c r="O405" t="s">
        <v>691</v>
      </c>
      <c r="P405" t="s">
        <v>691</v>
      </c>
      <c r="Q405">
        <v>1</v>
      </c>
      <c r="W405">
        <v>0</v>
      </c>
      <c r="X405">
        <v>-360884371</v>
      </c>
      <c r="Y405">
        <v>189.21</v>
      </c>
      <c r="AA405">
        <v>1</v>
      </c>
      <c r="AB405">
        <v>0</v>
      </c>
      <c r="AC405">
        <v>0</v>
      </c>
      <c r="AD405">
        <v>0</v>
      </c>
      <c r="AE405">
        <v>1</v>
      </c>
      <c r="AF405">
        <v>0</v>
      </c>
      <c r="AG405">
        <v>0</v>
      </c>
      <c r="AH405">
        <v>0</v>
      </c>
      <c r="AI405">
        <v>1</v>
      </c>
      <c r="AJ405">
        <v>1</v>
      </c>
      <c r="AK405">
        <v>1</v>
      </c>
      <c r="AL405">
        <v>1</v>
      </c>
      <c r="AN405">
        <v>0</v>
      </c>
      <c r="AO405">
        <v>1</v>
      </c>
      <c r="AP405">
        <v>0</v>
      </c>
      <c r="AQ405">
        <v>0</v>
      </c>
      <c r="AR405">
        <v>0</v>
      </c>
      <c r="AS405" t="s">
        <v>3</v>
      </c>
      <c r="AT405">
        <v>189.21</v>
      </c>
      <c r="AU405" t="s">
        <v>3</v>
      </c>
      <c r="AV405">
        <v>0</v>
      </c>
      <c r="AW405">
        <v>2</v>
      </c>
      <c r="AX405">
        <v>21013472</v>
      </c>
      <c r="AY405">
        <v>1</v>
      </c>
      <c r="AZ405">
        <v>0</v>
      </c>
      <c r="BA405">
        <v>401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X405">
        <f>Y405*Source!I294</f>
        <v>4.7302500000000007</v>
      </c>
      <c r="CY405">
        <f t="shared" ref="CY405:CY412" si="27">AA405</f>
        <v>1</v>
      </c>
      <c r="CZ405">
        <f t="shared" ref="CZ405:CZ412" si="28">AE405</f>
        <v>1</v>
      </c>
      <c r="DA405">
        <f t="shared" ref="DA405:DA412" si="29">AI405</f>
        <v>1</v>
      </c>
      <c r="DB405">
        <v>0</v>
      </c>
    </row>
    <row r="406" spans="1:106" x14ac:dyDescent="0.2">
      <c r="A406">
        <f>ROW(Source!A294)</f>
        <v>294</v>
      </c>
      <c r="B406">
        <v>21012691</v>
      </c>
      <c r="C406">
        <v>21013456</v>
      </c>
      <c r="D406">
        <v>7243472</v>
      </c>
      <c r="E406">
        <v>1</v>
      </c>
      <c r="F406">
        <v>1</v>
      </c>
      <c r="G406">
        <v>7157832</v>
      </c>
      <c r="H406">
        <v>3</v>
      </c>
      <c r="I406" t="s">
        <v>522</v>
      </c>
      <c r="J406" t="s">
        <v>525</v>
      </c>
      <c r="K406" t="s">
        <v>523</v>
      </c>
      <c r="L406">
        <v>1356</v>
      </c>
      <c r="N406">
        <v>1010</v>
      </c>
      <c r="O406" t="s">
        <v>524</v>
      </c>
      <c r="P406" t="s">
        <v>524</v>
      </c>
      <c r="Q406">
        <v>1000</v>
      </c>
      <c r="W406">
        <v>0</v>
      </c>
      <c r="X406">
        <v>-1818259734</v>
      </c>
      <c r="Y406">
        <v>0.2</v>
      </c>
      <c r="AA406">
        <v>7732.42</v>
      </c>
      <c r="AB406">
        <v>0</v>
      </c>
      <c r="AC406">
        <v>0</v>
      </c>
      <c r="AD406">
        <v>0</v>
      </c>
      <c r="AE406">
        <v>7732.42</v>
      </c>
      <c r="AF406">
        <v>0</v>
      </c>
      <c r="AG406">
        <v>0</v>
      </c>
      <c r="AH406">
        <v>0</v>
      </c>
      <c r="AI406">
        <v>1</v>
      </c>
      <c r="AJ406">
        <v>1</v>
      </c>
      <c r="AK406">
        <v>1</v>
      </c>
      <c r="AL406">
        <v>1</v>
      </c>
      <c r="AN406">
        <v>0</v>
      </c>
      <c r="AO406">
        <v>0</v>
      </c>
      <c r="AP406">
        <v>0</v>
      </c>
      <c r="AQ406">
        <v>0</v>
      </c>
      <c r="AR406">
        <v>0</v>
      </c>
      <c r="AS406" t="s">
        <v>3</v>
      </c>
      <c r="AT406">
        <v>0.2</v>
      </c>
      <c r="AU406" t="s">
        <v>3</v>
      </c>
      <c r="AV406">
        <v>0</v>
      </c>
      <c r="AW406">
        <v>1</v>
      </c>
      <c r="AX406">
        <v>-1</v>
      </c>
      <c r="AY406">
        <v>0</v>
      </c>
      <c r="AZ406">
        <v>0</v>
      </c>
      <c r="BA406" t="s">
        <v>3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CX406">
        <f>Y406*Source!I294</f>
        <v>5.000000000000001E-3</v>
      </c>
      <c r="CY406">
        <f t="shared" si="27"/>
        <v>7732.42</v>
      </c>
      <c r="CZ406">
        <f t="shared" si="28"/>
        <v>7732.42</v>
      </c>
      <c r="DA406">
        <f t="shared" si="29"/>
        <v>1</v>
      </c>
      <c r="DB406">
        <v>0</v>
      </c>
    </row>
    <row r="407" spans="1:106" x14ac:dyDescent="0.2">
      <c r="A407">
        <f>ROW(Source!A294)</f>
        <v>294</v>
      </c>
      <c r="B407">
        <v>21012691</v>
      </c>
      <c r="C407">
        <v>21013456</v>
      </c>
      <c r="D407">
        <v>7242098</v>
      </c>
      <c r="E407">
        <v>1</v>
      </c>
      <c r="F407">
        <v>1</v>
      </c>
      <c r="G407">
        <v>7157832</v>
      </c>
      <c r="H407">
        <v>3</v>
      </c>
      <c r="I407" t="s">
        <v>527</v>
      </c>
      <c r="J407" t="s">
        <v>529</v>
      </c>
      <c r="K407" t="s">
        <v>528</v>
      </c>
      <c r="L407">
        <v>1301</v>
      </c>
      <c r="N407">
        <v>1003</v>
      </c>
      <c r="O407" t="s">
        <v>69</v>
      </c>
      <c r="P407" t="s">
        <v>69</v>
      </c>
      <c r="Q407">
        <v>1</v>
      </c>
      <c r="W407">
        <v>0</v>
      </c>
      <c r="X407">
        <v>1792973505</v>
      </c>
      <c r="Y407">
        <v>99.9</v>
      </c>
      <c r="AA407">
        <v>25.2</v>
      </c>
      <c r="AB407">
        <v>0</v>
      </c>
      <c r="AC407">
        <v>0</v>
      </c>
      <c r="AD407">
        <v>0</v>
      </c>
      <c r="AE407">
        <v>25.2</v>
      </c>
      <c r="AF407">
        <v>0</v>
      </c>
      <c r="AG407">
        <v>0</v>
      </c>
      <c r="AH407">
        <v>0</v>
      </c>
      <c r="AI407">
        <v>1</v>
      </c>
      <c r="AJ407">
        <v>1</v>
      </c>
      <c r="AK407">
        <v>1</v>
      </c>
      <c r="AL407">
        <v>1</v>
      </c>
      <c r="AN407">
        <v>0</v>
      </c>
      <c r="AO407">
        <v>0</v>
      </c>
      <c r="AP407">
        <v>0</v>
      </c>
      <c r="AQ407">
        <v>0</v>
      </c>
      <c r="AR407">
        <v>0</v>
      </c>
      <c r="AS407" t="s">
        <v>3</v>
      </c>
      <c r="AT407">
        <v>99.9</v>
      </c>
      <c r="AU407" t="s">
        <v>3</v>
      </c>
      <c r="AV407">
        <v>0</v>
      </c>
      <c r="AW407">
        <v>1</v>
      </c>
      <c r="AX407">
        <v>-1</v>
      </c>
      <c r="AY407">
        <v>0</v>
      </c>
      <c r="AZ407">
        <v>0</v>
      </c>
      <c r="BA407" t="s">
        <v>3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CX407">
        <f>Y407*Source!I294</f>
        <v>2.4975000000000005</v>
      </c>
      <c r="CY407">
        <f t="shared" si="27"/>
        <v>25.2</v>
      </c>
      <c r="CZ407">
        <f t="shared" si="28"/>
        <v>25.2</v>
      </c>
      <c r="DA407">
        <f t="shared" si="29"/>
        <v>1</v>
      </c>
      <c r="DB407">
        <v>0</v>
      </c>
    </row>
    <row r="408" spans="1:106" x14ac:dyDescent="0.2">
      <c r="A408">
        <f>ROW(Source!A294)</f>
        <v>294</v>
      </c>
      <c r="B408">
        <v>21012691</v>
      </c>
      <c r="C408">
        <v>21013456</v>
      </c>
      <c r="D408">
        <v>7241775</v>
      </c>
      <c r="E408">
        <v>1</v>
      </c>
      <c r="F408">
        <v>1</v>
      </c>
      <c r="G408">
        <v>7157832</v>
      </c>
      <c r="H408">
        <v>3</v>
      </c>
      <c r="I408" t="s">
        <v>549</v>
      </c>
      <c r="J408" t="s">
        <v>551</v>
      </c>
      <c r="K408" t="s">
        <v>550</v>
      </c>
      <c r="L408">
        <v>1354</v>
      </c>
      <c r="N408">
        <v>1010</v>
      </c>
      <c r="O408" t="s">
        <v>51</v>
      </c>
      <c r="P408" t="s">
        <v>51</v>
      </c>
      <c r="Q408">
        <v>1</v>
      </c>
      <c r="W408">
        <v>0</v>
      </c>
      <c r="X408">
        <v>1549925822</v>
      </c>
      <c r="Y408">
        <v>200</v>
      </c>
      <c r="AA408">
        <v>3.65</v>
      </c>
      <c r="AB408">
        <v>0</v>
      </c>
      <c r="AC408">
        <v>0</v>
      </c>
      <c r="AD408">
        <v>0</v>
      </c>
      <c r="AE408">
        <v>3.65</v>
      </c>
      <c r="AF408">
        <v>0</v>
      </c>
      <c r="AG408">
        <v>0</v>
      </c>
      <c r="AH408">
        <v>0</v>
      </c>
      <c r="AI408">
        <v>1</v>
      </c>
      <c r="AJ408">
        <v>1</v>
      </c>
      <c r="AK408">
        <v>1</v>
      </c>
      <c r="AL408">
        <v>1</v>
      </c>
      <c r="AN408">
        <v>0</v>
      </c>
      <c r="AO408">
        <v>0</v>
      </c>
      <c r="AP408">
        <v>0</v>
      </c>
      <c r="AQ408">
        <v>0</v>
      </c>
      <c r="AR408">
        <v>0</v>
      </c>
      <c r="AS408" t="s">
        <v>3</v>
      </c>
      <c r="AT408">
        <v>200</v>
      </c>
      <c r="AU408" t="s">
        <v>3</v>
      </c>
      <c r="AV408">
        <v>0</v>
      </c>
      <c r="AW408">
        <v>1</v>
      </c>
      <c r="AX408">
        <v>-1</v>
      </c>
      <c r="AY408">
        <v>0</v>
      </c>
      <c r="AZ408">
        <v>0</v>
      </c>
      <c r="BA408" t="s">
        <v>3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CX408">
        <f>Y408*Source!I294</f>
        <v>5</v>
      </c>
      <c r="CY408">
        <f t="shared" si="27"/>
        <v>3.65</v>
      </c>
      <c r="CZ408">
        <f t="shared" si="28"/>
        <v>3.65</v>
      </c>
      <c r="DA408">
        <f t="shared" si="29"/>
        <v>1</v>
      </c>
      <c r="DB408">
        <v>0</v>
      </c>
    </row>
    <row r="409" spans="1:106" x14ac:dyDescent="0.2">
      <c r="A409">
        <f>ROW(Source!A294)</f>
        <v>294</v>
      </c>
      <c r="B409">
        <v>21012691</v>
      </c>
      <c r="C409">
        <v>21013456</v>
      </c>
      <c r="D409">
        <v>7241786</v>
      </c>
      <c r="E409">
        <v>1</v>
      </c>
      <c r="F409">
        <v>1</v>
      </c>
      <c r="G409">
        <v>7157832</v>
      </c>
      <c r="H409">
        <v>3</v>
      </c>
      <c r="I409" t="s">
        <v>545</v>
      </c>
      <c r="J409" t="s">
        <v>547</v>
      </c>
      <c r="K409" t="s">
        <v>546</v>
      </c>
      <c r="L409">
        <v>1354</v>
      </c>
      <c r="N409">
        <v>1010</v>
      </c>
      <c r="O409" t="s">
        <v>51</v>
      </c>
      <c r="P409" t="s">
        <v>51</v>
      </c>
      <c r="Q409">
        <v>1</v>
      </c>
      <c r="W409">
        <v>0</v>
      </c>
      <c r="X409">
        <v>-620779904</v>
      </c>
      <c r="Y409">
        <v>120</v>
      </c>
      <c r="AA409">
        <v>14.73</v>
      </c>
      <c r="AB409">
        <v>0</v>
      </c>
      <c r="AC409">
        <v>0</v>
      </c>
      <c r="AD409">
        <v>0</v>
      </c>
      <c r="AE409">
        <v>14.73</v>
      </c>
      <c r="AF409">
        <v>0</v>
      </c>
      <c r="AG409">
        <v>0</v>
      </c>
      <c r="AH409">
        <v>0</v>
      </c>
      <c r="AI409">
        <v>1</v>
      </c>
      <c r="AJ409">
        <v>1</v>
      </c>
      <c r="AK409">
        <v>1</v>
      </c>
      <c r="AL409">
        <v>1</v>
      </c>
      <c r="AN409">
        <v>0</v>
      </c>
      <c r="AO409">
        <v>0</v>
      </c>
      <c r="AP409">
        <v>0</v>
      </c>
      <c r="AQ409">
        <v>0</v>
      </c>
      <c r="AR409">
        <v>0</v>
      </c>
      <c r="AS409" t="s">
        <v>3</v>
      </c>
      <c r="AT409">
        <v>120</v>
      </c>
      <c r="AU409" t="s">
        <v>3</v>
      </c>
      <c r="AV409">
        <v>0</v>
      </c>
      <c r="AW409">
        <v>1</v>
      </c>
      <c r="AX409">
        <v>-1</v>
      </c>
      <c r="AY409">
        <v>0</v>
      </c>
      <c r="AZ409">
        <v>0</v>
      </c>
      <c r="BA409" t="s">
        <v>3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CX409">
        <f>Y409*Source!I294</f>
        <v>3</v>
      </c>
      <c r="CY409">
        <f t="shared" si="27"/>
        <v>14.73</v>
      </c>
      <c r="CZ409">
        <f t="shared" si="28"/>
        <v>14.73</v>
      </c>
      <c r="DA409">
        <f t="shared" si="29"/>
        <v>1</v>
      </c>
      <c r="DB409">
        <v>0</v>
      </c>
    </row>
    <row r="410" spans="1:106" x14ac:dyDescent="0.2">
      <c r="A410">
        <f>ROW(Source!A294)</f>
        <v>294</v>
      </c>
      <c r="B410">
        <v>21012691</v>
      </c>
      <c r="C410">
        <v>21013456</v>
      </c>
      <c r="D410">
        <v>7241795</v>
      </c>
      <c r="E410">
        <v>1</v>
      </c>
      <c r="F410">
        <v>1</v>
      </c>
      <c r="G410">
        <v>7157832</v>
      </c>
      <c r="H410">
        <v>3</v>
      </c>
      <c r="I410" t="s">
        <v>541</v>
      </c>
      <c r="J410" t="s">
        <v>543</v>
      </c>
      <c r="K410" t="s">
        <v>542</v>
      </c>
      <c r="L410">
        <v>1354</v>
      </c>
      <c r="N410">
        <v>1010</v>
      </c>
      <c r="O410" t="s">
        <v>51</v>
      </c>
      <c r="P410" t="s">
        <v>51</v>
      </c>
      <c r="Q410">
        <v>1</v>
      </c>
      <c r="W410">
        <v>0</v>
      </c>
      <c r="X410">
        <v>-1127715551</v>
      </c>
      <c r="Y410">
        <v>120</v>
      </c>
      <c r="AA410">
        <v>14.73</v>
      </c>
      <c r="AB410">
        <v>0</v>
      </c>
      <c r="AC410">
        <v>0</v>
      </c>
      <c r="AD410">
        <v>0</v>
      </c>
      <c r="AE410">
        <v>14.73</v>
      </c>
      <c r="AF410">
        <v>0</v>
      </c>
      <c r="AG410">
        <v>0</v>
      </c>
      <c r="AH410">
        <v>0</v>
      </c>
      <c r="AI410">
        <v>1</v>
      </c>
      <c r="AJ410">
        <v>1</v>
      </c>
      <c r="AK410">
        <v>1</v>
      </c>
      <c r="AL410">
        <v>1</v>
      </c>
      <c r="AN410">
        <v>0</v>
      </c>
      <c r="AO410">
        <v>0</v>
      </c>
      <c r="AP410">
        <v>0</v>
      </c>
      <c r="AQ410">
        <v>0</v>
      </c>
      <c r="AR410">
        <v>0</v>
      </c>
      <c r="AS410" t="s">
        <v>3</v>
      </c>
      <c r="AT410">
        <v>120</v>
      </c>
      <c r="AU410" t="s">
        <v>3</v>
      </c>
      <c r="AV410">
        <v>0</v>
      </c>
      <c r="AW410">
        <v>1</v>
      </c>
      <c r="AX410">
        <v>-1</v>
      </c>
      <c r="AY410">
        <v>0</v>
      </c>
      <c r="AZ410">
        <v>0</v>
      </c>
      <c r="BA410" t="s">
        <v>3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CX410">
        <f>Y410*Source!I294</f>
        <v>3</v>
      </c>
      <c r="CY410">
        <f t="shared" si="27"/>
        <v>14.73</v>
      </c>
      <c r="CZ410">
        <f t="shared" si="28"/>
        <v>14.73</v>
      </c>
      <c r="DA410">
        <f t="shared" si="29"/>
        <v>1</v>
      </c>
      <c r="DB410">
        <v>0</v>
      </c>
    </row>
    <row r="411" spans="1:106" x14ac:dyDescent="0.2">
      <c r="A411">
        <f>ROW(Source!A294)</f>
        <v>294</v>
      </c>
      <c r="B411">
        <v>21012691</v>
      </c>
      <c r="C411">
        <v>21013456</v>
      </c>
      <c r="D411">
        <v>7241803</v>
      </c>
      <c r="E411">
        <v>1</v>
      </c>
      <c r="F411">
        <v>1</v>
      </c>
      <c r="G411">
        <v>7157832</v>
      </c>
      <c r="H411">
        <v>3</v>
      </c>
      <c r="I411" t="s">
        <v>537</v>
      </c>
      <c r="J411" t="s">
        <v>539</v>
      </c>
      <c r="K411" t="s">
        <v>538</v>
      </c>
      <c r="L411">
        <v>1354</v>
      </c>
      <c r="N411">
        <v>1010</v>
      </c>
      <c r="O411" t="s">
        <v>51</v>
      </c>
      <c r="P411" t="s">
        <v>51</v>
      </c>
      <c r="Q411">
        <v>1</v>
      </c>
      <c r="W411">
        <v>0</v>
      </c>
      <c r="X411">
        <v>-2074903184</v>
      </c>
      <c r="Y411">
        <v>40</v>
      </c>
      <c r="AA411">
        <v>24.9</v>
      </c>
      <c r="AB411">
        <v>0</v>
      </c>
      <c r="AC411">
        <v>0</v>
      </c>
      <c r="AD411">
        <v>0</v>
      </c>
      <c r="AE411">
        <v>24.9</v>
      </c>
      <c r="AF411">
        <v>0</v>
      </c>
      <c r="AG411">
        <v>0</v>
      </c>
      <c r="AH411">
        <v>0</v>
      </c>
      <c r="AI411">
        <v>1</v>
      </c>
      <c r="AJ411">
        <v>1</v>
      </c>
      <c r="AK411">
        <v>1</v>
      </c>
      <c r="AL411">
        <v>1</v>
      </c>
      <c r="AN411">
        <v>0</v>
      </c>
      <c r="AO411">
        <v>0</v>
      </c>
      <c r="AP411">
        <v>0</v>
      </c>
      <c r="AQ411">
        <v>0</v>
      </c>
      <c r="AR411">
        <v>0</v>
      </c>
      <c r="AS411" t="s">
        <v>3</v>
      </c>
      <c r="AT411">
        <v>40</v>
      </c>
      <c r="AU411" t="s">
        <v>3</v>
      </c>
      <c r="AV411">
        <v>0</v>
      </c>
      <c r="AW411">
        <v>1</v>
      </c>
      <c r="AX411">
        <v>-1</v>
      </c>
      <c r="AY411">
        <v>0</v>
      </c>
      <c r="AZ411">
        <v>0</v>
      </c>
      <c r="BA411" t="s">
        <v>3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CX411">
        <f>Y411*Source!I294</f>
        <v>1</v>
      </c>
      <c r="CY411">
        <f t="shared" si="27"/>
        <v>24.9</v>
      </c>
      <c r="CZ411">
        <f t="shared" si="28"/>
        <v>24.9</v>
      </c>
      <c r="DA411">
        <f t="shared" si="29"/>
        <v>1</v>
      </c>
      <c r="DB411">
        <v>0</v>
      </c>
    </row>
    <row r="412" spans="1:106" x14ac:dyDescent="0.2">
      <c r="A412">
        <f>ROW(Source!A294)</f>
        <v>294</v>
      </c>
      <c r="B412">
        <v>21012691</v>
      </c>
      <c r="C412">
        <v>21013456</v>
      </c>
      <c r="D412">
        <v>9284569</v>
      </c>
      <c r="E412">
        <v>1</v>
      </c>
      <c r="F412">
        <v>1</v>
      </c>
      <c r="G412">
        <v>7157832</v>
      </c>
      <c r="H412">
        <v>3</v>
      </c>
      <c r="I412" t="s">
        <v>533</v>
      </c>
      <c r="J412" t="s">
        <v>535</v>
      </c>
      <c r="K412" t="s">
        <v>534</v>
      </c>
      <c r="L412">
        <v>1354</v>
      </c>
      <c r="N412">
        <v>1010</v>
      </c>
      <c r="O412" t="s">
        <v>51</v>
      </c>
      <c r="P412" t="s">
        <v>51</v>
      </c>
      <c r="Q412">
        <v>1</v>
      </c>
      <c r="W412">
        <v>0</v>
      </c>
      <c r="X412">
        <v>-486410473</v>
      </c>
      <c r="Y412">
        <v>200</v>
      </c>
      <c r="AA412">
        <v>8.42</v>
      </c>
      <c r="AB412">
        <v>0</v>
      </c>
      <c r="AC412">
        <v>0</v>
      </c>
      <c r="AD412">
        <v>0</v>
      </c>
      <c r="AE412">
        <v>8.42</v>
      </c>
      <c r="AF412">
        <v>0</v>
      </c>
      <c r="AG412">
        <v>0</v>
      </c>
      <c r="AH412">
        <v>0</v>
      </c>
      <c r="AI412">
        <v>1</v>
      </c>
      <c r="AJ412">
        <v>1</v>
      </c>
      <c r="AK412">
        <v>1</v>
      </c>
      <c r="AL412">
        <v>1</v>
      </c>
      <c r="AN412">
        <v>0</v>
      </c>
      <c r="AO412">
        <v>0</v>
      </c>
      <c r="AP412">
        <v>0</v>
      </c>
      <c r="AQ412">
        <v>0</v>
      </c>
      <c r="AR412">
        <v>0</v>
      </c>
      <c r="AS412" t="s">
        <v>3</v>
      </c>
      <c r="AT412">
        <v>200</v>
      </c>
      <c r="AU412" t="s">
        <v>3</v>
      </c>
      <c r="AV412">
        <v>0</v>
      </c>
      <c r="AW412">
        <v>1</v>
      </c>
      <c r="AX412">
        <v>-1</v>
      </c>
      <c r="AY412">
        <v>0</v>
      </c>
      <c r="AZ412">
        <v>0</v>
      </c>
      <c r="BA412" t="s">
        <v>3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X412">
        <f>Y412*Source!I294</f>
        <v>5</v>
      </c>
      <c r="CY412">
        <f t="shared" si="27"/>
        <v>8.42</v>
      </c>
      <c r="CZ412">
        <f t="shared" si="28"/>
        <v>8.42</v>
      </c>
      <c r="DA412">
        <f t="shared" si="29"/>
        <v>1</v>
      </c>
      <c r="DB412">
        <v>0</v>
      </c>
    </row>
    <row r="413" spans="1:106" x14ac:dyDescent="0.2">
      <c r="A413">
        <f>ROW(Source!A295)</f>
        <v>295</v>
      </c>
      <c r="B413">
        <v>21012693</v>
      </c>
      <c r="C413">
        <v>21013456</v>
      </c>
      <c r="D413">
        <v>7157835</v>
      </c>
      <c r="E413">
        <v>7157832</v>
      </c>
      <c r="F413">
        <v>1</v>
      </c>
      <c r="G413">
        <v>7157832</v>
      </c>
      <c r="H413">
        <v>1</v>
      </c>
      <c r="I413" t="s">
        <v>685</v>
      </c>
      <c r="J413" t="s">
        <v>3</v>
      </c>
      <c r="K413" t="s">
        <v>686</v>
      </c>
      <c r="L413">
        <v>1191</v>
      </c>
      <c r="N413">
        <v>1013</v>
      </c>
      <c r="O413" t="s">
        <v>687</v>
      </c>
      <c r="P413" t="s">
        <v>687</v>
      </c>
      <c r="Q413">
        <v>1</v>
      </c>
      <c r="W413">
        <v>0</v>
      </c>
      <c r="X413">
        <v>946207192</v>
      </c>
      <c r="Y413">
        <v>77.233999999999995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1</v>
      </c>
      <c r="AJ413">
        <v>1</v>
      </c>
      <c r="AK413">
        <v>1</v>
      </c>
      <c r="AL413">
        <v>1</v>
      </c>
      <c r="AN413">
        <v>0</v>
      </c>
      <c r="AO413">
        <v>1</v>
      </c>
      <c r="AP413">
        <v>1</v>
      </c>
      <c r="AQ413">
        <v>0</v>
      </c>
      <c r="AR413">
        <v>0</v>
      </c>
      <c r="AS413" t="s">
        <v>3</v>
      </c>
      <c r="AT413">
        <v>58.4</v>
      </c>
      <c r="AU413" t="s">
        <v>63</v>
      </c>
      <c r="AV413">
        <v>1</v>
      </c>
      <c r="AW413">
        <v>2</v>
      </c>
      <c r="AX413">
        <v>21013467</v>
      </c>
      <c r="AY413">
        <v>1</v>
      </c>
      <c r="AZ413">
        <v>0</v>
      </c>
      <c r="BA413">
        <v>405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CX413">
        <f>Y413*Source!I295</f>
        <v>1.93085</v>
      </c>
      <c r="CY413">
        <f>AD413</f>
        <v>0</v>
      </c>
      <c r="CZ413">
        <f>AH413</f>
        <v>0</v>
      </c>
      <c r="DA413">
        <f>AL413</f>
        <v>1</v>
      </c>
      <c r="DB413">
        <v>0</v>
      </c>
    </row>
    <row r="414" spans="1:106" x14ac:dyDescent="0.2">
      <c r="A414">
        <f>ROW(Source!A295)</f>
        <v>295</v>
      </c>
      <c r="B414">
        <v>21012693</v>
      </c>
      <c r="C414">
        <v>21013456</v>
      </c>
      <c r="D414">
        <v>7159942</v>
      </c>
      <c r="E414">
        <v>7157832</v>
      </c>
      <c r="F414">
        <v>1</v>
      </c>
      <c r="G414">
        <v>7157832</v>
      </c>
      <c r="H414">
        <v>2</v>
      </c>
      <c r="I414" t="s">
        <v>692</v>
      </c>
      <c r="J414" t="s">
        <v>3</v>
      </c>
      <c r="K414" t="s">
        <v>693</v>
      </c>
      <c r="L414">
        <v>1344</v>
      </c>
      <c r="N414">
        <v>1008</v>
      </c>
      <c r="O414" t="s">
        <v>691</v>
      </c>
      <c r="P414" t="s">
        <v>691</v>
      </c>
      <c r="Q414">
        <v>1</v>
      </c>
      <c r="W414">
        <v>0</v>
      </c>
      <c r="X414">
        <v>-450565604</v>
      </c>
      <c r="Y414">
        <v>12.175625</v>
      </c>
      <c r="AA414">
        <v>0</v>
      </c>
      <c r="AB414">
        <v>1.07</v>
      </c>
      <c r="AC414">
        <v>0</v>
      </c>
      <c r="AD414">
        <v>0</v>
      </c>
      <c r="AE414">
        <v>0</v>
      </c>
      <c r="AF414">
        <v>1</v>
      </c>
      <c r="AG414">
        <v>0</v>
      </c>
      <c r="AH414">
        <v>0</v>
      </c>
      <c r="AI414">
        <v>1</v>
      </c>
      <c r="AJ414">
        <v>1</v>
      </c>
      <c r="AK414">
        <v>1</v>
      </c>
      <c r="AL414">
        <v>1</v>
      </c>
      <c r="AN414">
        <v>0</v>
      </c>
      <c r="AO414">
        <v>1</v>
      </c>
      <c r="AP414">
        <v>1</v>
      </c>
      <c r="AQ414">
        <v>0</v>
      </c>
      <c r="AR414">
        <v>0</v>
      </c>
      <c r="AS414" t="s">
        <v>3</v>
      </c>
      <c r="AT414">
        <v>8.4700000000000006</v>
      </c>
      <c r="AU414" t="s">
        <v>62</v>
      </c>
      <c r="AV414">
        <v>0</v>
      </c>
      <c r="AW414">
        <v>2</v>
      </c>
      <c r="AX414">
        <v>21013468</v>
      </c>
      <c r="AY414">
        <v>1</v>
      </c>
      <c r="AZ414">
        <v>0</v>
      </c>
      <c r="BA414">
        <v>406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X414">
        <f>Y414*Source!I295</f>
        <v>0.30439062500000003</v>
      </c>
      <c r="CY414">
        <f>AB414</f>
        <v>1.07</v>
      </c>
      <c r="CZ414">
        <f>AF414</f>
        <v>1</v>
      </c>
      <c r="DA414">
        <f>AJ414</f>
        <v>1</v>
      </c>
      <c r="DB414">
        <v>0</v>
      </c>
    </row>
    <row r="415" spans="1:106" x14ac:dyDescent="0.2">
      <c r="A415">
        <f>ROW(Source!A295)</f>
        <v>295</v>
      </c>
      <c r="B415">
        <v>21012693</v>
      </c>
      <c r="C415">
        <v>21013456</v>
      </c>
      <c r="D415">
        <v>7182707</v>
      </c>
      <c r="E415">
        <v>7157832</v>
      </c>
      <c r="F415">
        <v>1</v>
      </c>
      <c r="G415">
        <v>7157832</v>
      </c>
      <c r="H415">
        <v>3</v>
      </c>
      <c r="I415" t="s">
        <v>688</v>
      </c>
      <c r="J415" t="s">
        <v>3</v>
      </c>
      <c r="K415" t="s">
        <v>690</v>
      </c>
      <c r="L415">
        <v>1344</v>
      </c>
      <c r="N415">
        <v>1008</v>
      </c>
      <c r="O415" t="s">
        <v>691</v>
      </c>
      <c r="P415" t="s">
        <v>691</v>
      </c>
      <c r="Q415">
        <v>1</v>
      </c>
      <c r="W415">
        <v>0</v>
      </c>
      <c r="X415">
        <v>-360884371</v>
      </c>
      <c r="Y415">
        <v>189.21</v>
      </c>
      <c r="AA415">
        <v>1</v>
      </c>
      <c r="AB415">
        <v>0</v>
      </c>
      <c r="AC415">
        <v>0</v>
      </c>
      <c r="AD415">
        <v>0</v>
      </c>
      <c r="AE415">
        <v>1</v>
      </c>
      <c r="AF415">
        <v>0</v>
      </c>
      <c r="AG415">
        <v>0</v>
      </c>
      <c r="AH415">
        <v>0</v>
      </c>
      <c r="AI415">
        <v>1</v>
      </c>
      <c r="AJ415">
        <v>1</v>
      </c>
      <c r="AK415">
        <v>1</v>
      </c>
      <c r="AL415">
        <v>1</v>
      </c>
      <c r="AN415">
        <v>0</v>
      </c>
      <c r="AO415">
        <v>1</v>
      </c>
      <c r="AP415">
        <v>0</v>
      </c>
      <c r="AQ415">
        <v>0</v>
      </c>
      <c r="AR415">
        <v>0</v>
      </c>
      <c r="AS415" t="s">
        <v>3</v>
      </c>
      <c r="AT415">
        <v>189.21</v>
      </c>
      <c r="AU415" t="s">
        <v>3</v>
      </c>
      <c r="AV415">
        <v>0</v>
      </c>
      <c r="AW415">
        <v>2</v>
      </c>
      <c r="AX415">
        <v>21013472</v>
      </c>
      <c r="AY415">
        <v>1</v>
      </c>
      <c r="AZ415">
        <v>0</v>
      </c>
      <c r="BA415">
        <v>407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CX415">
        <f>Y415*Source!I295</f>
        <v>4.7302500000000007</v>
      </c>
      <c r="CY415">
        <f t="shared" ref="CY415:CY422" si="30">AA415</f>
        <v>1</v>
      </c>
      <c r="CZ415">
        <f t="shared" ref="CZ415:CZ422" si="31">AE415</f>
        <v>1</v>
      </c>
      <c r="DA415">
        <f t="shared" ref="DA415:DA422" si="32">AI415</f>
        <v>1</v>
      </c>
      <c r="DB415">
        <v>0</v>
      </c>
    </row>
    <row r="416" spans="1:106" x14ac:dyDescent="0.2">
      <c r="A416">
        <f>ROW(Source!A295)</f>
        <v>295</v>
      </c>
      <c r="B416">
        <v>21012693</v>
      </c>
      <c r="C416">
        <v>21013456</v>
      </c>
      <c r="D416">
        <v>7243472</v>
      </c>
      <c r="E416">
        <v>1</v>
      </c>
      <c r="F416">
        <v>1</v>
      </c>
      <c r="G416">
        <v>7157832</v>
      </c>
      <c r="H416">
        <v>3</v>
      </c>
      <c r="I416" t="s">
        <v>522</v>
      </c>
      <c r="J416" t="s">
        <v>525</v>
      </c>
      <c r="K416" t="s">
        <v>523</v>
      </c>
      <c r="L416">
        <v>1356</v>
      </c>
      <c r="N416">
        <v>1010</v>
      </c>
      <c r="O416" t="s">
        <v>524</v>
      </c>
      <c r="P416" t="s">
        <v>524</v>
      </c>
      <c r="Q416">
        <v>1000</v>
      </c>
      <c r="W416">
        <v>0</v>
      </c>
      <c r="X416">
        <v>-1818259734</v>
      </c>
      <c r="Y416">
        <v>0.2</v>
      </c>
      <c r="AA416">
        <v>38507.449999999997</v>
      </c>
      <c r="AB416">
        <v>0</v>
      </c>
      <c r="AC416">
        <v>0</v>
      </c>
      <c r="AD416">
        <v>0</v>
      </c>
      <c r="AE416">
        <v>7732.42</v>
      </c>
      <c r="AF416">
        <v>0</v>
      </c>
      <c r="AG416">
        <v>0</v>
      </c>
      <c r="AH416">
        <v>0</v>
      </c>
      <c r="AI416">
        <v>4.9800000000000004</v>
      </c>
      <c r="AJ416">
        <v>1</v>
      </c>
      <c r="AK416">
        <v>1</v>
      </c>
      <c r="AL416">
        <v>1</v>
      </c>
      <c r="AN416">
        <v>0</v>
      </c>
      <c r="AO416">
        <v>0</v>
      </c>
      <c r="AP416">
        <v>0</v>
      </c>
      <c r="AQ416">
        <v>0</v>
      </c>
      <c r="AR416">
        <v>0</v>
      </c>
      <c r="AS416" t="s">
        <v>3</v>
      </c>
      <c r="AT416">
        <v>0.2</v>
      </c>
      <c r="AU416" t="s">
        <v>3</v>
      </c>
      <c r="AV416">
        <v>0</v>
      </c>
      <c r="AW416">
        <v>1</v>
      </c>
      <c r="AX416">
        <v>-1</v>
      </c>
      <c r="AY416">
        <v>0</v>
      </c>
      <c r="AZ416">
        <v>0</v>
      </c>
      <c r="BA416" t="s">
        <v>3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CX416">
        <f>Y416*Source!I295</f>
        <v>5.000000000000001E-3</v>
      </c>
      <c r="CY416">
        <f t="shared" si="30"/>
        <v>38507.449999999997</v>
      </c>
      <c r="CZ416">
        <f t="shared" si="31"/>
        <v>7732.42</v>
      </c>
      <c r="DA416">
        <f t="shared" si="32"/>
        <v>4.9800000000000004</v>
      </c>
      <c r="DB416">
        <v>0</v>
      </c>
    </row>
    <row r="417" spans="1:106" x14ac:dyDescent="0.2">
      <c r="A417">
        <f>ROW(Source!A295)</f>
        <v>295</v>
      </c>
      <c r="B417">
        <v>21012693</v>
      </c>
      <c r="C417">
        <v>21013456</v>
      </c>
      <c r="D417">
        <v>7242098</v>
      </c>
      <c r="E417">
        <v>1</v>
      </c>
      <c r="F417">
        <v>1</v>
      </c>
      <c r="G417">
        <v>7157832</v>
      </c>
      <c r="H417">
        <v>3</v>
      </c>
      <c r="I417" t="s">
        <v>527</v>
      </c>
      <c r="J417" t="s">
        <v>529</v>
      </c>
      <c r="K417" t="s">
        <v>528</v>
      </c>
      <c r="L417">
        <v>1301</v>
      </c>
      <c r="N417">
        <v>1003</v>
      </c>
      <c r="O417" t="s">
        <v>69</v>
      </c>
      <c r="P417" t="s">
        <v>69</v>
      </c>
      <c r="Q417">
        <v>1</v>
      </c>
      <c r="W417">
        <v>0</v>
      </c>
      <c r="X417">
        <v>1792973505</v>
      </c>
      <c r="Y417">
        <v>99.9</v>
      </c>
      <c r="AA417">
        <v>80.89</v>
      </c>
      <c r="AB417">
        <v>0</v>
      </c>
      <c r="AC417">
        <v>0</v>
      </c>
      <c r="AD417">
        <v>0</v>
      </c>
      <c r="AE417">
        <v>25.2</v>
      </c>
      <c r="AF417">
        <v>0</v>
      </c>
      <c r="AG417">
        <v>0</v>
      </c>
      <c r="AH417">
        <v>0</v>
      </c>
      <c r="AI417">
        <v>3.21</v>
      </c>
      <c r="AJ417">
        <v>1</v>
      </c>
      <c r="AK417">
        <v>1</v>
      </c>
      <c r="AL417">
        <v>1</v>
      </c>
      <c r="AN417">
        <v>0</v>
      </c>
      <c r="AO417">
        <v>0</v>
      </c>
      <c r="AP417">
        <v>0</v>
      </c>
      <c r="AQ417">
        <v>0</v>
      </c>
      <c r="AR417">
        <v>0</v>
      </c>
      <c r="AS417" t="s">
        <v>3</v>
      </c>
      <c r="AT417">
        <v>99.9</v>
      </c>
      <c r="AU417" t="s">
        <v>3</v>
      </c>
      <c r="AV417">
        <v>0</v>
      </c>
      <c r="AW417">
        <v>1</v>
      </c>
      <c r="AX417">
        <v>-1</v>
      </c>
      <c r="AY417">
        <v>0</v>
      </c>
      <c r="AZ417">
        <v>0</v>
      </c>
      <c r="BA417" t="s">
        <v>3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CX417">
        <f>Y417*Source!I295</f>
        <v>2.4975000000000005</v>
      </c>
      <c r="CY417">
        <f t="shared" si="30"/>
        <v>80.89</v>
      </c>
      <c r="CZ417">
        <f t="shared" si="31"/>
        <v>25.2</v>
      </c>
      <c r="DA417">
        <f t="shared" si="32"/>
        <v>3.21</v>
      </c>
      <c r="DB417">
        <v>0</v>
      </c>
    </row>
    <row r="418" spans="1:106" x14ac:dyDescent="0.2">
      <c r="A418">
        <f>ROW(Source!A295)</f>
        <v>295</v>
      </c>
      <c r="B418">
        <v>21012693</v>
      </c>
      <c r="C418">
        <v>21013456</v>
      </c>
      <c r="D418">
        <v>7241775</v>
      </c>
      <c r="E418">
        <v>1</v>
      </c>
      <c r="F418">
        <v>1</v>
      </c>
      <c r="G418">
        <v>7157832</v>
      </c>
      <c r="H418">
        <v>3</v>
      </c>
      <c r="I418" t="s">
        <v>549</v>
      </c>
      <c r="J418" t="s">
        <v>551</v>
      </c>
      <c r="K418" t="s">
        <v>550</v>
      </c>
      <c r="L418">
        <v>1354</v>
      </c>
      <c r="N418">
        <v>1010</v>
      </c>
      <c r="O418" t="s">
        <v>51</v>
      </c>
      <c r="P418" t="s">
        <v>51</v>
      </c>
      <c r="Q418">
        <v>1</v>
      </c>
      <c r="W418">
        <v>0</v>
      </c>
      <c r="X418">
        <v>1549925822</v>
      </c>
      <c r="Y418">
        <v>200</v>
      </c>
      <c r="AA418">
        <v>3.47</v>
      </c>
      <c r="AB418">
        <v>0</v>
      </c>
      <c r="AC418">
        <v>0</v>
      </c>
      <c r="AD418">
        <v>0</v>
      </c>
      <c r="AE418">
        <v>3.65</v>
      </c>
      <c r="AF418">
        <v>0</v>
      </c>
      <c r="AG418">
        <v>0</v>
      </c>
      <c r="AH418">
        <v>0</v>
      </c>
      <c r="AI418">
        <v>0.95</v>
      </c>
      <c r="AJ418">
        <v>1</v>
      </c>
      <c r="AK418">
        <v>1</v>
      </c>
      <c r="AL418">
        <v>1</v>
      </c>
      <c r="AN418">
        <v>0</v>
      </c>
      <c r="AO418">
        <v>0</v>
      </c>
      <c r="AP418">
        <v>0</v>
      </c>
      <c r="AQ418">
        <v>0</v>
      </c>
      <c r="AR418">
        <v>0</v>
      </c>
      <c r="AS418" t="s">
        <v>3</v>
      </c>
      <c r="AT418">
        <v>200</v>
      </c>
      <c r="AU418" t="s">
        <v>3</v>
      </c>
      <c r="AV418">
        <v>0</v>
      </c>
      <c r="AW418">
        <v>1</v>
      </c>
      <c r="AX418">
        <v>-1</v>
      </c>
      <c r="AY418">
        <v>0</v>
      </c>
      <c r="AZ418">
        <v>0</v>
      </c>
      <c r="BA418" t="s">
        <v>3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CX418">
        <f>Y418*Source!I295</f>
        <v>5</v>
      </c>
      <c r="CY418">
        <f t="shared" si="30"/>
        <v>3.47</v>
      </c>
      <c r="CZ418">
        <f t="shared" si="31"/>
        <v>3.65</v>
      </c>
      <c r="DA418">
        <f t="shared" si="32"/>
        <v>0.95</v>
      </c>
      <c r="DB418">
        <v>0</v>
      </c>
    </row>
    <row r="419" spans="1:106" x14ac:dyDescent="0.2">
      <c r="A419">
        <f>ROW(Source!A295)</f>
        <v>295</v>
      </c>
      <c r="B419">
        <v>21012693</v>
      </c>
      <c r="C419">
        <v>21013456</v>
      </c>
      <c r="D419">
        <v>7241786</v>
      </c>
      <c r="E419">
        <v>1</v>
      </c>
      <c r="F419">
        <v>1</v>
      </c>
      <c r="G419">
        <v>7157832</v>
      </c>
      <c r="H419">
        <v>3</v>
      </c>
      <c r="I419" t="s">
        <v>545</v>
      </c>
      <c r="J419" t="s">
        <v>547</v>
      </c>
      <c r="K419" t="s">
        <v>546</v>
      </c>
      <c r="L419">
        <v>1354</v>
      </c>
      <c r="N419">
        <v>1010</v>
      </c>
      <c r="O419" t="s">
        <v>51</v>
      </c>
      <c r="P419" t="s">
        <v>51</v>
      </c>
      <c r="Q419">
        <v>1</v>
      </c>
      <c r="W419">
        <v>0</v>
      </c>
      <c r="X419">
        <v>-620779904</v>
      </c>
      <c r="Y419">
        <v>120</v>
      </c>
      <c r="AA419">
        <v>22.24</v>
      </c>
      <c r="AB419">
        <v>0</v>
      </c>
      <c r="AC419">
        <v>0</v>
      </c>
      <c r="AD419">
        <v>0</v>
      </c>
      <c r="AE419">
        <v>14.73</v>
      </c>
      <c r="AF419">
        <v>0</v>
      </c>
      <c r="AG419">
        <v>0</v>
      </c>
      <c r="AH419">
        <v>0</v>
      </c>
      <c r="AI419">
        <v>1.51</v>
      </c>
      <c r="AJ419">
        <v>1</v>
      </c>
      <c r="AK419">
        <v>1</v>
      </c>
      <c r="AL419">
        <v>1</v>
      </c>
      <c r="AN419">
        <v>0</v>
      </c>
      <c r="AO419">
        <v>0</v>
      </c>
      <c r="AP419">
        <v>0</v>
      </c>
      <c r="AQ419">
        <v>0</v>
      </c>
      <c r="AR419">
        <v>0</v>
      </c>
      <c r="AS419" t="s">
        <v>3</v>
      </c>
      <c r="AT419">
        <v>120</v>
      </c>
      <c r="AU419" t="s">
        <v>3</v>
      </c>
      <c r="AV419">
        <v>0</v>
      </c>
      <c r="AW419">
        <v>1</v>
      </c>
      <c r="AX419">
        <v>-1</v>
      </c>
      <c r="AY419">
        <v>0</v>
      </c>
      <c r="AZ419">
        <v>0</v>
      </c>
      <c r="BA419" t="s">
        <v>3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CX419">
        <f>Y419*Source!I295</f>
        <v>3</v>
      </c>
      <c r="CY419">
        <f t="shared" si="30"/>
        <v>22.24</v>
      </c>
      <c r="CZ419">
        <f t="shared" si="31"/>
        <v>14.73</v>
      </c>
      <c r="DA419">
        <f t="shared" si="32"/>
        <v>1.51</v>
      </c>
      <c r="DB419">
        <v>0</v>
      </c>
    </row>
    <row r="420" spans="1:106" x14ac:dyDescent="0.2">
      <c r="A420">
        <f>ROW(Source!A295)</f>
        <v>295</v>
      </c>
      <c r="B420">
        <v>21012693</v>
      </c>
      <c r="C420">
        <v>21013456</v>
      </c>
      <c r="D420">
        <v>7241795</v>
      </c>
      <c r="E420">
        <v>1</v>
      </c>
      <c r="F420">
        <v>1</v>
      </c>
      <c r="G420">
        <v>7157832</v>
      </c>
      <c r="H420">
        <v>3</v>
      </c>
      <c r="I420" t="s">
        <v>541</v>
      </c>
      <c r="J420" t="s">
        <v>543</v>
      </c>
      <c r="K420" t="s">
        <v>542</v>
      </c>
      <c r="L420">
        <v>1354</v>
      </c>
      <c r="N420">
        <v>1010</v>
      </c>
      <c r="O420" t="s">
        <v>51</v>
      </c>
      <c r="P420" t="s">
        <v>51</v>
      </c>
      <c r="Q420">
        <v>1</v>
      </c>
      <c r="W420">
        <v>0</v>
      </c>
      <c r="X420">
        <v>-1127715551</v>
      </c>
      <c r="Y420">
        <v>120</v>
      </c>
      <c r="AA420">
        <v>23.42</v>
      </c>
      <c r="AB420">
        <v>0</v>
      </c>
      <c r="AC420">
        <v>0</v>
      </c>
      <c r="AD420">
        <v>0</v>
      </c>
      <c r="AE420">
        <v>14.73</v>
      </c>
      <c r="AF420">
        <v>0</v>
      </c>
      <c r="AG420">
        <v>0</v>
      </c>
      <c r="AH420">
        <v>0</v>
      </c>
      <c r="AI420">
        <v>1.59</v>
      </c>
      <c r="AJ420">
        <v>1</v>
      </c>
      <c r="AK420">
        <v>1</v>
      </c>
      <c r="AL420">
        <v>1</v>
      </c>
      <c r="AN420">
        <v>0</v>
      </c>
      <c r="AO420">
        <v>0</v>
      </c>
      <c r="AP420">
        <v>0</v>
      </c>
      <c r="AQ420">
        <v>0</v>
      </c>
      <c r="AR420">
        <v>0</v>
      </c>
      <c r="AS420" t="s">
        <v>3</v>
      </c>
      <c r="AT420">
        <v>120</v>
      </c>
      <c r="AU420" t="s">
        <v>3</v>
      </c>
      <c r="AV420">
        <v>0</v>
      </c>
      <c r="AW420">
        <v>1</v>
      </c>
      <c r="AX420">
        <v>-1</v>
      </c>
      <c r="AY420">
        <v>0</v>
      </c>
      <c r="AZ420">
        <v>0</v>
      </c>
      <c r="BA420" t="s">
        <v>3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CX420">
        <f>Y420*Source!I295</f>
        <v>3</v>
      </c>
      <c r="CY420">
        <f t="shared" si="30"/>
        <v>23.42</v>
      </c>
      <c r="CZ420">
        <f t="shared" si="31"/>
        <v>14.73</v>
      </c>
      <c r="DA420">
        <f t="shared" si="32"/>
        <v>1.59</v>
      </c>
      <c r="DB420">
        <v>0</v>
      </c>
    </row>
    <row r="421" spans="1:106" x14ac:dyDescent="0.2">
      <c r="A421">
        <f>ROW(Source!A295)</f>
        <v>295</v>
      </c>
      <c r="B421">
        <v>21012693</v>
      </c>
      <c r="C421">
        <v>21013456</v>
      </c>
      <c r="D421">
        <v>7241803</v>
      </c>
      <c r="E421">
        <v>1</v>
      </c>
      <c r="F421">
        <v>1</v>
      </c>
      <c r="G421">
        <v>7157832</v>
      </c>
      <c r="H421">
        <v>3</v>
      </c>
      <c r="I421" t="s">
        <v>537</v>
      </c>
      <c r="J421" t="s">
        <v>539</v>
      </c>
      <c r="K421" t="s">
        <v>538</v>
      </c>
      <c r="L421">
        <v>1354</v>
      </c>
      <c r="N421">
        <v>1010</v>
      </c>
      <c r="O421" t="s">
        <v>51</v>
      </c>
      <c r="P421" t="s">
        <v>51</v>
      </c>
      <c r="Q421">
        <v>1</v>
      </c>
      <c r="W421">
        <v>0</v>
      </c>
      <c r="X421">
        <v>-2074903184</v>
      </c>
      <c r="Y421">
        <v>40</v>
      </c>
      <c r="AA421">
        <v>127.99</v>
      </c>
      <c r="AB421">
        <v>0</v>
      </c>
      <c r="AC421">
        <v>0</v>
      </c>
      <c r="AD421">
        <v>0</v>
      </c>
      <c r="AE421">
        <v>24.9</v>
      </c>
      <c r="AF421">
        <v>0</v>
      </c>
      <c r="AG421">
        <v>0</v>
      </c>
      <c r="AH421">
        <v>0</v>
      </c>
      <c r="AI421">
        <v>5.14</v>
      </c>
      <c r="AJ421">
        <v>1</v>
      </c>
      <c r="AK421">
        <v>1</v>
      </c>
      <c r="AL421">
        <v>1</v>
      </c>
      <c r="AN421">
        <v>0</v>
      </c>
      <c r="AO421">
        <v>0</v>
      </c>
      <c r="AP421">
        <v>0</v>
      </c>
      <c r="AQ421">
        <v>0</v>
      </c>
      <c r="AR421">
        <v>0</v>
      </c>
      <c r="AS421" t="s">
        <v>3</v>
      </c>
      <c r="AT421">
        <v>40</v>
      </c>
      <c r="AU421" t="s">
        <v>3</v>
      </c>
      <c r="AV421">
        <v>0</v>
      </c>
      <c r="AW421">
        <v>1</v>
      </c>
      <c r="AX421">
        <v>-1</v>
      </c>
      <c r="AY421">
        <v>0</v>
      </c>
      <c r="AZ421">
        <v>0</v>
      </c>
      <c r="BA421" t="s">
        <v>3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CX421">
        <f>Y421*Source!I295</f>
        <v>1</v>
      </c>
      <c r="CY421">
        <f t="shared" si="30"/>
        <v>127.99</v>
      </c>
      <c r="CZ421">
        <f t="shared" si="31"/>
        <v>24.9</v>
      </c>
      <c r="DA421">
        <f t="shared" si="32"/>
        <v>5.14</v>
      </c>
      <c r="DB421">
        <v>0</v>
      </c>
    </row>
    <row r="422" spans="1:106" x14ac:dyDescent="0.2">
      <c r="A422">
        <f>ROW(Source!A295)</f>
        <v>295</v>
      </c>
      <c r="B422">
        <v>21012693</v>
      </c>
      <c r="C422">
        <v>21013456</v>
      </c>
      <c r="D422">
        <v>9284569</v>
      </c>
      <c r="E422">
        <v>1</v>
      </c>
      <c r="F422">
        <v>1</v>
      </c>
      <c r="G422">
        <v>7157832</v>
      </c>
      <c r="H422">
        <v>3</v>
      </c>
      <c r="I422" t="s">
        <v>533</v>
      </c>
      <c r="J422" t="s">
        <v>535</v>
      </c>
      <c r="K422" t="s">
        <v>534</v>
      </c>
      <c r="L422">
        <v>1354</v>
      </c>
      <c r="N422">
        <v>1010</v>
      </c>
      <c r="O422" t="s">
        <v>51</v>
      </c>
      <c r="P422" t="s">
        <v>51</v>
      </c>
      <c r="Q422">
        <v>1</v>
      </c>
      <c r="W422">
        <v>0</v>
      </c>
      <c r="X422">
        <v>-486410473</v>
      </c>
      <c r="Y422">
        <v>200</v>
      </c>
      <c r="AA422">
        <v>37.72</v>
      </c>
      <c r="AB422">
        <v>0</v>
      </c>
      <c r="AC422">
        <v>0</v>
      </c>
      <c r="AD422">
        <v>0</v>
      </c>
      <c r="AE422">
        <v>8.42</v>
      </c>
      <c r="AF422">
        <v>0</v>
      </c>
      <c r="AG422">
        <v>0</v>
      </c>
      <c r="AH422">
        <v>0</v>
      </c>
      <c r="AI422">
        <v>4.4800000000000004</v>
      </c>
      <c r="AJ422">
        <v>1</v>
      </c>
      <c r="AK422">
        <v>1</v>
      </c>
      <c r="AL422">
        <v>1</v>
      </c>
      <c r="AN422">
        <v>0</v>
      </c>
      <c r="AO422">
        <v>0</v>
      </c>
      <c r="AP422">
        <v>0</v>
      </c>
      <c r="AQ422">
        <v>0</v>
      </c>
      <c r="AR422">
        <v>0</v>
      </c>
      <c r="AS422" t="s">
        <v>3</v>
      </c>
      <c r="AT422">
        <v>200</v>
      </c>
      <c r="AU422" t="s">
        <v>3</v>
      </c>
      <c r="AV422">
        <v>0</v>
      </c>
      <c r="AW422">
        <v>1</v>
      </c>
      <c r="AX422">
        <v>-1</v>
      </c>
      <c r="AY422">
        <v>0</v>
      </c>
      <c r="AZ422">
        <v>0</v>
      </c>
      <c r="BA422" t="s">
        <v>3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CX422">
        <f>Y422*Source!I295</f>
        <v>5</v>
      </c>
      <c r="CY422">
        <f t="shared" si="30"/>
        <v>37.72</v>
      </c>
      <c r="CZ422">
        <f t="shared" si="31"/>
        <v>8.42</v>
      </c>
      <c r="DA422">
        <f t="shared" si="32"/>
        <v>4.4800000000000004</v>
      </c>
      <c r="DB422">
        <v>0</v>
      </c>
    </row>
    <row r="423" spans="1:106" x14ac:dyDescent="0.2">
      <c r="A423">
        <f>ROW(Source!A310)</f>
        <v>310</v>
      </c>
      <c r="B423">
        <v>21012691</v>
      </c>
      <c r="C423">
        <v>21013480</v>
      </c>
      <c r="D423">
        <v>7157835</v>
      </c>
      <c r="E423">
        <v>7157832</v>
      </c>
      <c r="F423">
        <v>1</v>
      </c>
      <c r="G423">
        <v>7157832</v>
      </c>
      <c r="H423">
        <v>1</v>
      </c>
      <c r="I423" t="s">
        <v>685</v>
      </c>
      <c r="J423" t="s">
        <v>3</v>
      </c>
      <c r="K423" t="s">
        <v>686</v>
      </c>
      <c r="L423">
        <v>1191</v>
      </c>
      <c r="N423">
        <v>1013</v>
      </c>
      <c r="O423" t="s">
        <v>687</v>
      </c>
      <c r="P423" t="s">
        <v>687</v>
      </c>
      <c r="Q423">
        <v>1</v>
      </c>
      <c r="W423">
        <v>0</v>
      </c>
      <c r="X423">
        <v>946207192</v>
      </c>
      <c r="Y423">
        <v>1.0447749999999998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1</v>
      </c>
      <c r="AJ423">
        <v>1</v>
      </c>
      <c r="AK423">
        <v>1</v>
      </c>
      <c r="AL423">
        <v>1</v>
      </c>
      <c r="AN423">
        <v>0</v>
      </c>
      <c r="AO423">
        <v>1</v>
      </c>
      <c r="AP423">
        <v>1</v>
      </c>
      <c r="AQ423">
        <v>0</v>
      </c>
      <c r="AR423">
        <v>0</v>
      </c>
      <c r="AS423" t="s">
        <v>3</v>
      </c>
      <c r="AT423">
        <v>0.79</v>
      </c>
      <c r="AU423" t="s">
        <v>63</v>
      </c>
      <c r="AV423">
        <v>1</v>
      </c>
      <c r="AW423">
        <v>2</v>
      </c>
      <c r="AX423">
        <v>21013486</v>
      </c>
      <c r="AY423">
        <v>1</v>
      </c>
      <c r="AZ423">
        <v>0</v>
      </c>
      <c r="BA423">
        <v>411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CX423">
        <f>Y423*Source!I310</f>
        <v>1.0447749999999998</v>
      </c>
      <c r="CY423">
        <f>AD423</f>
        <v>0</v>
      </c>
      <c r="CZ423">
        <f>AH423</f>
        <v>0</v>
      </c>
      <c r="DA423">
        <f>AL423</f>
        <v>1</v>
      </c>
      <c r="DB423">
        <v>0</v>
      </c>
    </row>
    <row r="424" spans="1:106" x14ac:dyDescent="0.2">
      <c r="A424">
        <f>ROW(Source!A310)</f>
        <v>310</v>
      </c>
      <c r="B424">
        <v>21012691</v>
      </c>
      <c r="C424">
        <v>21013480</v>
      </c>
      <c r="D424">
        <v>7231421</v>
      </c>
      <c r="E424">
        <v>1</v>
      </c>
      <c r="F424">
        <v>1</v>
      </c>
      <c r="G424">
        <v>7157832</v>
      </c>
      <c r="H424">
        <v>2</v>
      </c>
      <c r="I424" t="s">
        <v>705</v>
      </c>
      <c r="J424" t="s">
        <v>706</v>
      </c>
      <c r="K424" t="s">
        <v>707</v>
      </c>
      <c r="L424">
        <v>1368</v>
      </c>
      <c r="N424">
        <v>1011</v>
      </c>
      <c r="O424" t="s">
        <v>708</v>
      </c>
      <c r="P424" t="s">
        <v>708</v>
      </c>
      <c r="Q424">
        <v>1</v>
      </c>
      <c r="W424">
        <v>0</v>
      </c>
      <c r="X424">
        <v>-1289262214</v>
      </c>
      <c r="Y424">
        <v>2.8749999999999998E-2</v>
      </c>
      <c r="AA424">
        <v>0</v>
      </c>
      <c r="AB424">
        <v>74.44</v>
      </c>
      <c r="AC424">
        <v>17.59</v>
      </c>
      <c r="AD424">
        <v>0</v>
      </c>
      <c r="AE424">
        <v>0</v>
      </c>
      <c r="AF424">
        <v>74.44</v>
      </c>
      <c r="AG424">
        <v>17.59</v>
      </c>
      <c r="AH424">
        <v>0</v>
      </c>
      <c r="AI424">
        <v>1</v>
      </c>
      <c r="AJ424">
        <v>1</v>
      </c>
      <c r="AK424">
        <v>1</v>
      </c>
      <c r="AL424">
        <v>1</v>
      </c>
      <c r="AN424">
        <v>0</v>
      </c>
      <c r="AO424">
        <v>1</v>
      </c>
      <c r="AP424">
        <v>1</v>
      </c>
      <c r="AQ424">
        <v>0</v>
      </c>
      <c r="AR424">
        <v>0</v>
      </c>
      <c r="AS424" t="s">
        <v>3</v>
      </c>
      <c r="AT424">
        <v>0.02</v>
      </c>
      <c r="AU424" t="s">
        <v>224</v>
      </c>
      <c r="AV424">
        <v>0</v>
      </c>
      <c r="AW424">
        <v>2</v>
      </c>
      <c r="AX424">
        <v>21013487</v>
      </c>
      <c r="AY424">
        <v>1</v>
      </c>
      <c r="AZ424">
        <v>0</v>
      </c>
      <c r="BA424">
        <v>412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CX424">
        <f>Y424*Source!I310</f>
        <v>2.8749999999999998E-2</v>
      </c>
      <c r="CY424">
        <f>AB424</f>
        <v>74.44</v>
      </c>
      <c r="CZ424">
        <f>AF424</f>
        <v>74.44</v>
      </c>
      <c r="DA424">
        <f>AJ424</f>
        <v>1</v>
      </c>
      <c r="DB424">
        <v>0</v>
      </c>
    </row>
    <row r="425" spans="1:106" x14ac:dyDescent="0.2">
      <c r="A425">
        <f>ROW(Source!A310)</f>
        <v>310</v>
      </c>
      <c r="B425">
        <v>21012691</v>
      </c>
      <c r="C425">
        <v>21013480</v>
      </c>
      <c r="D425">
        <v>7233003</v>
      </c>
      <c r="E425">
        <v>1</v>
      </c>
      <c r="F425">
        <v>1</v>
      </c>
      <c r="G425">
        <v>7157832</v>
      </c>
      <c r="H425">
        <v>3</v>
      </c>
      <c r="I425" t="s">
        <v>804</v>
      </c>
      <c r="J425" t="s">
        <v>805</v>
      </c>
      <c r="K425" t="s">
        <v>806</v>
      </c>
      <c r="L425">
        <v>1348</v>
      </c>
      <c r="N425">
        <v>1009</v>
      </c>
      <c r="O425" t="s">
        <v>173</v>
      </c>
      <c r="P425" t="s">
        <v>173</v>
      </c>
      <c r="Q425">
        <v>1000</v>
      </c>
      <c r="W425">
        <v>0</v>
      </c>
      <c r="X425">
        <v>-1392058926</v>
      </c>
      <c r="Y425">
        <v>3.2000000000000003E-4</v>
      </c>
      <c r="AA425">
        <v>483.86</v>
      </c>
      <c r="AB425">
        <v>0</v>
      </c>
      <c r="AC425">
        <v>0</v>
      </c>
      <c r="AD425">
        <v>0</v>
      </c>
      <c r="AE425">
        <v>483.86</v>
      </c>
      <c r="AF425">
        <v>0</v>
      </c>
      <c r="AG425">
        <v>0</v>
      </c>
      <c r="AH425">
        <v>0</v>
      </c>
      <c r="AI425">
        <v>1</v>
      </c>
      <c r="AJ425">
        <v>1</v>
      </c>
      <c r="AK425">
        <v>1</v>
      </c>
      <c r="AL425">
        <v>1</v>
      </c>
      <c r="AN425">
        <v>0</v>
      </c>
      <c r="AO425">
        <v>1</v>
      </c>
      <c r="AP425">
        <v>0</v>
      </c>
      <c r="AQ425">
        <v>0</v>
      </c>
      <c r="AR425">
        <v>0</v>
      </c>
      <c r="AS425" t="s">
        <v>3</v>
      </c>
      <c r="AT425">
        <v>3.2000000000000003E-4</v>
      </c>
      <c r="AU425" t="s">
        <v>3</v>
      </c>
      <c r="AV425">
        <v>0</v>
      </c>
      <c r="AW425">
        <v>2</v>
      </c>
      <c r="AX425">
        <v>21013488</v>
      </c>
      <c r="AY425">
        <v>1</v>
      </c>
      <c r="AZ425">
        <v>0</v>
      </c>
      <c r="BA425">
        <v>413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CX425">
        <f>Y425*Source!I310</f>
        <v>3.2000000000000003E-4</v>
      </c>
      <c r="CY425">
        <f>AA425</f>
        <v>483.86</v>
      </c>
      <c r="CZ425">
        <f>AE425</f>
        <v>483.86</v>
      </c>
      <c r="DA425">
        <f>AI425</f>
        <v>1</v>
      </c>
      <c r="DB425">
        <v>0</v>
      </c>
    </row>
    <row r="426" spans="1:106" x14ac:dyDescent="0.2">
      <c r="A426">
        <f>ROW(Source!A310)</f>
        <v>310</v>
      </c>
      <c r="B426">
        <v>21012691</v>
      </c>
      <c r="C426">
        <v>21013480</v>
      </c>
      <c r="D426">
        <v>7232018</v>
      </c>
      <c r="E426">
        <v>1</v>
      </c>
      <c r="F426">
        <v>1</v>
      </c>
      <c r="G426">
        <v>7157832</v>
      </c>
      <c r="H426">
        <v>3</v>
      </c>
      <c r="I426" t="s">
        <v>807</v>
      </c>
      <c r="J426" t="s">
        <v>808</v>
      </c>
      <c r="K426" t="s">
        <v>809</v>
      </c>
      <c r="L426">
        <v>1348</v>
      </c>
      <c r="N426">
        <v>1009</v>
      </c>
      <c r="O426" t="s">
        <v>173</v>
      </c>
      <c r="P426" t="s">
        <v>173</v>
      </c>
      <c r="Q426">
        <v>1000</v>
      </c>
      <c r="W426">
        <v>0</v>
      </c>
      <c r="X426">
        <v>-1206642016</v>
      </c>
      <c r="Y426">
        <v>1.2E-4</v>
      </c>
      <c r="AA426">
        <v>25769.56</v>
      </c>
      <c r="AB426">
        <v>0</v>
      </c>
      <c r="AC426">
        <v>0</v>
      </c>
      <c r="AD426">
        <v>0</v>
      </c>
      <c r="AE426">
        <v>25769.56</v>
      </c>
      <c r="AF426">
        <v>0</v>
      </c>
      <c r="AG426">
        <v>0</v>
      </c>
      <c r="AH426">
        <v>0</v>
      </c>
      <c r="AI426">
        <v>1</v>
      </c>
      <c r="AJ426">
        <v>1</v>
      </c>
      <c r="AK426">
        <v>1</v>
      </c>
      <c r="AL426">
        <v>1</v>
      </c>
      <c r="AN426">
        <v>0</v>
      </c>
      <c r="AO426">
        <v>1</v>
      </c>
      <c r="AP426">
        <v>0</v>
      </c>
      <c r="AQ426">
        <v>0</v>
      </c>
      <c r="AR426">
        <v>0</v>
      </c>
      <c r="AS426" t="s">
        <v>3</v>
      </c>
      <c r="AT426">
        <v>1.2E-4</v>
      </c>
      <c r="AU426" t="s">
        <v>3</v>
      </c>
      <c r="AV426">
        <v>0</v>
      </c>
      <c r="AW426">
        <v>2</v>
      </c>
      <c r="AX426">
        <v>21013489</v>
      </c>
      <c r="AY426">
        <v>1</v>
      </c>
      <c r="AZ426">
        <v>0</v>
      </c>
      <c r="BA426">
        <v>414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X426">
        <f>Y426*Source!I310</f>
        <v>1.2E-4</v>
      </c>
      <c r="CY426">
        <f>AA426</f>
        <v>25769.56</v>
      </c>
      <c r="CZ426">
        <f>AE426</f>
        <v>25769.56</v>
      </c>
      <c r="DA426">
        <f>AI426</f>
        <v>1</v>
      </c>
      <c r="DB426">
        <v>0</v>
      </c>
    </row>
    <row r="427" spans="1:106" x14ac:dyDescent="0.2">
      <c r="A427">
        <f>ROW(Source!A310)</f>
        <v>310</v>
      </c>
      <c r="B427">
        <v>21012691</v>
      </c>
      <c r="C427">
        <v>21013480</v>
      </c>
      <c r="D427">
        <v>9284769</v>
      </c>
      <c r="E427">
        <v>1</v>
      </c>
      <c r="F427">
        <v>1</v>
      </c>
      <c r="G427">
        <v>7157832</v>
      </c>
      <c r="H427">
        <v>3</v>
      </c>
      <c r="I427" t="s">
        <v>555</v>
      </c>
      <c r="J427" t="s">
        <v>557</v>
      </c>
      <c r="K427" t="s">
        <v>556</v>
      </c>
      <c r="L427">
        <v>1035</v>
      </c>
      <c r="N427">
        <v>1013</v>
      </c>
      <c r="O427" t="s">
        <v>80</v>
      </c>
      <c r="P427" t="s">
        <v>80</v>
      </c>
      <c r="Q427">
        <v>1</v>
      </c>
      <c r="W427">
        <v>0</v>
      </c>
      <c r="X427">
        <v>-1468586366</v>
      </c>
      <c r="Y427">
        <v>1</v>
      </c>
      <c r="AA427">
        <v>574.62</v>
      </c>
      <c r="AB427">
        <v>0</v>
      </c>
      <c r="AC427">
        <v>0</v>
      </c>
      <c r="AD427">
        <v>0</v>
      </c>
      <c r="AE427">
        <v>574.62</v>
      </c>
      <c r="AF427">
        <v>0</v>
      </c>
      <c r="AG427">
        <v>0</v>
      </c>
      <c r="AH427">
        <v>0</v>
      </c>
      <c r="AI427">
        <v>1</v>
      </c>
      <c r="AJ427">
        <v>1</v>
      </c>
      <c r="AK427">
        <v>1</v>
      </c>
      <c r="AL427">
        <v>1</v>
      </c>
      <c r="AN427">
        <v>0</v>
      </c>
      <c r="AO427">
        <v>0</v>
      </c>
      <c r="AP427">
        <v>0</v>
      </c>
      <c r="AQ427">
        <v>0</v>
      </c>
      <c r="AR427">
        <v>0</v>
      </c>
      <c r="AS427" t="s">
        <v>3</v>
      </c>
      <c r="AT427">
        <v>1</v>
      </c>
      <c r="AU427" t="s">
        <v>3</v>
      </c>
      <c r="AV427">
        <v>0</v>
      </c>
      <c r="AW427">
        <v>1</v>
      </c>
      <c r="AX427">
        <v>-1</v>
      </c>
      <c r="AY427">
        <v>0</v>
      </c>
      <c r="AZ427">
        <v>0</v>
      </c>
      <c r="BA427" t="s">
        <v>3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CX427">
        <f>Y427*Source!I310</f>
        <v>1</v>
      </c>
      <c r="CY427">
        <f>AA427</f>
        <v>574.62</v>
      </c>
      <c r="CZ427">
        <f>AE427</f>
        <v>574.62</v>
      </c>
      <c r="DA427">
        <f>AI427</f>
        <v>1</v>
      </c>
      <c r="DB427">
        <v>0</v>
      </c>
    </row>
    <row r="428" spans="1:106" x14ac:dyDescent="0.2">
      <c r="A428">
        <f>ROW(Source!A311)</f>
        <v>311</v>
      </c>
      <c r="B428">
        <v>21012693</v>
      </c>
      <c r="C428">
        <v>21013480</v>
      </c>
      <c r="D428">
        <v>7157835</v>
      </c>
      <c r="E428">
        <v>7157832</v>
      </c>
      <c r="F428">
        <v>1</v>
      </c>
      <c r="G428">
        <v>7157832</v>
      </c>
      <c r="H428">
        <v>1</v>
      </c>
      <c r="I428" t="s">
        <v>685</v>
      </c>
      <c r="J428" t="s">
        <v>3</v>
      </c>
      <c r="K428" t="s">
        <v>686</v>
      </c>
      <c r="L428">
        <v>1191</v>
      </c>
      <c r="N428">
        <v>1013</v>
      </c>
      <c r="O428" t="s">
        <v>687</v>
      </c>
      <c r="P428" t="s">
        <v>687</v>
      </c>
      <c r="Q428">
        <v>1</v>
      </c>
      <c r="W428">
        <v>0</v>
      </c>
      <c r="X428">
        <v>946207192</v>
      </c>
      <c r="Y428">
        <v>1.0447749999999998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1</v>
      </c>
      <c r="AJ428">
        <v>1</v>
      </c>
      <c r="AK428">
        <v>1</v>
      </c>
      <c r="AL428">
        <v>1</v>
      </c>
      <c r="AN428">
        <v>0</v>
      </c>
      <c r="AO428">
        <v>1</v>
      </c>
      <c r="AP428">
        <v>1</v>
      </c>
      <c r="AQ428">
        <v>0</v>
      </c>
      <c r="AR428">
        <v>0</v>
      </c>
      <c r="AS428" t="s">
        <v>3</v>
      </c>
      <c r="AT428">
        <v>0.79</v>
      </c>
      <c r="AU428" t="s">
        <v>63</v>
      </c>
      <c r="AV428">
        <v>1</v>
      </c>
      <c r="AW428">
        <v>2</v>
      </c>
      <c r="AX428">
        <v>21013486</v>
      </c>
      <c r="AY428">
        <v>1</v>
      </c>
      <c r="AZ428">
        <v>0</v>
      </c>
      <c r="BA428">
        <v>416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X428">
        <f>Y428*Source!I311</f>
        <v>1.0447749999999998</v>
      </c>
      <c r="CY428">
        <f>AD428</f>
        <v>0</v>
      </c>
      <c r="CZ428">
        <f>AH428</f>
        <v>0</v>
      </c>
      <c r="DA428">
        <f>AL428</f>
        <v>1</v>
      </c>
      <c r="DB428">
        <v>0</v>
      </c>
    </row>
    <row r="429" spans="1:106" x14ac:dyDescent="0.2">
      <c r="A429">
        <f>ROW(Source!A311)</f>
        <v>311</v>
      </c>
      <c r="B429">
        <v>21012693</v>
      </c>
      <c r="C429">
        <v>21013480</v>
      </c>
      <c r="D429">
        <v>7231421</v>
      </c>
      <c r="E429">
        <v>1</v>
      </c>
      <c r="F429">
        <v>1</v>
      </c>
      <c r="G429">
        <v>7157832</v>
      </c>
      <c r="H429">
        <v>2</v>
      </c>
      <c r="I429" t="s">
        <v>705</v>
      </c>
      <c r="J429" t="s">
        <v>706</v>
      </c>
      <c r="K429" t="s">
        <v>707</v>
      </c>
      <c r="L429">
        <v>1368</v>
      </c>
      <c r="N429">
        <v>1011</v>
      </c>
      <c r="O429" t="s">
        <v>708</v>
      </c>
      <c r="P429" t="s">
        <v>708</v>
      </c>
      <c r="Q429">
        <v>1</v>
      </c>
      <c r="W429">
        <v>0</v>
      </c>
      <c r="X429">
        <v>-1289262214</v>
      </c>
      <c r="Y429">
        <v>2.8749999999999998E-2</v>
      </c>
      <c r="AA429">
        <v>0</v>
      </c>
      <c r="AB429">
        <v>600.47</v>
      </c>
      <c r="AC429">
        <v>348.16</v>
      </c>
      <c r="AD429">
        <v>0</v>
      </c>
      <c r="AE429">
        <v>0</v>
      </c>
      <c r="AF429">
        <v>74.44</v>
      </c>
      <c r="AG429">
        <v>17.59</v>
      </c>
      <c r="AH429">
        <v>0</v>
      </c>
      <c r="AI429">
        <v>1</v>
      </c>
      <c r="AJ429">
        <v>7.56</v>
      </c>
      <c r="AK429">
        <v>18.55</v>
      </c>
      <c r="AL429">
        <v>1</v>
      </c>
      <c r="AN429">
        <v>0</v>
      </c>
      <c r="AO429">
        <v>1</v>
      </c>
      <c r="AP429">
        <v>1</v>
      </c>
      <c r="AQ429">
        <v>0</v>
      </c>
      <c r="AR429">
        <v>0</v>
      </c>
      <c r="AS429" t="s">
        <v>3</v>
      </c>
      <c r="AT429">
        <v>0.02</v>
      </c>
      <c r="AU429" t="s">
        <v>224</v>
      </c>
      <c r="AV429">
        <v>0</v>
      </c>
      <c r="AW429">
        <v>2</v>
      </c>
      <c r="AX429">
        <v>21013487</v>
      </c>
      <c r="AY429">
        <v>1</v>
      </c>
      <c r="AZ429">
        <v>0</v>
      </c>
      <c r="BA429">
        <v>417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CX429">
        <f>Y429*Source!I311</f>
        <v>2.8749999999999998E-2</v>
      </c>
      <c r="CY429">
        <f>AB429</f>
        <v>600.47</v>
      </c>
      <c r="CZ429">
        <f>AF429</f>
        <v>74.44</v>
      </c>
      <c r="DA429">
        <f>AJ429</f>
        <v>7.56</v>
      </c>
      <c r="DB429">
        <v>0</v>
      </c>
    </row>
    <row r="430" spans="1:106" x14ac:dyDescent="0.2">
      <c r="A430">
        <f>ROW(Source!A311)</f>
        <v>311</v>
      </c>
      <c r="B430">
        <v>21012693</v>
      </c>
      <c r="C430">
        <v>21013480</v>
      </c>
      <c r="D430">
        <v>7233003</v>
      </c>
      <c r="E430">
        <v>1</v>
      </c>
      <c r="F430">
        <v>1</v>
      </c>
      <c r="G430">
        <v>7157832</v>
      </c>
      <c r="H430">
        <v>3</v>
      </c>
      <c r="I430" t="s">
        <v>804</v>
      </c>
      <c r="J430" t="s">
        <v>805</v>
      </c>
      <c r="K430" t="s">
        <v>806</v>
      </c>
      <c r="L430">
        <v>1348</v>
      </c>
      <c r="N430">
        <v>1009</v>
      </c>
      <c r="O430" t="s">
        <v>173</v>
      </c>
      <c r="P430" t="s">
        <v>173</v>
      </c>
      <c r="Q430">
        <v>1000</v>
      </c>
      <c r="W430">
        <v>0</v>
      </c>
      <c r="X430">
        <v>-1392058926</v>
      </c>
      <c r="Y430">
        <v>3.2000000000000003E-4</v>
      </c>
      <c r="AA430">
        <v>20989.85</v>
      </c>
      <c r="AB430">
        <v>0</v>
      </c>
      <c r="AC430">
        <v>0</v>
      </c>
      <c r="AD430">
        <v>0</v>
      </c>
      <c r="AE430">
        <v>483.86</v>
      </c>
      <c r="AF430">
        <v>0</v>
      </c>
      <c r="AG430">
        <v>0</v>
      </c>
      <c r="AH430">
        <v>0</v>
      </c>
      <c r="AI430">
        <v>43.38</v>
      </c>
      <c r="AJ430">
        <v>1</v>
      </c>
      <c r="AK430">
        <v>1</v>
      </c>
      <c r="AL430">
        <v>1</v>
      </c>
      <c r="AN430">
        <v>0</v>
      </c>
      <c r="AO430">
        <v>1</v>
      </c>
      <c r="AP430">
        <v>0</v>
      </c>
      <c r="AQ430">
        <v>0</v>
      </c>
      <c r="AR430">
        <v>0</v>
      </c>
      <c r="AS430" t="s">
        <v>3</v>
      </c>
      <c r="AT430">
        <v>3.2000000000000003E-4</v>
      </c>
      <c r="AU430" t="s">
        <v>3</v>
      </c>
      <c r="AV430">
        <v>0</v>
      </c>
      <c r="AW430">
        <v>2</v>
      </c>
      <c r="AX430">
        <v>21013488</v>
      </c>
      <c r="AY430">
        <v>1</v>
      </c>
      <c r="AZ430">
        <v>0</v>
      </c>
      <c r="BA430">
        <v>418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CX430">
        <f>Y430*Source!I311</f>
        <v>3.2000000000000003E-4</v>
      </c>
      <c r="CY430">
        <f>AA430</f>
        <v>20989.85</v>
      </c>
      <c r="CZ430">
        <f>AE430</f>
        <v>483.86</v>
      </c>
      <c r="DA430">
        <f>AI430</f>
        <v>43.38</v>
      </c>
      <c r="DB430">
        <v>0</v>
      </c>
    </row>
    <row r="431" spans="1:106" x14ac:dyDescent="0.2">
      <c r="A431">
        <f>ROW(Source!A311)</f>
        <v>311</v>
      </c>
      <c r="B431">
        <v>21012693</v>
      </c>
      <c r="C431">
        <v>21013480</v>
      </c>
      <c r="D431">
        <v>7232018</v>
      </c>
      <c r="E431">
        <v>1</v>
      </c>
      <c r="F431">
        <v>1</v>
      </c>
      <c r="G431">
        <v>7157832</v>
      </c>
      <c r="H431">
        <v>3</v>
      </c>
      <c r="I431" t="s">
        <v>807</v>
      </c>
      <c r="J431" t="s">
        <v>808</v>
      </c>
      <c r="K431" t="s">
        <v>809</v>
      </c>
      <c r="L431">
        <v>1348</v>
      </c>
      <c r="N431">
        <v>1009</v>
      </c>
      <c r="O431" t="s">
        <v>173</v>
      </c>
      <c r="P431" t="s">
        <v>173</v>
      </c>
      <c r="Q431">
        <v>1000</v>
      </c>
      <c r="W431">
        <v>0</v>
      </c>
      <c r="X431">
        <v>-1206642016</v>
      </c>
      <c r="Y431">
        <v>1.2E-4</v>
      </c>
      <c r="AA431">
        <v>117251.5</v>
      </c>
      <c r="AB431">
        <v>0</v>
      </c>
      <c r="AC431">
        <v>0</v>
      </c>
      <c r="AD431">
        <v>0</v>
      </c>
      <c r="AE431">
        <v>25769.56</v>
      </c>
      <c r="AF431">
        <v>0</v>
      </c>
      <c r="AG431">
        <v>0</v>
      </c>
      <c r="AH431">
        <v>0</v>
      </c>
      <c r="AI431">
        <v>4.55</v>
      </c>
      <c r="AJ431">
        <v>1</v>
      </c>
      <c r="AK431">
        <v>1</v>
      </c>
      <c r="AL431">
        <v>1</v>
      </c>
      <c r="AN431">
        <v>0</v>
      </c>
      <c r="AO431">
        <v>1</v>
      </c>
      <c r="AP431">
        <v>0</v>
      </c>
      <c r="AQ431">
        <v>0</v>
      </c>
      <c r="AR431">
        <v>0</v>
      </c>
      <c r="AS431" t="s">
        <v>3</v>
      </c>
      <c r="AT431">
        <v>1.2E-4</v>
      </c>
      <c r="AU431" t="s">
        <v>3</v>
      </c>
      <c r="AV431">
        <v>0</v>
      </c>
      <c r="AW431">
        <v>2</v>
      </c>
      <c r="AX431">
        <v>21013489</v>
      </c>
      <c r="AY431">
        <v>1</v>
      </c>
      <c r="AZ431">
        <v>0</v>
      </c>
      <c r="BA431">
        <v>419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CX431">
        <f>Y431*Source!I311</f>
        <v>1.2E-4</v>
      </c>
      <c r="CY431">
        <f>AA431</f>
        <v>117251.5</v>
      </c>
      <c r="CZ431">
        <f>AE431</f>
        <v>25769.56</v>
      </c>
      <c r="DA431">
        <f>AI431</f>
        <v>4.55</v>
      </c>
      <c r="DB431">
        <v>0</v>
      </c>
    </row>
    <row r="432" spans="1:106" x14ac:dyDescent="0.2">
      <c r="A432">
        <f>ROW(Source!A311)</f>
        <v>311</v>
      </c>
      <c r="B432">
        <v>21012693</v>
      </c>
      <c r="C432">
        <v>21013480</v>
      </c>
      <c r="D432">
        <v>9284769</v>
      </c>
      <c r="E432">
        <v>1</v>
      </c>
      <c r="F432">
        <v>1</v>
      </c>
      <c r="G432">
        <v>7157832</v>
      </c>
      <c r="H432">
        <v>3</v>
      </c>
      <c r="I432" t="s">
        <v>555</v>
      </c>
      <c r="J432" t="s">
        <v>557</v>
      </c>
      <c r="K432" t="s">
        <v>556</v>
      </c>
      <c r="L432">
        <v>1035</v>
      </c>
      <c r="N432">
        <v>1013</v>
      </c>
      <c r="O432" t="s">
        <v>80</v>
      </c>
      <c r="P432" t="s">
        <v>80</v>
      </c>
      <c r="Q432">
        <v>1</v>
      </c>
      <c r="W432">
        <v>0</v>
      </c>
      <c r="X432">
        <v>-1468586366</v>
      </c>
      <c r="Y432">
        <v>1</v>
      </c>
      <c r="AA432">
        <v>4171.74</v>
      </c>
      <c r="AB432">
        <v>0</v>
      </c>
      <c r="AC432">
        <v>0</v>
      </c>
      <c r="AD432">
        <v>0</v>
      </c>
      <c r="AE432">
        <v>574.62</v>
      </c>
      <c r="AF432">
        <v>0</v>
      </c>
      <c r="AG432">
        <v>0</v>
      </c>
      <c r="AH432">
        <v>0</v>
      </c>
      <c r="AI432">
        <v>7.26</v>
      </c>
      <c r="AJ432">
        <v>1</v>
      </c>
      <c r="AK432">
        <v>1</v>
      </c>
      <c r="AL432">
        <v>1</v>
      </c>
      <c r="AN432">
        <v>0</v>
      </c>
      <c r="AO432">
        <v>0</v>
      </c>
      <c r="AP432">
        <v>0</v>
      </c>
      <c r="AQ432">
        <v>0</v>
      </c>
      <c r="AR432">
        <v>0</v>
      </c>
      <c r="AS432" t="s">
        <v>3</v>
      </c>
      <c r="AT432">
        <v>1</v>
      </c>
      <c r="AU432" t="s">
        <v>3</v>
      </c>
      <c r="AV432">
        <v>0</v>
      </c>
      <c r="AW432">
        <v>1</v>
      </c>
      <c r="AX432">
        <v>-1</v>
      </c>
      <c r="AY432">
        <v>0</v>
      </c>
      <c r="AZ432">
        <v>0</v>
      </c>
      <c r="BA432" t="s">
        <v>3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CX432">
        <f>Y432*Source!I311</f>
        <v>1</v>
      </c>
      <c r="CY432">
        <f>AA432</f>
        <v>4171.74</v>
      </c>
      <c r="CZ432">
        <f>AE432</f>
        <v>574.62</v>
      </c>
      <c r="DA432">
        <f>AI432</f>
        <v>7.26</v>
      </c>
      <c r="DB432">
        <v>0</v>
      </c>
    </row>
    <row r="433" spans="1:106" x14ac:dyDescent="0.2">
      <c r="A433">
        <f>ROW(Source!A314)</f>
        <v>314</v>
      </c>
      <c r="B433">
        <v>21012691</v>
      </c>
      <c r="C433">
        <v>21013505</v>
      </c>
      <c r="D433">
        <v>7157835</v>
      </c>
      <c r="E433">
        <v>7157832</v>
      </c>
      <c r="F433">
        <v>1</v>
      </c>
      <c r="G433">
        <v>7157832</v>
      </c>
      <c r="H433">
        <v>1</v>
      </c>
      <c r="I433" t="s">
        <v>685</v>
      </c>
      <c r="J433" t="s">
        <v>3</v>
      </c>
      <c r="K433" t="s">
        <v>686</v>
      </c>
      <c r="L433">
        <v>1191</v>
      </c>
      <c r="N433">
        <v>1013</v>
      </c>
      <c r="O433" t="s">
        <v>687</v>
      </c>
      <c r="P433" t="s">
        <v>687</v>
      </c>
      <c r="Q433">
        <v>1</v>
      </c>
      <c r="W433">
        <v>0</v>
      </c>
      <c r="X433">
        <v>946207192</v>
      </c>
      <c r="Y433">
        <v>190.89999999999998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1</v>
      </c>
      <c r="AJ433">
        <v>1</v>
      </c>
      <c r="AK433">
        <v>1</v>
      </c>
      <c r="AL433">
        <v>1</v>
      </c>
      <c r="AN433">
        <v>0</v>
      </c>
      <c r="AO433">
        <v>1</v>
      </c>
      <c r="AP433">
        <v>1</v>
      </c>
      <c r="AQ433">
        <v>0</v>
      </c>
      <c r="AR433">
        <v>0</v>
      </c>
      <c r="AS433" t="s">
        <v>3</v>
      </c>
      <c r="AT433">
        <v>166</v>
      </c>
      <c r="AU433" t="s">
        <v>28</v>
      </c>
      <c r="AV433">
        <v>1</v>
      </c>
      <c r="AW433">
        <v>2</v>
      </c>
      <c r="AX433">
        <v>21013508</v>
      </c>
      <c r="AY433">
        <v>1</v>
      </c>
      <c r="AZ433">
        <v>0</v>
      </c>
      <c r="BA433">
        <v>421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X433">
        <f>Y433*Source!I314</f>
        <v>3.8179999999999996</v>
      </c>
      <c r="CY433">
        <f>AD433</f>
        <v>0</v>
      </c>
      <c r="CZ433">
        <f>AH433</f>
        <v>0</v>
      </c>
      <c r="DA433">
        <f>AL433</f>
        <v>1</v>
      </c>
      <c r="DB433">
        <v>0</v>
      </c>
    </row>
    <row r="434" spans="1:106" x14ac:dyDescent="0.2">
      <c r="A434">
        <f>ROW(Source!A314)</f>
        <v>314</v>
      </c>
      <c r="B434">
        <v>21012691</v>
      </c>
      <c r="C434">
        <v>21013505</v>
      </c>
      <c r="D434">
        <v>7182702</v>
      </c>
      <c r="E434">
        <v>7157832</v>
      </c>
      <c r="F434">
        <v>1</v>
      </c>
      <c r="G434">
        <v>7157832</v>
      </c>
      <c r="H434">
        <v>3</v>
      </c>
      <c r="I434" t="s">
        <v>688</v>
      </c>
      <c r="J434" t="s">
        <v>3</v>
      </c>
      <c r="K434" t="s">
        <v>689</v>
      </c>
      <c r="L434">
        <v>1348</v>
      </c>
      <c r="N434">
        <v>1009</v>
      </c>
      <c r="O434" t="s">
        <v>173</v>
      </c>
      <c r="P434" t="s">
        <v>173</v>
      </c>
      <c r="Q434">
        <v>1000</v>
      </c>
      <c r="W434">
        <v>0</v>
      </c>
      <c r="X434">
        <v>-1541367988</v>
      </c>
      <c r="Y434">
        <v>0.28499999999999998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1</v>
      </c>
      <c r="AJ434">
        <v>1</v>
      </c>
      <c r="AK434">
        <v>1</v>
      </c>
      <c r="AL434">
        <v>1</v>
      </c>
      <c r="AN434">
        <v>0</v>
      </c>
      <c r="AO434">
        <v>1</v>
      </c>
      <c r="AP434">
        <v>0</v>
      </c>
      <c r="AQ434">
        <v>0</v>
      </c>
      <c r="AR434">
        <v>0</v>
      </c>
      <c r="AS434" t="s">
        <v>3</v>
      </c>
      <c r="AT434">
        <v>0.28499999999999998</v>
      </c>
      <c r="AU434" t="s">
        <v>3</v>
      </c>
      <c r="AV434">
        <v>0</v>
      </c>
      <c r="AW434">
        <v>2</v>
      </c>
      <c r="AX434">
        <v>21013509</v>
      </c>
      <c r="AY434">
        <v>1</v>
      </c>
      <c r="AZ434">
        <v>0</v>
      </c>
      <c r="BA434">
        <v>422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X434">
        <f>Y434*Source!I314</f>
        <v>5.6999999999999993E-3</v>
      </c>
      <c r="CY434">
        <f>AA434</f>
        <v>0</v>
      </c>
      <c r="CZ434">
        <f>AE434</f>
        <v>0</v>
      </c>
      <c r="DA434">
        <f>AI434</f>
        <v>1</v>
      </c>
      <c r="DB434">
        <v>0</v>
      </c>
    </row>
    <row r="435" spans="1:106" x14ac:dyDescent="0.2">
      <c r="A435">
        <f>ROW(Source!A315)</f>
        <v>315</v>
      </c>
      <c r="B435">
        <v>21012693</v>
      </c>
      <c r="C435">
        <v>21013505</v>
      </c>
      <c r="D435">
        <v>7157835</v>
      </c>
      <c r="E435">
        <v>7157832</v>
      </c>
      <c r="F435">
        <v>1</v>
      </c>
      <c r="G435">
        <v>7157832</v>
      </c>
      <c r="H435">
        <v>1</v>
      </c>
      <c r="I435" t="s">
        <v>685</v>
      </c>
      <c r="J435" t="s">
        <v>3</v>
      </c>
      <c r="K435" t="s">
        <v>686</v>
      </c>
      <c r="L435">
        <v>1191</v>
      </c>
      <c r="N435">
        <v>1013</v>
      </c>
      <c r="O435" t="s">
        <v>687</v>
      </c>
      <c r="P435" t="s">
        <v>687</v>
      </c>
      <c r="Q435">
        <v>1</v>
      </c>
      <c r="W435">
        <v>0</v>
      </c>
      <c r="X435">
        <v>946207192</v>
      </c>
      <c r="Y435">
        <v>190.89999999999998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1</v>
      </c>
      <c r="AJ435">
        <v>1</v>
      </c>
      <c r="AK435">
        <v>1</v>
      </c>
      <c r="AL435">
        <v>1</v>
      </c>
      <c r="AN435">
        <v>0</v>
      </c>
      <c r="AO435">
        <v>1</v>
      </c>
      <c r="AP435">
        <v>1</v>
      </c>
      <c r="AQ435">
        <v>0</v>
      </c>
      <c r="AR435">
        <v>0</v>
      </c>
      <c r="AS435" t="s">
        <v>3</v>
      </c>
      <c r="AT435">
        <v>166</v>
      </c>
      <c r="AU435" t="s">
        <v>28</v>
      </c>
      <c r="AV435">
        <v>1</v>
      </c>
      <c r="AW435">
        <v>2</v>
      </c>
      <c r="AX435">
        <v>21013508</v>
      </c>
      <c r="AY435">
        <v>1</v>
      </c>
      <c r="AZ435">
        <v>0</v>
      </c>
      <c r="BA435">
        <v>423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CX435">
        <f>Y435*Source!I315</f>
        <v>3.8179999999999996</v>
      </c>
      <c r="CY435">
        <f>AD435</f>
        <v>0</v>
      </c>
      <c r="CZ435">
        <f>AH435</f>
        <v>0</v>
      </c>
      <c r="DA435">
        <f>AL435</f>
        <v>1</v>
      </c>
      <c r="DB435">
        <v>0</v>
      </c>
    </row>
    <row r="436" spans="1:106" x14ac:dyDescent="0.2">
      <c r="A436">
        <f>ROW(Source!A315)</f>
        <v>315</v>
      </c>
      <c r="B436">
        <v>21012693</v>
      </c>
      <c r="C436">
        <v>21013505</v>
      </c>
      <c r="D436">
        <v>7182702</v>
      </c>
      <c r="E436">
        <v>7157832</v>
      </c>
      <c r="F436">
        <v>1</v>
      </c>
      <c r="G436">
        <v>7157832</v>
      </c>
      <c r="H436">
        <v>3</v>
      </c>
      <c r="I436" t="s">
        <v>688</v>
      </c>
      <c r="J436" t="s">
        <v>3</v>
      </c>
      <c r="K436" t="s">
        <v>689</v>
      </c>
      <c r="L436">
        <v>1348</v>
      </c>
      <c r="N436">
        <v>1009</v>
      </c>
      <c r="O436" t="s">
        <v>173</v>
      </c>
      <c r="P436" t="s">
        <v>173</v>
      </c>
      <c r="Q436">
        <v>1000</v>
      </c>
      <c r="W436">
        <v>0</v>
      </c>
      <c r="X436">
        <v>-1541367988</v>
      </c>
      <c r="Y436">
        <v>0.28499999999999998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1</v>
      </c>
      <c r="AJ436">
        <v>1</v>
      </c>
      <c r="AK436">
        <v>1</v>
      </c>
      <c r="AL436">
        <v>1</v>
      </c>
      <c r="AN436">
        <v>0</v>
      </c>
      <c r="AO436">
        <v>1</v>
      </c>
      <c r="AP436">
        <v>0</v>
      </c>
      <c r="AQ436">
        <v>0</v>
      </c>
      <c r="AR436">
        <v>0</v>
      </c>
      <c r="AS436" t="s">
        <v>3</v>
      </c>
      <c r="AT436">
        <v>0.28499999999999998</v>
      </c>
      <c r="AU436" t="s">
        <v>3</v>
      </c>
      <c r="AV436">
        <v>0</v>
      </c>
      <c r="AW436">
        <v>2</v>
      </c>
      <c r="AX436">
        <v>21013509</v>
      </c>
      <c r="AY436">
        <v>1</v>
      </c>
      <c r="AZ436">
        <v>0</v>
      </c>
      <c r="BA436">
        <v>424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CX436">
        <f>Y436*Source!I315</f>
        <v>5.6999999999999993E-3</v>
      </c>
      <c r="CY436">
        <f>AA436</f>
        <v>0</v>
      </c>
      <c r="CZ436">
        <f>AE436</f>
        <v>0</v>
      </c>
      <c r="DA436">
        <f>AI436</f>
        <v>1</v>
      </c>
      <c r="DB436">
        <v>0</v>
      </c>
    </row>
    <row r="437" spans="1:106" x14ac:dyDescent="0.2">
      <c r="A437">
        <f>ROW(Source!A316)</f>
        <v>316</v>
      </c>
      <c r="B437">
        <v>21012691</v>
      </c>
      <c r="C437">
        <v>21014201</v>
      </c>
      <c r="D437">
        <v>7157835</v>
      </c>
      <c r="E437">
        <v>7157832</v>
      </c>
      <c r="F437">
        <v>1</v>
      </c>
      <c r="G437">
        <v>7157832</v>
      </c>
      <c r="H437">
        <v>1</v>
      </c>
      <c r="I437" t="s">
        <v>685</v>
      </c>
      <c r="J437" t="s">
        <v>3</v>
      </c>
      <c r="K437" t="s">
        <v>686</v>
      </c>
      <c r="L437">
        <v>1191</v>
      </c>
      <c r="N437">
        <v>1013</v>
      </c>
      <c r="O437" t="s">
        <v>687</v>
      </c>
      <c r="P437" t="s">
        <v>687</v>
      </c>
      <c r="Q437">
        <v>1</v>
      </c>
      <c r="W437">
        <v>0</v>
      </c>
      <c r="X437">
        <v>946207192</v>
      </c>
      <c r="Y437">
        <v>182.16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1</v>
      </c>
      <c r="AJ437">
        <v>1</v>
      </c>
      <c r="AK437">
        <v>1</v>
      </c>
      <c r="AL437">
        <v>1</v>
      </c>
      <c r="AN437">
        <v>0</v>
      </c>
      <c r="AO437">
        <v>1</v>
      </c>
      <c r="AP437">
        <v>1</v>
      </c>
      <c r="AQ437">
        <v>0</v>
      </c>
      <c r="AR437">
        <v>0</v>
      </c>
      <c r="AS437" t="s">
        <v>3</v>
      </c>
      <c r="AT437">
        <v>158.4</v>
      </c>
      <c r="AU437" t="s">
        <v>28</v>
      </c>
      <c r="AV437">
        <v>1</v>
      </c>
      <c r="AW437">
        <v>2</v>
      </c>
      <c r="AX437">
        <v>21014216</v>
      </c>
      <c r="AY437">
        <v>1</v>
      </c>
      <c r="AZ437">
        <v>0</v>
      </c>
      <c r="BA437">
        <v>425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CX437">
        <f>Y437*Source!I316</f>
        <v>9.1080000000000005</v>
      </c>
      <c r="CY437">
        <f>AD437</f>
        <v>0</v>
      </c>
      <c r="CZ437">
        <f>AH437</f>
        <v>0</v>
      </c>
      <c r="DA437">
        <f>AL437</f>
        <v>1</v>
      </c>
      <c r="DB437">
        <v>0</v>
      </c>
    </row>
    <row r="438" spans="1:106" x14ac:dyDescent="0.2">
      <c r="A438">
        <f>ROW(Source!A316)</f>
        <v>316</v>
      </c>
      <c r="B438">
        <v>21012691</v>
      </c>
      <c r="C438">
        <v>21014201</v>
      </c>
      <c r="D438">
        <v>7159942</v>
      </c>
      <c r="E438">
        <v>7157832</v>
      </c>
      <c r="F438">
        <v>1</v>
      </c>
      <c r="G438">
        <v>7157832</v>
      </c>
      <c r="H438">
        <v>2</v>
      </c>
      <c r="I438" t="s">
        <v>692</v>
      </c>
      <c r="J438" t="s">
        <v>3</v>
      </c>
      <c r="K438" t="s">
        <v>693</v>
      </c>
      <c r="L438">
        <v>1344</v>
      </c>
      <c r="N438">
        <v>1008</v>
      </c>
      <c r="O438" t="s">
        <v>691</v>
      </c>
      <c r="P438" t="s">
        <v>691</v>
      </c>
      <c r="Q438">
        <v>1</v>
      </c>
      <c r="W438">
        <v>0</v>
      </c>
      <c r="X438">
        <v>-450565604</v>
      </c>
      <c r="Y438">
        <v>61.74349999999999</v>
      </c>
      <c r="AA438">
        <v>0</v>
      </c>
      <c r="AB438">
        <v>1</v>
      </c>
      <c r="AC438">
        <v>0</v>
      </c>
      <c r="AD438">
        <v>0</v>
      </c>
      <c r="AE438">
        <v>0</v>
      </c>
      <c r="AF438">
        <v>1</v>
      </c>
      <c r="AG438">
        <v>0</v>
      </c>
      <c r="AH438">
        <v>0</v>
      </c>
      <c r="AI438">
        <v>1</v>
      </c>
      <c r="AJ438">
        <v>1</v>
      </c>
      <c r="AK438">
        <v>1</v>
      </c>
      <c r="AL438">
        <v>1</v>
      </c>
      <c r="AN438">
        <v>0</v>
      </c>
      <c r="AO438">
        <v>1</v>
      </c>
      <c r="AP438">
        <v>1</v>
      </c>
      <c r="AQ438">
        <v>0</v>
      </c>
      <c r="AR438">
        <v>0</v>
      </c>
      <c r="AS438" t="s">
        <v>3</v>
      </c>
      <c r="AT438">
        <v>53.69</v>
      </c>
      <c r="AU438" t="s">
        <v>28</v>
      </c>
      <c r="AV438">
        <v>0</v>
      </c>
      <c r="AW438">
        <v>2</v>
      </c>
      <c r="AX438">
        <v>21014217</v>
      </c>
      <c r="AY438">
        <v>1</v>
      </c>
      <c r="AZ438">
        <v>0</v>
      </c>
      <c r="BA438">
        <v>426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X438">
        <f>Y438*Source!I316</f>
        <v>3.0871749999999998</v>
      </c>
      <c r="CY438">
        <f>AB438</f>
        <v>1</v>
      </c>
      <c r="CZ438">
        <f>AF438</f>
        <v>1</v>
      </c>
      <c r="DA438">
        <f>AJ438</f>
        <v>1</v>
      </c>
      <c r="DB438">
        <v>0</v>
      </c>
    </row>
    <row r="439" spans="1:106" x14ac:dyDescent="0.2">
      <c r="A439">
        <f>ROW(Source!A316)</f>
        <v>316</v>
      </c>
      <c r="B439">
        <v>21012691</v>
      </c>
      <c r="C439">
        <v>21014201</v>
      </c>
      <c r="D439">
        <v>7231827</v>
      </c>
      <c r="E439">
        <v>1</v>
      </c>
      <c r="F439">
        <v>1</v>
      </c>
      <c r="G439">
        <v>7157832</v>
      </c>
      <c r="H439">
        <v>3</v>
      </c>
      <c r="I439" t="s">
        <v>755</v>
      </c>
      <c r="J439" t="s">
        <v>756</v>
      </c>
      <c r="K439" t="s">
        <v>757</v>
      </c>
      <c r="L439">
        <v>1339</v>
      </c>
      <c r="N439">
        <v>1007</v>
      </c>
      <c r="O439" t="s">
        <v>123</v>
      </c>
      <c r="P439" t="s">
        <v>123</v>
      </c>
      <c r="Q439">
        <v>1</v>
      </c>
      <c r="W439">
        <v>0</v>
      </c>
      <c r="X439">
        <v>55300385</v>
      </c>
      <c r="Y439">
        <v>0.4</v>
      </c>
      <c r="AA439">
        <v>7.07</v>
      </c>
      <c r="AB439">
        <v>0</v>
      </c>
      <c r="AC439">
        <v>0</v>
      </c>
      <c r="AD439">
        <v>0</v>
      </c>
      <c r="AE439">
        <v>7.07</v>
      </c>
      <c r="AF439">
        <v>0</v>
      </c>
      <c r="AG439">
        <v>0</v>
      </c>
      <c r="AH439">
        <v>0</v>
      </c>
      <c r="AI439">
        <v>1</v>
      </c>
      <c r="AJ439">
        <v>1</v>
      </c>
      <c r="AK439">
        <v>1</v>
      </c>
      <c r="AL439">
        <v>1</v>
      </c>
      <c r="AN439">
        <v>0</v>
      </c>
      <c r="AO439">
        <v>1</v>
      </c>
      <c r="AP439">
        <v>0</v>
      </c>
      <c r="AQ439">
        <v>0</v>
      </c>
      <c r="AR439">
        <v>0</v>
      </c>
      <c r="AS439" t="s">
        <v>3</v>
      </c>
      <c r="AT439">
        <v>0.4</v>
      </c>
      <c r="AU439" t="s">
        <v>3</v>
      </c>
      <c r="AV439">
        <v>0</v>
      </c>
      <c r="AW439">
        <v>2</v>
      </c>
      <c r="AX439">
        <v>21014218</v>
      </c>
      <c r="AY439">
        <v>1</v>
      </c>
      <c r="AZ439">
        <v>0</v>
      </c>
      <c r="BA439">
        <v>427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CX439">
        <f>Y439*Source!I316</f>
        <v>2.0000000000000004E-2</v>
      </c>
      <c r="CY439">
        <f t="shared" ref="CY439:CY450" si="33">AA439</f>
        <v>7.07</v>
      </c>
      <c r="CZ439">
        <f t="shared" ref="CZ439:CZ450" si="34">AE439</f>
        <v>7.07</v>
      </c>
      <c r="DA439">
        <f t="shared" ref="DA439:DA450" si="35">AI439</f>
        <v>1</v>
      </c>
      <c r="DB439">
        <v>0</v>
      </c>
    </row>
    <row r="440" spans="1:106" x14ac:dyDescent="0.2">
      <c r="A440">
        <f>ROW(Source!A316)</f>
        <v>316</v>
      </c>
      <c r="B440">
        <v>21012691</v>
      </c>
      <c r="C440">
        <v>21014201</v>
      </c>
      <c r="D440">
        <v>7231970</v>
      </c>
      <c r="E440">
        <v>1</v>
      </c>
      <c r="F440">
        <v>1</v>
      </c>
      <c r="G440">
        <v>7157832</v>
      </c>
      <c r="H440">
        <v>3</v>
      </c>
      <c r="I440" t="s">
        <v>810</v>
      </c>
      <c r="J440" t="s">
        <v>811</v>
      </c>
      <c r="K440" t="s">
        <v>812</v>
      </c>
      <c r="L440">
        <v>1348</v>
      </c>
      <c r="N440">
        <v>1009</v>
      </c>
      <c r="O440" t="s">
        <v>173</v>
      </c>
      <c r="P440" t="s">
        <v>173</v>
      </c>
      <c r="Q440">
        <v>1000</v>
      </c>
      <c r="W440">
        <v>0</v>
      </c>
      <c r="X440">
        <v>1411643647</v>
      </c>
      <c r="Y440">
        <v>1.4E-3</v>
      </c>
      <c r="AA440">
        <v>3246.35</v>
      </c>
      <c r="AB440">
        <v>0</v>
      </c>
      <c r="AC440">
        <v>0</v>
      </c>
      <c r="AD440">
        <v>0</v>
      </c>
      <c r="AE440">
        <v>3246.35</v>
      </c>
      <c r="AF440">
        <v>0</v>
      </c>
      <c r="AG440">
        <v>0</v>
      </c>
      <c r="AH440">
        <v>0</v>
      </c>
      <c r="AI440">
        <v>1</v>
      </c>
      <c r="AJ440">
        <v>1</v>
      </c>
      <c r="AK440">
        <v>1</v>
      </c>
      <c r="AL440">
        <v>1</v>
      </c>
      <c r="AN440">
        <v>0</v>
      </c>
      <c r="AO440">
        <v>1</v>
      </c>
      <c r="AP440">
        <v>0</v>
      </c>
      <c r="AQ440">
        <v>0</v>
      </c>
      <c r="AR440">
        <v>0</v>
      </c>
      <c r="AS440" t="s">
        <v>3</v>
      </c>
      <c r="AT440">
        <v>1.4E-3</v>
      </c>
      <c r="AU440" t="s">
        <v>3</v>
      </c>
      <c r="AV440">
        <v>0</v>
      </c>
      <c r="AW440">
        <v>2</v>
      </c>
      <c r="AX440">
        <v>21014219</v>
      </c>
      <c r="AY440">
        <v>1</v>
      </c>
      <c r="AZ440">
        <v>0</v>
      </c>
      <c r="BA440">
        <v>428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X440">
        <f>Y440*Source!I316</f>
        <v>7.0000000000000007E-5</v>
      </c>
      <c r="CY440">
        <f t="shared" si="33"/>
        <v>3246.35</v>
      </c>
      <c r="CZ440">
        <f t="shared" si="34"/>
        <v>3246.35</v>
      </c>
      <c r="DA440">
        <f t="shared" si="35"/>
        <v>1</v>
      </c>
      <c r="DB440">
        <v>0</v>
      </c>
    </row>
    <row r="441" spans="1:106" x14ac:dyDescent="0.2">
      <c r="A441">
        <f>ROW(Source!A316)</f>
        <v>316</v>
      </c>
      <c r="B441">
        <v>21012691</v>
      </c>
      <c r="C441">
        <v>21014201</v>
      </c>
      <c r="D441">
        <v>7231735</v>
      </c>
      <c r="E441">
        <v>1</v>
      </c>
      <c r="F441">
        <v>1</v>
      </c>
      <c r="G441">
        <v>7157832</v>
      </c>
      <c r="H441">
        <v>3</v>
      </c>
      <c r="I441" t="s">
        <v>813</v>
      </c>
      <c r="J441" t="s">
        <v>814</v>
      </c>
      <c r="K441" t="s">
        <v>815</v>
      </c>
      <c r="L441">
        <v>1339</v>
      </c>
      <c r="N441">
        <v>1007</v>
      </c>
      <c r="O441" t="s">
        <v>123</v>
      </c>
      <c r="P441" t="s">
        <v>123</v>
      </c>
      <c r="Q441">
        <v>1</v>
      </c>
      <c r="W441">
        <v>0</v>
      </c>
      <c r="X441">
        <v>-348890864</v>
      </c>
      <c r="Y441">
        <v>0.21</v>
      </c>
      <c r="AA441">
        <v>53.57</v>
      </c>
      <c r="AB441">
        <v>0</v>
      </c>
      <c r="AC441">
        <v>0</v>
      </c>
      <c r="AD441">
        <v>0</v>
      </c>
      <c r="AE441">
        <v>53.57</v>
      </c>
      <c r="AF441">
        <v>0</v>
      </c>
      <c r="AG441">
        <v>0</v>
      </c>
      <c r="AH441">
        <v>0</v>
      </c>
      <c r="AI441">
        <v>1</v>
      </c>
      <c r="AJ441">
        <v>1</v>
      </c>
      <c r="AK441">
        <v>1</v>
      </c>
      <c r="AL441">
        <v>1</v>
      </c>
      <c r="AN441">
        <v>0</v>
      </c>
      <c r="AO441">
        <v>1</v>
      </c>
      <c r="AP441">
        <v>0</v>
      </c>
      <c r="AQ441">
        <v>0</v>
      </c>
      <c r="AR441">
        <v>0</v>
      </c>
      <c r="AS441" t="s">
        <v>3</v>
      </c>
      <c r="AT441">
        <v>0.21</v>
      </c>
      <c r="AU441" t="s">
        <v>3</v>
      </c>
      <c r="AV441">
        <v>0</v>
      </c>
      <c r="AW441">
        <v>2</v>
      </c>
      <c r="AX441">
        <v>21014220</v>
      </c>
      <c r="AY441">
        <v>1</v>
      </c>
      <c r="AZ441">
        <v>0</v>
      </c>
      <c r="BA441">
        <v>429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X441">
        <f>Y441*Source!I316</f>
        <v>1.0500000000000001E-2</v>
      </c>
      <c r="CY441">
        <f t="shared" si="33"/>
        <v>53.57</v>
      </c>
      <c r="CZ441">
        <f t="shared" si="34"/>
        <v>53.57</v>
      </c>
      <c r="DA441">
        <f t="shared" si="35"/>
        <v>1</v>
      </c>
      <c r="DB441">
        <v>0</v>
      </c>
    </row>
    <row r="442" spans="1:106" x14ac:dyDescent="0.2">
      <c r="A442">
        <f>ROW(Source!A316)</f>
        <v>316</v>
      </c>
      <c r="B442">
        <v>21012691</v>
      </c>
      <c r="C442">
        <v>21014201</v>
      </c>
      <c r="D442">
        <v>7232095</v>
      </c>
      <c r="E442">
        <v>1</v>
      </c>
      <c r="F442">
        <v>1</v>
      </c>
      <c r="G442">
        <v>7157832</v>
      </c>
      <c r="H442">
        <v>3</v>
      </c>
      <c r="I442" t="s">
        <v>816</v>
      </c>
      <c r="J442" t="s">
        <v>817</v>
      </c>
      <c r="K442" t="s">
        <v>818</v>
      </c>
      <c r="L442">
        <v>1339</v>
      </c>
      <c r="N442">
        <v>1007</v>
      </c>
      <c r="O442" t="s">
        <v>123</v>
      </c>
      <c r="P442" t="s">
        <v>123</v>
      </c>
      <c r="Q442">
        <v>1</v>
      </c>
      <c r="W442">
        <v>0</v>
      </c>
      <c r="X442">
        <v>516329150</v>
      </c>
      <c r="Y442">
        <v>0.48</v>
      </c>
      <c r="AA442">
        <v>5.91</v>
      </c>
      <c r="AB442">
        <v>0</v>
      </c>
      <c r="AC442">
        <v>0</v>
      </c>
      <c r="AD442">
        <v>0</v>
      </c>
      <c r="AE442">
        <v>5.91</v>
      </c>
      <c r="AF442">
        <v>0</v>
      </c>
      <c r="AG442">
        <v>0</v>
      </c>
      <c r="AH442">
        <v>0</v>
      </c>
      <c r="AI442">
        <v>1</v>
      </c>
      <c r="AJ442">
        <v>1</v>
      </c>
      <c r="AK442">
        <v>1</v>
      </c>
      <c r="AL442">
        <v>1</v>
      </c>
      <c r="AN442">
        <v>0</v>
      </c>
      <c r="AO442">
        <v>1</v>
      </c>
      <c r="AP442">
        <v>0</v>
      </c>
      <c r="AQ442">
        <v>0</v>
      </c>
      <c r="AR442">
        <v>0</v>
      </c>
      <c r="AS442" t="s">
        <v>3</v>
      </c>
      <c r="AT442">
        <v>0.48</v>
      </c>
      <c r="AU442" t="s">
        <v>3</v>
      </c>
      <c r="AV442">
        <v>0</v>
      </c>
      <c r="AW442">
        <v>2</v>
      </c>
      <c r="AX442">
        <v>21014221</v>
      </c>
      <c r="AY442">
        <v>1</v>
      </c>
      <c r="AZ442">
        <v>0</v>
      </c>
      <c r="BA442">
        <v>430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X442">
        <f>Y442*Source!I316</f>
        <v>2.4E-2</v>
      </c>
      <c r="CY442">
        <f t="shared" si="33"/>
        <v>5.91</v>
      </c>
      <c r="CZ442">
        <f t="shared" si="34"/>
        <v>5.91</v>
      </c>
      <c r="DA442">
        <f t="shared" si="35"/>
        <v>1</v>
      </c>
      <c r="DB442">
        <v>0</v>
      </c>
    </row>
    <row r="443" spans="1:106" x14ac:dyDescent="0.2">
      <c r="A443">
        <f>ROW(Source!A316)</f>
        <v>316</v>
      </c>
      <c r="B443">
        <v>21012691</v>
      </c>
      <c r="C443">
        <v>21014201</v>
      </c>
      <c r="D443">
        <v>9284575</v>
      </c>
      <c r="E443">
        <v>1</v>
      </c>
      <c r="F443">
        <v>1</v>
      </c>
      <c r="G443">
        <v>7157832</v>
      </c>
      <c r="H443">
        <v>3</v>
      </c>
      <c r="I443" t="s">
        <v>566</v>
      </c>
      <c r="J443" t="s">
        <v>568</v>
      </c>
      <c r="K443" t="s">
        <v>567</v>
      </c>
      <c r="L443">
        <v>1301</v>
      </c>
      <c r="N443">
        <v>1003</v>
      </c>
      <c r="O443" t="s">
        <v>69</v>
      </c>
      <c r="P443" t="s">
        <v>69</v>
      </c>
      <c r="Q443">
        <v>1</v>
      </c>
      <c r="W443">
        <v>0</v>
      </c>
      <c r="X443">
        <v>1347633176</v>
      </c>
      <c r="Y443">
        <v>20</v>
      </c>
      <c r="AA443">
        <v>15.42</v>
      </c>
      <c r="AB443">
        <v>0</v>
      </c>
      <c r="AC443">
        <v>0</v>
      </c>
      <c r="AD443">
        <v>0</v>
      </c>
      <c r="AE443">
        <v>15.42</v>
      </c>
      <c r="AF443">
        <v>0</v>
      </c>
      <c r="AG443">
        <v>0</v>
      </c>
      <c r="AH443">
        <v>0</v>
      </c>
      <c r="AI443">
        <v>1</v>
      </c>
      <c r="AJ443">
        <v>1</v>
      </c>
      <c r="AK443">
        <v>1</v>
      </c>
      <c r="AL443">
        <v>1</v>
      </c>
      <c r="AN443">
        <v>0</v>
      </c>
      <c r="AO443">
        <v>0</v>
      </c>
      <c r="AP443">
        <v>0</v>
      </c>
      <c r="AQ443">
        <v>0</v>
      </c>
      <c r="AR443">
        <v>0</v>
      </c>
      <c r="AS443" t="s">
        <v>3</v>
      </c>
      <c r="AT443">
        <v>20</v>
      </c>
      <c r="AU443" t="s">
        <v>3</v>
      </c>
      <c r="AV443">
        <v>0</v>
      </c>
      <c r="AW443">
        <v>1</v>
      </c>
      <c r="AX443">
        <v>-1</v>
      </c>
      <c r="AY443">
        <v>0</v>
      </c>
      <c r="AZ443">
        <v>0</v>
      </c>
      <c r="BA443" t="s">
        <v>3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X443">
        <f>Y443*Source!I316</f>
        <v>1</v>
      </c>
      <c r="CY443">
        <f t="shared" si="33"/>
        <v>15.42</v>
      </c>
      <c r="CZ443">
        <f t="shared" si="34"/>
        <v>15.42</v>
      </c>
      <c r="DA443">
        <f t="shared" si="35"/>
        <v>1</v>
      </c>
      <c r="DB443">
        <v>0</v>
      </c>
    </row>
    <row r="444" spans="1:106" x14ac:dyDescent="0.2">
      <c r="A444">
        <f>ROW(Source!A316)</f>
        <v>316</v>
      </c>
      <c r="B444">
        <v>21012691</v>
      </c>
      <c r="C444">
        <v>21014201</v>
      </c>
      <c r="D444">
        <v>7243845</v>
      </c>
      <c r="E444">
        <v>1</v>
      </c>
      <c r="F444">
        <v>1</v>
      </c>
      <c r="G444">
        <v>7157832</v>
      </c>
      <c r="H444">
        <v>3</v>
      </c>
      <c r="I444" t="s">
        <v>570</v>
      </c>
      <c r="J444" t="s">
        <v>572</v>
      </c>
      <c r="K444" t="s">
        <v>571</v>
      </c>
      <c r="L444">
        <v>1301</v>
      </c>
      <c r="N444">
        <v>1003</v>
      </c>
      <c r="O444" t="s">
        <v>69</v>
      </c>
      <c r="P444" t="s">
        <v>69</v>
      </c>
      <c r="Q444">
        <v>1</v>
      </c>
      <c r="W444">
        <v>0</v>
      </c>
      <c r="X444">
        <v>682753831</v>
      </c>
      <c r="Y444">
        <v>93.6</v>
      </c>
      <c r="AA444">
        <v>17.77</v>
      </c>
      <c r="AB444">
        <v>0</v>
      </c>
      <c r="AC444">
        <v>0</v>
      </c>
      <c r="AD444">
        <v>0</v>
      </c>
      <c r="AE444">
        <v>17.77</v>
      </c>
      <c r="AF444">
        <v>0</v>
      </c>
      <c r="AG444">
        <v>0</v>
      </c>
      <c r="AH444">
        <v>0</v>
      </c>
      <c r="AI444">
        <v>1</v>
      </c>
      <c r="AJ444">
        <v>1</v>
      </c>
      <c r="AK444">
        <v>1</v>
      </c>
      <c r="AL444">
        <v>1</v>
      </c>
      <c r="AN444">
        <v>0</v>
      </c>
      <c r="AO444">
        <v>0</v>
      </c>
      <c r="AP444">
        <v>0</v>
      </c>
      <c r="AQ444">
        <v>0</v>
      </c>
      <c r="AR444">
        <v>0</v>
      </c>
      <c r="AS444" t="s">
        <v>3</v>
      </c>
      <c r="AT444">
        <v>93.6</v>
      </c>
      <c r="AU444" t="s">
        <v>3</v>
      </c>
      <c r="AV444">
        <v>0</v>
      </c>
      <c r="AW444">
        <v>1</v>
      </c>
      <c r="AX444">
        <v>-1</v>
      </c>
      <c r="AY444">
        <v>0</v>
      </c>
      <c r="AZ444">
        <v>0</v>
      </c>
      <c r="BA444" t="s">
        <v>3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CX444">
        <f>Y444*Source!I316</f>
        <v>4.68</v>
      </c>
      <c r="CY444">
        <f t="shared" si="33"/>
        <v>17.77</v>
      </c>
      <c r="CZ444">
        <f t="shared" si="34"/>
        <v>17.77</v>
      </c>
      <c r="DA444">
        <f t="shared" si="35"/>
        <v>1</v>
      </c>
      <c r="DB444">
        <v>0</v>
      </c>
    </row>
    <row r="445" spans="1:106" x14ac:dyDescent="0.2">
      <c r="A445">
        <f>ROW(Source!A316)</f>
        <v>316</v>
      </c>
      <c r="B445">
        <v>21012691</v>
      </c>
      <c r="C445">
        <v>21014201</v>
      </c>
      <c r="D445">
        <v>7243858</v>
      </c>
      <c r="E445">
        <v>1</v>
      </c>
      <c r="F445">
        <v>1</v>
      </c>
      <c r="G445">
        <v>7157832</v>
      </c>
      <c r="H445">
        <v>3</v>
      </c>
      <c r="I445" t="s">
        <v>586</v>
      </c>
      <c r="J445" t="s">
        <v>588</v>
      </c>
      <c r="K445" t="s">
        <v>587</v>
      </c>
      <c r="L445">
        <v>1354</v>
      </c>
      <c r="N445">
        <v>1010</v>
      </c>
      <c r="O445" t="s">
        <v>51</v>
      </c>
      <c r="P445" t="s">
        <v>51</v>
      </c>
      <c r="Q445">
        <v>1</v>
      </c>
      <c r="W445">
        <v>0</v>
      </c>
      <c r="X445">
        <v>-2118544053</v>
      </c>
      <c r="Y445">
        <v>80</v>
      </c>
      <c r="AA445">
        <v>31.95</v>
      </c>
      <c r="AB445">
        <v>0</v>
      </c>
      <c r="AC445">
        <v>0</v>
      </c>
      <c r="AD445">
        <v>0</v>
      </c>
      <c r="AE445">
        <v>31.95</v>
      </c>
      <c r="AF445">
        <v>0</v>
      </c>
      <c r="AG445">
        <v>0</v>
      </c>
      <c r="AH445">
        <v>0</v>
      </c>
      <c r="AI445">
        <v>1</v>
      </c>
      <c r="AJ445">
        <v>1</v>
      </c>
      <c r="AK445">
        <v>1</v>
      </c>
      <c r="AL445">
        <v>1</v>
      </c>
      <c r="AN445">
        <v>0</v>
      </c>
      <c r="AO445">
        <v>0</v>
      </c>
      <c r="AP445">
        <v>0</v>
      </c>
      <c r="AQ445">
        <v>0</v>
      </c>
      <c r="AR445">
        <v>0</v>
      </c>
      <c r="AS445" t="s">
        <v>3</v>
      </c>
      <c r="AT445">
        <v>80</v>
      </c>
      <c r="AU445" t="s">
        <v>3</v>
      </c>
      <c r="AV445">
        <v>0</v>
      </c>
      <c r="AW445">
        <v>1</v>
      </c>
      <c r="AX445">
        <v>-1</v>
      </c>
      <c r="AY445">
        <v>0</v>
      </c>
      <c r="AZ445">
        <v>0</v>
      </c>
      <c r="BA445" t="s">
        <v>3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X445">
        <f>Y445*Source!I316</f>
        <v>4</v>
      </c>
      <c r="CY445">
        <f t="shared" si="33"/>
        <v>31.95</v>
      </c>
      <c r="CZ445">
        <f t="shared" si="34"/>
        <v>31.95</v>
      </c>
      <c r="DA445">
        <f t="shared" si="35"/>
        <v>1</v>
      </c>
      <c r="DB445">
        <v>0</v>
      </c>
    </row>
    <row r="446" spans="1:106" x14ac:dyDescent="0.2">
      <c r="A446">
        <f>ROW(Source!A316)</f>
        <v>316</v>
      </c>
      <c r="B446">
        <v>21012691</v>
      </c>
      <c r="C446">
        <v>21014201</v>
      </c>
      <c r="D446">
        <v>7243862</v>
      </c>
      <c r="E446">
        <v>1</v>
      </c>
      <c r="F446">
        <v>1</v>
      </c>
      <c r="G446">
        <v>7157832</v>
      </c>
      <c r="H446">
        <v>3</v>
      </c>
      <c r="I446" t="s">
        <v>590</v>
      </c>
      <c r="J446" t="s">
        <v>592</v>
      </c>
      <c r="K446" t="s">
        <v>591</v>
      </c>
      <c r="L446">
        <v>1354</v>
      </c>
      <c r="N446">
        <v>1010</v>
      </c>
      <c r="O446" t="s">
        <v>51</v>
      </c>
      <c r="P446" t="s">
        <v>51</v>
      </c>
      <c r="Q446">
        <v>1</v>
      </c>
      <c r="W446">
        <v>0</v>
      </c>
      <c r="X446">
        <v>199639631</v>
      </c>
      <c r="Y446">
        <v>80</v>
      </c>
      <c r="AA446">
        <v>27.09</v>
      </c>
      <c r="AB446">
        <v>0</v>
      </c>
      <c r="AC446">
        <v>0</v>
      </c>
      <c r="AD446">
        <v>0</v>
      </c>
      <c r="AE446">
        <v>27.09</v>
      </c>
      <c r="AF446">
        <v>0</v>
      </c>
      <c r="AG446">
        <v>0</v>
      </c>
      <c r="AH446">
        <v>0</v>
      </c>
      <c r="AI446">
        <v>1</v>
      </c>
      <c r="AJ446">
        <v>1</v>
      </c>
      <c r="AK446">
        <v>1</v>
      </c>
      <c r="AL446">
        <v>1</v>
      </c>
      <c r="AN446">
        <v>0</v>
      </c>
      <c r="AO446">
        <v>0</v>
      </c>
      <c r="AP446">
        <v>0</v>
      </c>
      <c r="AQ446">
        <v>0</v>
      </c>
      <c r="AR446">
        <v>0</v>
      </c>
      <c r="AS446" t="s">
        <v>3</v>
      </c>
      <c r="AT446">
        <v>80</v>
      </c>
      <c r="AU446" t="s">
        <v>3</v>
      </c>
      <c r="AV446">
        <v>0</v>
      </c>
      <c r="AW446">
        <v>1</v>
      </c>
      <c r="AX446">
        <v>-1</v>
      </c>
      <c r="AY446">
        <v>0</v>
      </c>
      <c r="AZ446">
        <v>0</v>
      </c>
      <c r="BA446" t="s">
        <v>3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CX446">
        <f>Y446*Source!I316</f>
        <v>4</v>
      </c>
      <c r="CY446">
        <f t="shared" si="33"/>
        <v>27.09</v>
      </c>
      <c r="CZ446">
        <f t="shared" si="34"/>
        <v>27.09</v>
      </c>
      <c r="DA446">
        <f t="shared" si="35"/>
        <v>1</v>
      </c>
      <c r="DB446">
        <v>0</v>
      </c>
    </row>
    <row r="447" spans="1:106" x14ac:dyDescent="0.2">
      <c r="A447">
        <f>ROW(Source!A316)</f>
        <v>316</v>
      </c>
      <c r="B447">
        <v>21012691</v>
      </c>
      <c r="C447">
        <v>21014201</v>
      </c>
      <c r="D447">
        <v>7243849</v>
      </c>
      <c r="E447">
        <v>1</v>
      </c>
      <c r="F447">
        <v>1</v>
      </c>
      <c r="G447">
        <v>7157832</v>
      </c>
      <c r="H447">
        <v>3</v>
      </c>
      <c r="I447" t="s">
        <v>582</v>
      </c>
      <c r="J447" t="s">
        <v>584</v>
      </c>
      <c r="K447" t="s">
        <v>583</v>
      </c>
      <c r="L447">
        <v>1354</v>
      </c>
      <c r="N447">
        <v>1010</v>
      </c>
      <c r="O447" t="s">
        <v>51</v>
      </c>
      <c r="P447" t="s">
        <v>51</v>
      </c>
      <c r="Q447">
        <v>1</v>
      </c>
      <c r="W447">
        <v>0</v>
      </c>
      <c r="X447">
        <v>1440301192</v>
      </c>
      <c r="Y447">
        <v>160</v>
      </c>
      <c r="AA447">
        <v>41.19</v>
      </c>
      <c r="AB447">
        <v>0</v>
      </c>
      <c r="AC447">
        <v>0</v>
      </c>
      <c r="AD447">
        <v>0</v>
      </c>
      <c r="AE447">
        <v>41.19</v>
      </c>
      <c r="AF447">
        <v>0</v>
      </c>
      <c r="AG447">
        <v>0</v>
      </c>
      <c r="AH447">
        <v>0</v>
      </c>
      <c r="AI447">
        <v>1</v>
      </c>
      <c r="AJ447">
        <v>1</v>
      </c>
      <c r="AK447">
        <v>1</v>
      </c>
      <c r="AL447">
        <v>1</v>
      </c>
      <c r="AN447">
        <v>0</v>
      </c>
      <c r="AO447">
        <v>0</v>
      </c>
      <c r="AP447">
        <v>0</v>
      </c>
      <c r="AQ447">
        <v>0</v>
      </c>
      <c r="AR447">
        <v>0</v>
      </c>
      <c r="AS447" t="s">
        <v>3</v>
      </c>
      <c r="AT447">
        <v>160</v>
      </c>
      <c r="AU447" t="s">
        <v>3</v>
      </c>
      <c r="AV447">
        <v>0</v>
      </c>
      <c r="AW447">
        <v>1</v>
      </c>
      <c r="AX447">
        <v>-1</v>
      </c>
      <c r="AY447">
        <v>0</v>
      </c>
      <c r="AZ447">
        <v>0</v>
      </c>
      <c r="BA447" t="s">
        <v>3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X447">
        <f>Y447*Source!I316</f>
        <v>8</v>
      </c>
      <c r="CY447">
        <f t="shared" si="33"/>
        <v>41.19</v>
      </c>
      <c r="CZ447">
        <f t="shared" si="34"/>
        <v>41.19</v>
      </c>
      <c r="DA447">
        <f t="shared" si="35"/>
        <v>1</v>
      </c>
      <c r="DB447">
        <v>0</v>
      </c>
    </row>
    <row r="448" spans="1:106" x14ac:dyDescent="0.2">
      <c r="A448">
        <f>ROW(Source!A316)</f>
        <v>316</v>
      </c>
      <c r="B448">
        <v>21012691</v>
      </c>
      <c r="C448">
        <v>21014201</v>
      </c>
      <c r="D448">
        <v>7243853</v>
      </c>
      <c r="E448">
        <v>1</v>
      </c>
      <c r="F448">
        <v>1</v>
      </c>
      <c r="G448">
        <v>7157832</v>
      </c>
      <c r="H448">
        <v>3</v>
      </c>
      <c r="I448" t="s">
        <v>578</v>
      </c>
      <c r="J448" t="s">
        <v>580</v>
      </c>
      <c r="K448" t="s">
        <v>579</v>
      </c>
      <c r="L448">
        <v>1354</v>
      </c>
      <c r="N448">
        <v>1010</v>
      </c>
      <c r="O448" t="s">
        <v>51</v>
      </c>
      <c r="P448" t="s">
        <v>51</v>
      </c>
      <c r="Q448">
        <v>1</v>
      </c>
      <c r="W448">
        <v>0</v>
      </c>
      <c r="X448">
        <v>-1277725980</v>
      </c>
      <c r="Y448">
        <v>80</v>
      </c>
      <c r="AA448">
        <v>75.72</v>
      </c>
      <c r="AB448">
        <v>0</v>
      </c>
      <c r="AC448">
        <v>0</v>
      </c>
      <c r="AD448">
        <v>0</v>
      </c>
      <c r="AE448">
        <v>75.72</v>
      </c>
      <c r="AF448">
        <v>0</v>
      </c>
      <c r="AG448">
        <v>0</v>
      </c>
      <c r="AH448">
        <v>0</v>
      </c>
      <c r="AI448">
        <v>1</v>
      </c>
      <c r="AJ448">
        <v>1</v>
      </c>
      <c r="AK448">
        <v>1</v>
      </c>
      <c r="AL448">
        <v>1</v>
      </c>
      <c r="AN448">
        <v>0</v>
      </c>
      <c r="AO448">
        <v>0</v>
      </c>
      <c r="AP448">
        <v>0</v>
      </c>
      <c r="AQ448">
        <v>0</v>
      </c>
      <c r="AR448">
        <v>0</v>
      </c>
      <c r="AS448" t="s">
        <v>3</v>
      </c>
      <c r="AT448">
        <v>80</v>
      </c>
      <c r="AU448" t="s">
        <v>3</v>
      </c>
      <c r="AV448">
        <v>0</v>
      </c>
      <c r="AW448">
        <v>1</v>
      </c>
      <c r="AX448">
        <v>-1</v>
      </c>
      <c r="AY448">
        <v>0</v>
      </c>
      <c r="AZ448">
        <v>0</v>
      </c>
      <c r="BA448" t="s">
        <v>3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CX448">
        <f>Y448*Source!I316</f>
        <v>4</v>
      </c>
      <c r="CY448">
        <f t="shared" si="33"/>
        <v>75.72</v>
      </c>
      <c r="CZ448">
        <f t="shared" si="34"/>
        <v>75.72</v>
      </c>
      <c r="DA448">
        <f t="shared" si="35"/>
        <v>1</v>
      </c>
      <c r="DB448">
        <v>0</v>
      </c>
    </row>
    <row r="449" spans="1:106" x14ac:dyDescent="0.2">
      <c r="A449">
        <f>ROW(Source!A316)</f>
        <v>316</v>
      </c>
      <c r="B449">
        <v>21012691</v>
      </c>
      <c r="C449">
        <v>21014201</v>
      </c>
      <c r="D449">
        <v>7242080</v>
      </c>
      <c r="E449">
        <v>1</v>
      </c>
      <c r="F449">
        <v>1</v>
      </c>
      <c r="G449">
        <v>7157832</v>
      </c>
      <c r="H449">
        <v>3</v>
      </c>
      <c r="I449" t="s">
        <v>819</v>
      </c>
      <c r="J449" t="s">
        <v>820</v>
      </c>
      <c r="K449" t="s">
        <v>821</v>
      </c>
      <c r="L449">
        <v>1301</v>
      </c>
      <c r="N449">
        <v>1003</v>
      </c>
      <c r="O449" t="s">
        <v>69</v>
      </c>
      <c r="P449" t="s">
        <v>69</v>
      </c>
      <c r="Q449">
        <v>1</v>
      </c>
      <c r="W449">
        <v>0</v>
      </c>
      <c r="X449">
        <v>-379758721</v>
      </c>
      <c r="Y449">
        <v>9</v>
      </c>
      <c r="AA449">
        <v>5.19</v>
      </c>
      <c r="AB449">
        <v>0</v>
      </c>
      <c r="AC449">
        <v>0</v>
      </c>
      <c r="AD449">
        <v>0</v>
      </c>
      <c r="AE449">
        <v>5.19</v>
      </c>
      <c r="AF449">
        <v>0</v>
      </c>
      <c r="AG449">
        <v>0</v>
      </c>
      <c r="AH449">
        <v>0</v>
      </c>
      <c r="AI449">
        <v>1</v>
      </c>
      <c r="AJ449">
        <v>1</v>
      </c>
      <c r="AK449">
        <v>1</v>
      </c>
      <c r="AL449">
        <v>1</v>
      </c>
      <c r="AN449">
        <v>0</v>
      </c>
      <c r="AO449">
        <v>1</v>
      </c>
      <c r="AP449">
        <v>0</v>
      </c>
      <c r="AQ449">
        <v>0</v>
      </c>
      <c r="AR449">
        <v>0</v>
      </c>
      <c r="AS449" t="s">
        <v>3</v>
      </c>
      <c r="AT449">
        <v>9</v>
      </c>
      <c r="AU449" t="s">
        <v>3</v>
      </c>
      <c r="AV449">
        <v>0</v>
      </c>
      <c r="AW449">
        <v>2</v>
      </c>
      <c r="AX449">
        <v>21014222</v>
      </c>
      <c r="AY449">
        <v>1</v>
      </c>
      <c r="AZ449">
        <v>0</v>
      </c>
      <c r="BA449">
        <v>431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CX449">
        <f>Y449*Source!I316</f>
        <v>0.45</v>
      </c>
      <c r="CY449">
        <f t="shared" si="33"/>
        <v>5.19</v>
      </c>
      <c r="CZ449">
        <f t="shared" si="34"/>
        <v>5.19</v>
      </c>
      <c r="DA449">
        <f t="shared" si="35"/>
        <v>1</v>
      </c>
      <c r="DB449">
        <v>0</v>
      </c>
    </row>
    <row r="450" spans="1:106" x14ac:dyDescent="0.2">
      <c r="A450">
        <f>ROW(Source!A316)</f>
        <v>316</v>
      </c>
      <c r="B450">
        <v>21012691</v>
      </c>
      <c r="C450">
        <v>21014201</v>
      </c>
      <c r="D450">
        <v>7244303</v>
      </c>
      <c r="E450">
        <v>1</v>
      </c>
      <c r="F450">
        <v>1</v>
      </c>
      <c r="G450">
        <v>7157832</v>
      </c>
      <c r="H450">
        <v>3</v>
      </c>
      <c r="I450" t="s">
        <v>574</v>
      </c>
      <c r="J450" t="s">
        <v>576</v>
      </c>
      <c r="K450" t="s">
        <v>575</v>
      </c>
      <c r="L450">
        <v>1354</v>
      </c>
      <c r="N450">
        <v>1010</v>
      </c>
      <c r="O450" t="s">
        <v>51</v>
      </c>
      <c r="P450" t="s">
        <v>51</v>
      </c>
      <c r="Q450">
        <v>1</v>
      </c>
      <c r="W450">
        <v>0</v>
      </c>
      <c r="X450">
        <v>-675513107</v>
      </c>
      <c r="Y450">
        <v>40</v>
      </c>
      <c r="AA450">
        <v>61.53</v>
      </c>
      <c r="AB450">
        <v>0</v>
      </c>
      <c r="AC450">
        <v>0</v>
      </c>
      <c r="AD450">
        <v>0</v>
      </c>
      <c r="AE450">
        <v>61.53</v>
      </c>
      <c r="AF450">
        <v>0</v>
      </c>
      <c r="AG450">
        <v>0</v>
      </c>
      <c r="AH450">
        <v>0</v>
      </c>
      <c r="AI450">
        <v>1</v>
      </c>
      <c r="AJ450">
        <v>1</v>
      </c>
      <c r="AK450">
        <v>1</v>
      </c>
      <c r="AL450">
        <v>1</v>
      </c>
      <c r="AN450">
        <v>0</v>
      </c>
      <c r="AO450">
        <v>0</v>
      </c>
      <c r="AP450">
        <v>0</v>
      </c>
      <c r="AQ450">
        <v>0</v>
      </c>
      <c r="AR450">
        <v>0</v>
      </c>
      <c r="AS450" t="s">
        <v>3</v>
      </c>
      <c r="AT450">
        <v>40</v>
      </c>
      <c r="AU450" t="s">
        <v>3</v>
      </c>
      <c r="AV450">
        <v>0</v>
      </c>
      <c r="AW450">
        <v>1</v>
      </c>
      <c r="AX450">
        <v>-1</v>
      </c>
      <c r="AY450">
        <v>0</v>
      </c>
      <c r="AZ450">
        <v>0</v>
      </c>
      <c r="BA450" t="s">
        <v>3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CX450">
        <f>Y450*Source!I316</f>
        <v>2</v>
      </c>
      <c r="CY450">
        <f t="shared" si="33"/>
        <v>61.53</v>
      </c>
      <c r="CZ450">
        <f t="shared" si="34"/>
        <v>61.53</v>
      </c>
      <c r="DA450">
        <f t="shared" si="35"/>
        <v>1</v>
      </c>
      <c r="DB450">
        <v>0</v>
      </c>
    </row>
    <row r="451" spans="1:106" x14ac:dyDescent="0.2">
      <c r="A451">
        <f>ROW(Source!A317)</f>
        <v>317</v>
      </c>
      <c r="B451">
        <v>21012693</v>
      </c>
      <c r="C451">
        <v>21014201</v>
      </c>
      <c r="D451">
        <v>7157835</v>
      </c>
      <c r="E451">
        <v>7157832</v>
      </c>
      <c r="F451">
        <v>1</v>
      </c>
      <c r="G451">
        <v>7157832</v>
      </c>
      <c r="H451">
        <v>1</v>
      </c>
      <c r="I451" t="s">
        <v>685</v>
      </c>
      <c r="J451" t="s">
        <v>3</v>
      </c>
      <c r="K451" t="s">
        <v>686</v>
      </c>
      <c r="L451">
        <v>1191</v>
      </c>
      <c r="N451">
        <v>1013</v>
      </c>
      <c r="O451" t="s">
        <v>687</v>
      </c>
      <c r="P451" t="s">
        <v>687</v>
      </c>
      <c r="Q451">
        <v>1</v>
      </c>
      <c r="W451">
        <v>0</v>
      </c>
      <c r="X451">
        <v>946207192</v>
      </c>
      <c r="Y451">
        <v>182.16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1</v>
      </c>
      <c r="AJ451">
        <v>1</v>
      </c>
      <c r="AK451">
        <v>1</v>
      </c>
      <c r="AL451">
        <v>1</v>
      </c>
      <c r="AN451">
        <v>0</v>
      </c>
      <c r="AO451">
        <v>1</v>
      </c>
      <c r="AP451">
        <v>1</v>
      </c>
      <c r="AQ451">
        <v>0</v>
      </c>
      <c r="AR451">
        <v>0</v>
      </c>
      <c r="AS451" t="s">
        <v>3</v>
      </c>
      <c r="AT451">
        <v>158.4</v>
      </c>
      <c r="AU451" t="s">
        <v>28</v>
      </c>
      <c r="AV451">
        <v>1</v>
      </c>
      <c r="AW451">
        <v>2</v>
      </c>
      <c r="AX451">
        <v>21014216</v>
      </c>
      <c r="AY451">
        <v>1</v>
      </c>
      <c r="AZ451">
        <v>0</v>
      </c>
      <c r="BA451">
        <v>436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CX451">
        <f>Y451*Source!I317</f>
        <v>9.1080000000000005</v>
      </c>
      <c r="CY451">
        <f>AD451</f>
        <v>0</v>
      </c>
      <c r="CZ451">
        <f>AH451</f>
        <v>0</v>
      </c>
      <c r="DA451">
        <f>AL451</f>
        <v>1</v>
      </c>
      <c r="DB451">
        <v>0</v>
      </c>
    </row>
    <row r="452" spans="1:106" x14ac:dyDescent="0.2">
      <c r="A452">
        <f>ROW(Source!A317)</f>
        <v>317</v>
      </c>
      <c r="B452">
        <v>21012693</v>
      </c>
      <c r="C452">
        <v>21014201</v>
      </c>
      <c r="D452">
        <v>7159942</v>
      </c>
      <c r="E452">
        <v>7157832</v>
      </c>
      <c r="F452">
        <v>1</v>
      </c>
      <c r="G452">
        <v>7157832</v>
      </c>
      <c r="H452">
        <v>2</v>
      </c>
      <c r="I452" t="s">
        <v>692</v>
      </c>
      <c r="J452" t="s">
        <v>3</v>
      </c>
      <c r="K452" t="s">
        <v>693</v>
      </c>
      <c r="L452">
        <v>1344</v>
      </c>
      <c r="N452">
        <v>1008</v>
      </c>
      <c r="O452" t="s">
        <v>691</v>
      </c>
      <c r="P452" t="s">
        <v>691</v>
      </c>
      <c r="Q452">
        <v>1</v>
      </c>
      <c r="W452">
        <v>0</v>
      </c>
      <c r="X452">
        <v>-450565604</v>
      </c>
      <c r="Y452">
        <v>61.74349999999999</v>
      </c>
      <c r="AA452">
        <v>0</v>
      </c>
      <c r="AB452">
        <v>1.07</v>
      </c>
      <c r="AC452">
        <v>0</v>
      </c>
      <c r="AD452">
        <v>0</v>
      </c>
      <c r="AE452">
        <v>0</v>
      </c>
      <c r="AF452">
        <v>1</v>
      </c>
      <c r="AG452">
        <v>0</v>
      </c>
      <c r="AH452">
        <v>0</v>
      </c>
      <c r="AI452">
        <v>1</v>
      </c>
      <c r="AJ452">
        <v>1</v>
      </c>
      <c r="AK452">
        <v>1</v>
      </c>
      <c r="AL452">
        <v>1</v>
      </c>
      <c r="AN452">
        <v>0</v>
      </c>
      <c r="AO452">
        <v>1</v>
      </c>
      <c r="AP452">
        <v>1</v>
      </c>
      <c r="AQ452">
        <v>0</v>
      </c>
      <c r="AR452">
        <v>0</v>
      </c>
      <c r="AS452" t="s">
        <v>3</v>
      </c>
      <c r="AT452">
        <v>53.69</v>
      </c>
      <c r="AU452" t="s">
        <v>28</v>
      </c>
      <c r="AV452">
        <v>0</v>
      </c>
      <c r="AW452">
        <v>2</v>
      </c>
      <c r="AX452">
        <v>21014217</v>
      </c>
      <c r="AY452">
        <v>1</v>
      </c>
      <c r="AZ452">
        <v>0</v>
      </c>
      <c r="BA452">
        <v>437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X452">
        <f>Y452*Source!I317</f>
        <v>3.0871749999999998</v>
      </c>
      <c r="CY452">
        <f>AB452</f>
        <v>1.07</v>
      </c>
      <c r="CZ452">
        <f>AF452</f>
        <v>1</v>
      </c>
      <c r="DA452">
        <f>AJ452</f>
        <v>1</v>
      </c>
      <c r="DB452">
        <v>0</v>
      </c>
    </row>
    <row r="453" spans="1:106" x14ac:dyDescent="0.2">
      <c r="A453">
        <f>ROW(Source!A317)</f>
        <v>317</v>
      </c>
      <c r="B453">
        <v>21012693</v>
      </c>
      <c r="C453">
        <v>21014201</v>
      </c>
      <c r="D453">
        <v>7231827</v>
      </c>
      <c r="E453">
        <v>1</v>
      </c>
      <c r="F453">
        <v>1</v>
      </c>
      <c r="G453">
        <v>7157832</v>
      </c>
      <c r="H453">
        <v>3</v>
      </c>
      <c r="I453" t="s">
        <v>755</v>
      </c>
      <c r="J453" t="s">
        <v>756</v>
      </c>
      <c r="K453" t="s">
        <v>757</v>
      </c>
      <c r="L453">
        <v>1339</v>
      </c>
      <c r="N453">
        <v>1007</v>
      </c>
      <c r="O453" t="s">
        <v>123</v>
      </c>
      <c r="P453" t="s">
        <v>123</v>
      </c>
      <c r="Q453">
        <v>1</v>
      </c>
      <c r="W453">
        <v>0</v>
      </c>
      <c r="X453">
        <v>55300385</v>
      </c>
      <c r="Y453">
        <v>0.4</v>
      </c>
      <c r="AA453">
        <v>29.98</v>
      </c>
      <c r="AB453">
        <v>0</v>
      </c>
      <c r="AC453">
        <v>0</v>
      </c>
      <c r="AD453">
        <v>0</v>
      </c>
      <c r="AE453">
        <v>7.07</v>
      </c>
      <c r="AF453">
        <v>0</v>
      </c>
      <c r="AG453">
        <v>0</v>
      </c>
      <c r="AH453">
        <v>0</v>
      </c>
      <c r="AI453">
        <v>4.24</v>
      </c>
      <c r="AJ453">
        <v>1</v>
      </c>
      <c r="AK453">
        <v>1</v>
      </c>
      <c r="AL453">
        <v>1</v>
      </c>
      <c r="AN453">
        <v>0</v>
      </c>
      <c r="AO453">
        <v>1</v>
      </c>
      <c r="AP453">
        <v>0</v>
      </c>
      <c r="AQ453">
        <v>0</v>
      </c>
      <c r="AR453">
        <v>0</v>
      </c>
      <c r="AS453" t="s">
        <v>3</v>
      </c>
      <c r="AT453">
        <v>0.4</v>
      </c>
      <c r="AU453" t="s">
        <v>3</v>
      </c>
      <c r="AV453">
        <v>0</v>
      </c>
      <c r="AW453">
        <v>2</v>
      </c>
      <c r="AX453">
        <v>21014218</v>
      </c>
      <c r="AY453">
        <v>1</v>
      </c>
      <c r="AZ453">
        <v>0</v>
      </c>
      <c r="BA453">
        <v>438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X453">
        <f>Y453*Source!I317</f>
        <v>2.0000000000000004E-2</v>
      </c>
      <c r="CY453">
        <f t="shared" ref="CY453:CY464" si="36">AA453</f>
        <v>29.98</v>
      </c>
      <c r="CZ453">
        <f t="shared" ref="CZ453:CZ464" si="37">AE453</f>
        <v>7.07</v>
      </c>
      <c r="DA453">
        <f t="shared" ref="DA453:DA464" si="38">AI453</f>
        <v>4.24</v>
      </c>
      <c r="DB453">
        <v>0</v>
      </c>
    </row>
    <row r="454" spans="1:106" x14ac:dyDescent="0.2">
      <c r="A454">
        <f>ROW(Source!A317)</f>
        <v>317</v>
      </c>
      <c r="B454">
        <v>21012693</v>
      </c>
      <c r="C454">
        <v>21014201</v>
      </c>
      <c r="D454">
        <v>7231970</v>
      </c>
      <c r="E454">
        <v>1</v>
      </c>
      <c r="F454">
        <v>1</v>
      </c>
      <c r="G454">
        <v>7157832</v>
      </c>
      <c r="H454">
        <v>3</v>
      </c>
      <c r="I454" t="s">
        <v>810</v>
      </c>
      <c r="J454" t="s">
        <v>811</v>
      </c>
      <c r="K454" t="s">
        <v>812</v>
      </c>
      <c r="L454">
        <v>1348</v>
      </c>
      <c r="N454">
        <v>1009</v>
      </c>
      <c r="O454" t="s">
        <v>173</v>
      </c>
      <c r="P454" t="s">
        <v>173</v>
      </c>
      <c r="Q454">
        <v>1000</v>
      </c>
      <c r="W454">
        <v>0</v>
      </c>
      <c r="X454">
        <v>1411643647</v>
      </c>
      <c r="Y454">
        <v>1.4E-3</v>
      </c>
      <c r="AA454">
        <v>63888.17</v>
      </c>
      <c r="AB454">
        <v>0</v>
      </c>
      <c r="AC454">
        <v>0</v>
      </c>
      <c r="AD454">
        <v>0</v>
      </c>
      <c r="AE454">
        <v>3246.35</v>
      </c>
      <c r="AF454">
        <v>0</v>
      </c>
      <c r="AG454">
        <v>0</v>
      </c>
      <c r="AH454">
        <v>0</v>
      </c>
      <c r="AI454">
        <v>19.68</v>
      </c>
      <c r="AJ454">
        <v>1</v>
      </c>
      <c r="AK454">
        <v>1</v>
      </c>
      <c r="AL454">
        <v>1</v>
      </c>
      <c r="AN454">
        <v>0</v>
      </c>
      <c r="AO454">
        <v>1</v>
      </c>
      <c r="AP454">
        <v>0</v>
      </c>
      <c r="AQ454">
        <v>0</v>
      </c>
      <c r="AR454">
        <v>0</v>
      </c>
      <c r="AS454" t="s">
        <v>3</v>
      </c>
      <c r="AT454">
        <v>1.4E-3</v>
      </c>
      <c r="AU454" t="s">
        <v>3</v>
      </c>
      <c r="AV454">
        <v>0</v>
      </c>
      <c r="AW454">
        <v>2</v>
      </c>
      <c r="AX454">
        <v>21014219</v>
      </c>
      <c r="AY454">
        <v>1</v>
      </c>
      <c r="AZ454">
        <v>0</v>
      </c>
      <c r="BA454">
        <v>439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CX454">
        <f>Y454*Source!I317</f>
        <v>7.0000000000000007E-5</v>
      </c>
      <c r="CY454">
        <f t="shared" si="36"/>
        <v>63888.17</v>
      </c>
      <c r="CZ454">
        <f t="shared" si="37"/>
        <v>3246.35</v>
      </c>
      <c r="DA454">
        <f t="shared" si="38"/>
        <v>19.68</v>
      </c>
      <c r="DB454">
        <v>0</v>
      </c>
    </row>
    <row r="455" spans="1:106" x14ac:dyDescent="0.2">
      <c r="A455">
        <f>ROW(Source!A317)</f>
        <v>317</v>
      </c>
      <c r="B455">
        <v>21012693</v>
      </c>
      <c r="C455">
        <v>21014201</v>
      </c>
      <c r="D455">
        <v>7231735</v>
      </c>
      <c r="E455">
        <v>1</v>
      </c>
      <c r="F455">
        <v>1</v>
      </c>
      <c r="G455">
        <v>7157832</v>
      </c>
      <c r="H455">
        <v>3</v>
      </c>
      <c r="I455" t="s">
        <v>813</v>
      </c>
      <c r="J455" t="s">
        <v>814</v>
      </c>
      <c r="K455" t="s">
        <v>815</v>
      </c>
      <c r="L455">
        <v>1339</v>
      </c>
      <c r="N455">
        <v>1007</v>
      </c>
      <c r="O455" t="s">
        <v>123</v>
      </c>
      <c r="P455" t="s">
        <v>123</v>
      </c>
      <c r="Q455">
        <v>1</v>
      </c>
      <c r="W455">
        <v>0</v>
      </c>
      <c r="X455">
        <v>-348890864</v>
      </c>
      <c r="Y455">
        <v>0.21</v>
      </c>
      <c r="AA455">
        <v>371.78</v>
      </c>
      <c r="AB455">
        <v>0</v>
      </c>
      <c r="AC455">
        <v>0</v>
      </c>
      <c r="AD455">
        <v>0</v>
      </c>
      <c r="AE455">
        <v>53.57</v>
      </c>
      <c r="AF455">
        <v>0</v>
      </c>
      <c r="AG455">
        <v>0</v>
      </c>
      <c r="AH455">
        <v>0</v>
      </c>
      <c r="AI455">
        <v>6.94</v>
      </c>
      <c r="AJ455">
        <v>1</v>
      </c>
      <c r="AK455">
        <v>1</v>
      </c>
      <c r="AL455">
        <v>1</v>
      </c>
      <c r="AN455">
        <v>0</v>
      </c>
      <c r="AO455">
        <v>1</v>
      </c>
      <c r="AP455">
        <v>0</v>
      </c>
      <c r="AQ455">
        <v>0</v>
      </c>
      <c r="AR455">
        <v>0</v>
      </c>
      <c r="AS455" t="s">
        <v>3</v>
      </c>
      <c r="AT455">
        <v>0.21</v>
      </c>
      <c r="AU455" t="s">
        <v>3</v>
      </c>
      <c r="AV455">
        <v>0</v>
      </c>
      <c r="AW455">
        <v>2</v>
      </c>
      <c r="AX455">
        <v>21014220</v>
      </c>
      <c r="AY455">
        <v>1</v>
      </c>
      <c r="AZ455">
        <v>0</v>
      </c>
      <c r="BA455">
        <v>440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CX455">
        <f>Y455*Source!I317</f>
        <v>1.0500000000000001E-2</v>
      </c>
      <c r="CY455">
        <f t="shared" si="36"/>
        <v>371.78</v>
      </c>
      <c r="CZ455">
        <f t="shared" si="37"/>
        <v>53.57</v>
      </c>
      <c r="DA455">
        <f t="shared" si="38"/>
        <v>6.94</v>
      </c>
      <c r="DB455">
        <v>0</v>
      </c>
    </row>
    <row r="456" spans="1:106" x14ac:dyDescent="0.2">
      <c r="A456">
        <f>ROW(Source!A317)</f>
        <v>317</v>
      </c>
      <c r="B456">
        <v>21012693</v>
      </c>
      <c r="C456">
        <v>21014201</v>
      </c>
      <c r="D456">
        <v>7232095</v>
      </c>
      <c r="E456">
        <v>1</v>
      </c>
      <c r="F456">
        <v>1</v>
      </c>
      <c r="G456">
        <v>7157832</v>
      </c>
      <c r="H456">
        <v>3</v>
      </c>
      <c r="I456" t="s">
        <v>816</v>
      </c>
      <c r="J456" t="s">
        <v>817</v>
      </c>
      <c r="K456" t="s">
        <v>818</v>
      </c>
      <c r="L456">
        <v>1339</v>
      </c>
      <c r="N456">
        <v>1007</v>
      </c>
      <c r="O456" t="s">
        <v>123</v>
      </c>
      <c r="P456" t="s">
        <v>123</v>
      </c>
      <c r="Q456">
        <v>1</v>
      </c>
      <c r="W456">
        <v>0</v>
      </c>
      <c r="X456">
        <v>516329150</v>
      </c>
      <c r="Y456">
        <v>0.48</v>
      </c>
      <c r="AA456">
        <v>45.27</v>
      </c>
      <c r="AB456">
        <v>0</v>
      </c>
      <c r="AC456">
        <v>0</v>
      </c>
      <c r="AD456">
        <v>0</v>
      </c>
      <c r="AE456">
        <v>5.91</v>
      </c>
      <c r="AF456">
        <v>0</v>
      </c>
      <c r="AG456">
        <v>0</v>
      </c>
      <c r="AH456">
        <v>0</v>
      </c>
      <c r="AI456">
        <v>7.66</v>
      </c>
      <c r="AJ456">
        <v>1</v>
      </c>
      <c r="AK456">
        <v>1</v>
      </c>
      <c r="AL456">
        <v>1</v>
      </c>
      <c r="AN456">
        <v>0</v>
      </c>
      <c r="AO456">
        <v>1</v>
      </c>
      <c r="AP456">
        <v>0</v>
      </c>
      <c r="AQ456">
        <v>0</v>
      </c>
      <c r="AR456">
        <v>0</v>
      </c>
      <c r="AS456" t="s">
        <v>3</v>
      </c>
      <c r="AT456">
        <v>0.48</v>
      </c>
      <c r="AU456" t="s">
        <v>3</v>
      </c>
      <c r="AV456">
        <v>0</v>
      </c>
      <c r="AW456">
        <v>2</v>
      </c>
      <c r="AX456">
        <v>21014221</v>
      </c>
      <c r="AY456">
        <v>1</v>
      </c>
      <c r="AZ456">
        <v>0</v>
      </c>
      <c r="BA456">
        <v>441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CX456">
        <f>Y456*Source!I317</f>
        <v>2.4E-2</v>
      </c>
      <c r="CY456">
        <f t="shared" si="36"/>
        <v>45.27</v>
      </c>
      <c r="CZ456">
        <f t="shared" si="37"/>
        <v>5.91</v>
      </c>
      <c r="DA456">
        <f t="shared" si="38"/>
        <v>7.66</v>
      </c>
      <c r="DB456">
        <v>0</v>
      </c>
    </row>
    <row r="457" spans="1:106" x14ac:dyDescent="0.2">
      <c r="A457">
        <f>ROW(Source!A317)</f>
        <v>317</v>
      </c>
      <c r="B457">
        <v>21012693</v>
      </c>
      <c r="C457">
        <v>21014201</v>
      </c>
      <c r="D457">
        <v>9284575</v>
      </c>
      <c r="E457">
        <v>1</v>
      </c>
      <c r="F457">
        <v>1</v>
      </c>
      <c r="G457">
        <v>7157832</v>
      </c>
      <c r="H457">
        <v>3</v>
      </c>
      <c r="I457" t="s">
        <v>566</v>
      </c>
      <c r="J457" t="s">
        <v>568</v>
      </c>
      <c r="K457" t="s">
        <v>567</v>
      </c>
      <c r="L457">
        <v>1301</v>
      </c>
      <c r="N457">
        <v>1003</v>
      </c>
      <c r="O457" t="s">
        <v>69</v>
      </c>
      <c r="P457" t="s">
        <v>69</v>
      </c>
      <c r="Q457">
        <v>1</v>
      </c>
      <c r="W457">
        <v>0</v>
      </c>
      <c r="X457">
        <v>1347633176</v>
      </c>
      <c r="Y457">
        <v>20</v>
      </c>
      <c r="AA457">
        <v>369.93</v>
      </c>
      <c r="AB457">
        <v>0</v>
      </c>
      <c r="AC457">
        <v>0</v>
      </c>
      <c r="AD457">
        <v>0</v>
      </c>
      <c r="AE457">
        <v>15.42</v>
      </c>
      <c r="AF457">
        <v>0</v>
      </c>
      <c r="AG457">
        <v>0</v>
      </c>
      <c r="AH457">
        <v>0</v>
      </c>
      <c r="AI457">
        <v>23.99</v>
      </c>
      <c r="AJ457">
        <v>1</v>
      </c>
      <c r="AK457">
        <v>1</v>
      </c>
      <c r="AL457">
        <v>1</v>
      </c>
      <c r="AN457">
        <v>0</v>
      </c>
      <c r="AO457">
        <v>0</v>
      </c>
      <c r="AP457">
        <v>0</v>
      </c>
      <c r="AQ457">
        <v>0</v>
      </c>
      <c r="AR457">
        <v>0</v>
      </c>
      <c r="AS457" t="s">
        <v>3</v>
      </c>
      <c r="AT457">
        <v>20</v>
      </c>
      <c r="AU457" t="s">
        <v>3</v>
      </c>
      <c r="AV457">
        <v>0</v>
      </c>
      <c r="AW457">
        <v>1</v>
      </c>
      <c r="AX457">
        <v>-1</v>
      </c>
      <c r="AY457">
        <v>0</v>
      </c>
      <c r="AZ457">
        <v>0</v>
      </c>
      <c r="BA457" t="s">
        <v>3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X457">
        <f>Y457*Source!I317</f>
        <v>1</v>
      </c>
      <c r="CY457">
        <f t="shared" si="36"/>
        <v>369.93</v>
      </c>
      <c r="CZ457">
        <f t="shared" si="37"/>
        <v>15.42</v>
      </c>
      <c r="DA457">
        <f t="shared" si="38"/>
        <v>23.99</v>
      </c>
      <c r="DB457">
        <v>0</v>
      </c>
    </row>
    <row r="458" spans="1:106" x14ac:dyDescent="0.2">
      <c r="A458">
        <f>ROW(Source!A317)</f>
        <v>317</v>
      </c>
      <c r="B458">
        <v>21012693</v>
      </c>
      <c r="C458">
        <v>21014201</v>
      </c>
      <c r="D458">
        <v>7243845</v>
      </c>
      <c r="E458">
        <v>1</v>
      </c>
      <c r="F458">
        <v>1</v>
      </c>
      <c r="G458">
        <v>7157832</v>
      </c>
      <c r="H458">
        <v>3</v>
      </c>
      <c r="I458" t="s">
        <v>570</v>
      </c>
      <c r="J458" t="s">
        <v>572</v>
      </c>
      <c r="K458" t="s">
        <v>571</v>
      </c>
      <c r="L458">
        <v>1301</v>
      </c>
      <c r="N458">
        <v>1003</v>
      </c>
      <c r="O458" t="s">
        <v>69</v>
      </c>
      <c r="P458" t="s">
        <v>69</v>
      </c>
      <c r="Q458">
        <v>1</v>
      </c>
      <c r="W458">
        <v>0</v>
      </c>
      <c r="X458">
        <v>682753831</v>
      </c>
      <c r="Y458">
        <v>93.6</v>
      </c>
      <c r="AA458">
        <v>38.74</v>
      </c>
      <c r="AB458">
        <v>0</v>
      </c>
      <c r="AC458">
        <v>0</v>
      </c>
      <c r="AD458">
        <v>0</v>
      </c>
      <c r="AE458">
        <v>17.77</v>
      </c>
      <c r="AF458">
        <v>0</v>
      </c>
      <c r="AG458">
        <v>0</v>
      </c>
      <c r="AH458">
        <v>0</v>
      </c>
      <c r="AI458">
        <v>2.1800000000000002</v>
      </c>
      <c r="AJ458">
        <v>1</v>
      </c>
      <c r="AK458">
        <v>1</v>
      </c>
      <c r="AL458">
        <v>1</v>
      </c>
      <c r="AN458">
        <v>0</v>
      </c>
      <c r="AO458">
        <v>0</v>
      </c>
      <c r="AP458">
        <v>0</v>
      </c>
      <c r="AQ458">
        <v>0</v>
      </c>
      <c r="AR458">
        <v>0</v>
      </c>
      <c r="AS458" t="s">
        <v>3</v>
      </c>
      <c r="AT458">
        <v>93.6</v>
      </c>
      <c r="AU458" t="s">
        <v>3</v>
      </c>
      <c r="AV458">
        <v>0</v>
      </c>
      <c r="AW458">
        <v>1</v>
      </c>
      <c r="AX458">
        <v>-1</v>
      </c>
      <c r="AY458">
        <v>0</v>
      </c>
      <c r="AZ458">
        <v>0</v>
      </c>
      <c r="BA458" t="s">
        <v>3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CX458">
        <f>Y458*Source!I317</f>
        <v>4.68</v>
      </c>
      <c r="CY458">
        <f t="shared" si="36"/>
        <v>38.74</v>
      </c>
      <c r="CZ458">
        <f t="shared" si="37"/>
        <v>17.77</v>
      </c>
      <c r="DA458">
        <f t="shared" si="38"/>
        <v>2.1800000000000002</v>
      </c>
      <c r="DB458">
        <v>0</v>
      </c>
    </row>
    <row r="459" spans="1:106" x14ac:dyDescent="0.2">
      <c r="A459">
        <f>ROW(Source!A317)</f>
        <v>317</v>
      </c>
      <c r="B459">
        <v>21012693</v>
      </c>
      <c r="C459">
        <v>21014201</v>
      </c>
      <c r="D459">
        <v>7243858</v>
      </c>
      <c r="E459">
        <v>1</v>
      </c>
      <c r="F459">
        <v>1</v>
      </c>
      <c r="G459">
        <v>7157832</v>
      </c>
      <c r="H459">
        <v>3</v>
      </c>
      <c r="I459" t="s">
        <v>586</v>
      </c>
      <c r="J459" t="s">
        <v>588</v>
      </c>
      <c r="K459" t="s">
        <v>587</v>
      </c>
      <c r="L459">
        <v>1354</v>
      </c>
      <c r="N459">
        <v>1010</v>
      </c>
      <c r="O459" t="s">
        <v>51</v>
      </c>
      <c r="P459" t="s">
        <v>51</v>
      </c>
      <c r="Q459">
        <v>1</v>
      </c>
      <c r="W459">
        <v>0</v>
      </c>
      <c r="X459">
        <v>-2118544053</v>
      </c>
      <c r="Y459">
        <v>80</v>
      </c>
      <c r="AA459">
        <v>91.7</v>
      </c>
      <c r="AB459">
        <v>0</v>
      </c>
      <c r="AC459">
        <v>0</v>
      </c>
      <c r="AD459">
        <v>0</v>
      </c>
      <c r="AE459">
        <v>31.95</v>
      </c>
      <c r="AF459">
        <v>0</v>
      </c>
      <c r="AG459">
        <v>0</v>
      </c>
      <c r="AH459">
        <v>0</v>
      </c>
      <c r="AI459">
        <v>2.87</v>
      </c>
      <c r="AJ459">
        <v>1</v>
      </c>
      <c r="AK459">
        <v>1</v>
      </c>
      <c r="AL459">
        <v>1</v>
      </c>
      <c r="AN459">
        <v>0</v>
      </c>
      <c r="AO459">
        <v>0</v>
      </c>
      <c r="AP459">
        <v>0</v>
      </c>
      <c r="AQ459">
        <v>0</v>
      </c>
      <c r="AR459">
        <v>0</v>
      </c>
      <c r="AS459" t="s">
        <v>3</v>
      </c>
      <c r="AT459">
        <v>80</v>
      </c>
      <c r="AU459" t="s">
        <v>3</v>
      </c>
      <c r="AV459">
        <v>0</v>
      </c>
      <c r="AW459">
        <v>1</v>
      </c>
      <c r="AX459">
        <v>-1</v>
      </c>
      <c r="AY459">
        <v>0</v>
      </c>
      <c r="AZ459">
        <v>0</v>
      </c>
      <c r="BA459" t="s">
        <v>3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X459">
        <f>Y459*Source!I317</f>
        <v>4</v>
      </c>
      <c r="CY459">
        <f t="shared" si="36"/>
        <v>91.7</v>
      </c>
      <c r="CZ459">
        <f t="shared" si="37"/>
        <v>31.95</v>
      </c>
      <c r="DA459">
        <f t="shared" si="38"/>
        <v>2.87</v>
      </c>
      <c r="DB459">
        <v>0</v>
      </c>
    </row>
    <row r="460" spans="1:106" x14ac:dyDescent="0.2">
      <c r="A460">
        <f>ROW(Source!A317)</f>
        <v>317</v>
      </c>
      <c r="B460">
        <v>21012693</v>
      </c>
      <c r="C460">
        <v>21014201</v>
      </c>
      <c r="D460">
        <v>7243862</v>
      </c>
      <c r="E460">
        <v>1</v>
      </c>
      <c r="F460">
        <v>1</v>
      </c>
      <c r="G460">
        <v>7157832</v>
      </c>
      <c r="H460">
        <v>3</v>
      </c>
      <c r="I460" t="s">
        <v>590</v>
      </c>
      <c r="J460" t="s">
        <v>592</v>
      </c>
      <c r="K460" t="s">
        <v>591</v>
      </c>
      <c r="L460">
        <v>1354</v>
      </c>
      <c r="N460">
        <v>1010</v>
      </c>
      <c r="O460" t="s">
        <v>51</v>
      </c>
      <c r="P460" t="s">
        <v>51</v>
      </c>
      <c r="Q460">
        <v>1</v>
      </c>
      <c r="W460">
        <v>0</v>
      </c>
      <c r="X460">
        <v>199639631</v>
      </c>
      <c r="Y460">
        <v>80</v>
      </c>
      <c r="AA460">
        <v>53.1</v>
      </c>
      <c r="AB460">
        <v>0</v>
      </c>
      <c r="AC460">
        <v>0</v>
      </c>
      <c r="AD460">
        <v>0</v>
      </c>
      <c r="AE460">
        <v>27.09</v>
      </c>
      <c r="AF460">
        <v>0</v>
      </c>
      <c r="AG460">
        <v>0</v>
      </c>
      <c r="AH460">
        <v>0</v>
      </c>
      <c r="AI460">
        <v>1.96</v>
      </c>
      <c r="AJ460">
        <v>1</v>
      </c>
      <c r="AK460">
        <v>1</v>
      </c>
      <c r="AL460">
        <v>1</v>
      </c>
      <c r="AN460">
        <v>0</v>
      </c>
      <c r="AO460">
        <v>0</v>
      </c>
      <c r="AP460">
        <v>0</v>
      </c>
      <c r="AQ460">
        <v>0</v>
      </c>
      <c r="AR460">
        <v>0</v>
      </c>
      <c r="AS460" t="s">
        <v>3</v>
      </c>
      <c r="AT460">
        <v>80</v>
      </c>
      <c r="AU460" t="s">
        <v>3</v>
      </c>
      <c r="AV460">
        <v>0</v>
      </c>
      <c r="AW460">
        <v>1</v>
      </c>
      <c r="AX460">
        <v>-1</v>
      </c>
      <c r="AY460">
        <v>0</v>
      </c>
      <c r="AZ460">
        <v>0</v>
      </c>
      <c r="BA460" t="s">
        <v>3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X460">
        <f>Y460*Source!I317</f>
        <v>4</v>
      </c>
      <c r="CY460">
        <f t="shared" si="36"/>
        <v>53.1</v>
      </c>
      <c r="CZ460">
        <f t="shared" si="37"/>
        <v>27.09</v>
      </c>
      <c r="DA460">
        <f t="shared" si="38"/>
        <v>1.96</v>
      </c>
      <c r="DB460">
        <v>0</v>
      </c>
    </row>
    <row r="461" spans="1:106" x14ac:dyDescent="0.2">
      <c r="A461">
        <f>ROW(Source!A317)</f>
        <v>317</v>
      </c>
      <c r="B461">
        <v>21012693</v>
      </c>
      <c r="C461">
        <v>21014201</v>
      </c>
      <c r="D461">
        <v>7243849</v>
      </c>
      <c r="E461">
        <v>1</v>
      </c>
      <c r="F461">
        <v>1</v>
      </c>
      <c r="G461">
        <v>7157832</v>
      </c>
      <c r="H461">
        <v>3</v>
      </c>
      <c r="I461" t="s">
        <v>582</v>
      </c>
      <c r="J461" t="s">
        <v>584</v>
      </c>
      <c r="K461" t="s">
        <v>583</v>
      </c>
      <c r="L461">
        <v>1354</v>
      </c>
      <c r="N461">
        <v>1010</v>
      </c>
      <c r="O461" t="s">
        <v>51</v>
      </c>
      <c r="P461" t="s">
        <v>51</v>
      </c>
      <c r="Q461">
        <v>1</v>
      </c>
      <c r="W461">
        <v>0</v>
      </c>
      <c r="X461">
        <v>1440301192</v>
      </c>
      <c r="Y461">
        <v>160</v>
      </c>
      <c r="AA461">
        <v>91.03</v>
      </c>
      <c r="AB461">
        <v>0</v>
      </c>
      <c r="AC461">
        <v>0</v>
      </c>
      <c r="AD461">
        <v>0</v>
      </c>
      <c r="AE461">
        <v>41.19</v>
      </c>
      <c r="AF461">
        <v>0</v>
      </c>
      <c r="AG461">
        <v>0</v>
      </c>
      <c r="AH461">
        <v>0</v>
      </c>
      <c r="AI461">
        <v>2.21</v>
      </c>
      <c r="AJ461">
        <v>1</v>
      </c>
      <c r="AK461">
        <v>1</v>
      </c>
      <c r="AL461">
        <v>1</v>
      </c>
      <c r="AN461">
        <v>0</v>
      </c>
      <c r="AO461">
        <v>0</v>
      </c>
      <c r="AP461">
        <v>0</v>
      </c>
      <c r="AQ461">
        <v>0</v>
      </c>
      <c r="AR461">
        <v>0</v>
      </c>
      <c r="AS461" t="s">
        <v>3</v>
      </c>
      <c r="AT461">
        <v>160</v>
      </c>
      <c r="AU461" t="s">
        <v>3</v>
      </c>
      <c r="AV461">
        <v>0</v>
      </c>
      <c r="AW461">
        <v>1</v>
      </c>
      <c r="AX461">
        <v>-1</v>
      </c>
      <c r="AY461">
        <v>0</v>
      </c>
      <c r="AZ461">
        <v>0</v>
      </c>
      <c r="BA461" t="s">
        <v>3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X461">
        <f>Y461*Source!I317</f>
        <v>8</v>
      </c>
      <c r="CY461">
        <f t="shared" si="36"/>
        <v>91.03</v>
      </c>
      <c r="CZ461">
        <f t="shared" si="37"/>
        <v>41.19</v>
      </c>
      <c r="DA461">
        <f t="shared" si="38"/>
        <v>2.21</v>
      </c>
      <c r="DB461">
        <v>0</v>
      </c>
    </row>
    <row r="462" spans="1:106" x14ac:dyDescent="0.2">
      <c r="A462">
        <f>ROW(Source!A317)</f>
        <v>317</v>
      </c>
      <c r="B462">
        <v>21012693</v>
      </c>
      <c r="C462">
        <v>21014201</v>
      </c>
      <c r="D462">
        <v>7243853</v>
      </c>
      <c r="E462">
        <v>1</v>
      </c>
      <c r="F462">
        <v>1</v>
      </c>
      <c r="G462">
        <v>7157832</v>
      </c>
      <c r="H462">
        <v>3</v>
      </c>
      <c r="I462" t="s">
        <v>578</v>
      </c>
      <c r="J462" t="s">
        <v>580</v>
      </c>
      <c r="K462" t="s">
        <v>579</v>
      </c>
      <c r="L462">
        <v>1354</v>
      </c>
      <c r="N462">
        <v>1010</v>
      </c>
      <c r="O462" t="s">
        <v>51</v>
      </c>
      <c r="P462" t="s">
        <v>51</v>
      </c>
      <c r="Q462">
        <v>1</v>
      </c>
      <c r="W462">
        <v>0</v>
      </c>
      <c r="X462">
        <v>-1277725980</v>
      </c>
      <c r="Y462">
        <v>80</v>
      </c>
      <c r="AA462">
        <v>103.74</v>
      </c>
      <c r="AB462">
        <v>0</v>
      </c>
      <c r="AC462">
        <v>0</v>
      </c>
      <c r="AD462">
        <v>0</v>
      </c>
      <c r="AE462">
        <v>75.72</v>
      </c>
      <c r="AF462">
        <v>0</v>
      </c>
      <c r="AG462">
        <v>0</v>
      </c>
      <c r="AH462">
        <v>0</v>
      </c>
      <c r="AI462">
        <v>1.37</v>
      </c>
      <c r="AJ462">
        <v>1</v>
      </c>
      <c r="AK462">
        <v>1</v>
      </c>
      <c r="AL462">
        <v>1</v>
      </c>
      <c r="AN462">
        <v>0</v>
      </c>
      <c r="AO462">
        <v>0</v>
      </c>
      <c r="AP462">
        <v>0</v>
      </c>
      <c r="AQ462">
        <v>0</v>
      </c>
      <c r="AR462">
        <v>0</v>
      </c>
      <c r="AS462" t="s">
        <v>3</v>
      </c>
      <c r="AT462">
        <v>80</v>
      </c>
      <c r="AU462" t="s">
        <v>3</v>
      </c>
      <c r="AV462">
        <v>0</v>
      </c>
      <c r="AW462">
        <v>1</v>
      </c>
      <c r="AX462">
        <v>-1</v>
      </c>
      <c r="AY462">
        <v>0</v>
      </c>
      <c r="AZ462">
        <v>0</v>
      </c>
      <c r="BA462" t="s">
        <v>3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X462">
        <f>Y462*Source!I317</f>
        <v>4</v>
      </c>
      <c r="CY462">
        <f t="shared" si="36"/>
        <v>103.74</v>
      </c>
      <c r="CZ462">
        <f t="shared" si="37"/>
        <v>75.72</v>
      </c>
      <c r="DA462">
        <f t="shared" si="38"/>
        <v>1.37</v>
      </c>
      <c r="DB462">
        <v>0</v>
      </c>
    </row>
    <row r="463" spans="1:106" x14ac:dyDescent="0.2">
      <c r="A463">
        <f>ROW(Source!A317)</f>
        <v>317</v>
      </c>
      <c r="B463">
        <v>21012693</v>
      </c>
      <c r="C463">
        <v>21014201</v>
      </c>
      <c r="D463">
        <v>7242080</v>
      </c>
      <c r="E463">
        <v>1</v>
      </c>
      <c r="F463">
        <v>1</v>
      </c>
      <c r="G463">
        <v>7157832</v>
      </c>
      <c r="H463">
        <v>3</v>
      </c>
      <c r="I463" t="s">
        <v>819</v>
      </c>
      <c r="J463" t="s">
        <v>820</v>
      </c>
      <c r="K463" t="s">
        <v>821</v>
      </c>
      <c r="L463">
        <v>1301</v>
      </c>
      <c r="N463">
        <v>1003</v>
      </c>
      <c r="O463" t="s">
        <v>69</v>
      </c>
      <c r="P463" t="s">
        <v>69</v>
      </c>
      <c r="Q463">
        <v>1</v>
      </c>
      <c r="W463">
        <v>0</v>
      </c>
      <c r="X463">
        <v>-379758721</v>
      </c>
      <c r="Y463">
        <v>9</v>
      </c>
      <c r="AA463">
        <v>34.51</v>
      </c>
      <c r="AB463">
        <v>0</v>
      </c>
      <c r="AC463">
        <v>0</v>
      </c>
      <c r="AD463">
        <v>0</v>
      </c>
      <c r="AE463">
        <v>5.19</v>
      </c>
      <c r="AF463">
        <v>0</v>
      </c>
      <c r="AG463">
        <v>0</v>
      </c>
      <c r="AH463">
        <v>0</v>
      </c>
      <c r="AI463">
        <v>6.65</v>
      </c>
      <c r="AJ463">
        <v>1</v>
      </c>
      <c r="AK463">
        <v>1</v>
      </c>
      <c r="AL463">
        <v>1</v>
      </c>
      <c r="AN463">
        <v>0</v>
      </c>
      <c r="AO463">
        <v>1</v>
      </c>
      <c r="AP463">
        <v>0</v>
      </c>
      <c r="AQ463">
        <v>0</v>
      </c>
      <c r="AR463">
        <v>0</v>
      </c>
      <c r="AS463" t="s">
        <v>3</v>
      </c>
      <c r="AT463">
        <v>9</v>
      </c>
      <c r="AU463" t="s">
        <v>3</v>
      </c>
      <c r="AV463">
        <v>0</v>
      </c>
      <c r="AW463">
        <v>2</v>
      </c>
      <c r="AX463">
        <v>21014222</v>
      </c>
      <c r="AY463">
        <v>1</v>
      </c>
      <c r="AZ463">
        <v>0</v>
      </c>
      <c r="BA463">
        <v>442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CX463">
        <f>Y463*Source!I317</f>
        <v>0.45</v>
      </c>
      <c r="CY463">
        <f t="shared" si="36"/>
        <v>34.51</v>
      </c>
      <c r="CZ463">
        <f t="shared" si="37"/>
        <v>5.19</v>
      </c>
      <c r="DA463">
        <f t="shared" si="38"/>
        <v>6.65</v>
      </c>
      <c r="DB463">
        <v>0</v>
      </c>
    </row>
    <row r="464" spans="1:106" x14ac:dyDescent="0.2">
      <c r="A464">
        <f>ROW(Source!A317)</f>
        <v>317</v>
      </c>
      <c r="B464">
        <v>21012693</v>
      </c>
      <c r="C464">
        <v>21014201</v>
      </c>
      <c r="D464">
        <v>7244303</v>
      </c>
      <c r="E464">
        <v>1</v>
      </c>
      <c r="F464">
        <v>1</v>
      </c>
      <c r="G464">
        <v>7157832</v>
      </c>
      <c r="H464">
        <v>3</v>
      </c>
      <c r="I464" t="s">
        <v>574</v>
      </c>
      <c r="J464" t="s">
        <v>576</v>
      </c>
      <c r="K464" t="s">
        <v>575</v>
      </c>
      <c r="L464">
        <v>1354</v>
      </c>
      <c r="N464">
        <v>1010</v>
      </c>
      <c r="O464" t="s">
        <v>51</v>
      </c>
      <c r="P464" t="s">
        <v>51</v>
      </c>
      <c r="Q464">
        <v>1</v>
      </c>
      <c r="W464">
        <v>0</v>
      </c>
      <c r="X464">
        <v>-675513107</v>
      </c>
      <c r="Y464">
        <v>40</v>
      </c>
      <c r="AA464">
        <v>148.29</v>
      </c>
      <c r="AB464">
        <v>0</v>
      </c>
      <c r="AC464">
        <v>0</v>
      </c>
      <c r="AD464">
        <v>0</v>
      </c>
      <c r="AE464">
        <v>61.53</v>
      </c>
      <c r="AF464">
        <v>0</v>
      </c>
      <c r="AG464">
        <v>0</v>
      </c>
      <c r="AH464">
        <v>0</v>
      </c>
      <c r="AI464">
        <v>2.41</v>
      </c>
      <c r="AJ464">
        <v>1</v>
      </c>
      <c r="AK464">
        <v>1</v>
      </c>
      <c r="AL464">
        <v>1</v>
      </c>
      <c r="AN464">
        <v>0</v>
      </c>
      <c r="AO464">
        <v>0</v>
      </c>
      <c r="AP464">
        <v>0</v>
      </c>
      <c r="AQ464">
        <v>0</v>
      </c>
      <c r="AR464">
        <v>0</v>
      </c>
      <c r="AS464" t="s">
        <v>3</v>
      </c>
      <c r="AT464">
        <v>40</v>
      </c>
      <c r="AU464" t="s">
        <v>3</v>
      </c>
      <c r="AV464">
        <v>0</v>
      </c>
      <c r="AW464">
        <v>1</v>
      </c>
      <c r="AX464">
        <v>-1</v>
      </c>
      <c r="AY464">
        <v>0</v>
      </c>
      <c r="AZ464">
        <v>0</v>
      </c>
      <c r="BA464" t="s">
        <v>3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X464">
        <f>Y464*Source!I317</f>
        <v>2</v>
      </c>
      <c r="CY464">
        <f t="shared" si="36"/>
        <v>148.29</v>
      </c>
      <c r="CZ464">
        <f t="shared" si="37"/>
        <v>61.53</v>
      </c>
      <c r="DA464">
        <f t="shared" si="38"/>
        <v>2.41</v>
      </c>
      <c r="DB464">
        <v>0</v>
      </c>
    </row>
    <row r="465" spans="1:106" x14ac:dyDescent="0.2">
      <c r="A465">
        <f>ROW(Source!A332)</f>
        <v>332</v>
      </c>
      <c r="B465">
        <v>21012691</v>
      </c>
      <c r="C465">
        <v>21013545</v>
      </c>
      <c r="D465">
        <v>7157835</v>
      </c>
      <c r="E465">
        <v>7157832</v>
      </c>
      <c r="F465">
        <v>1</v>
      </c>
      <c r="G465">
        <v>7157832</v>
      </c>
      <c r="H465">
        <v>1</v>
      </c>
      <c r="I465" t="s">
        <v>685</v>
      </c>
      <c r="J465" t="s">
        <v>3</v>
      </c>
      <c r="K465" t="s">
        <v>686</v>
      </c>
      <c r="L465">
        <v>1191</v>
      </c>
      <c r="N465">
        <v>1013</v>
      </c>
      <c r="O465" t="s">
        <v>687</v>
      </c>
      <c r="P465" t="s">
        <v>687</v>
      </c>
      <c r="Q465">
        <v>1</v>
      </c>
      <c r="W465">
        <v>0</v>
      </c>
      <c r="X465">
        <v>946207192</v>
      </c>
      <c r="Y465">
        <v>2.5788749999999996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1</v>
      </c>
      <c r="AJ465">
        <v>1</v>
      </c>
      <c r="AK465">
        <v>1</v>
      </c>
      <c r="AL465">
        <v>1</v>
      </c>
      <c r="AN465">
        <v>0</v>
      </c>
      <c r="AO465">
        <v>1</v>
      </c>
      <c r="AP465">
        <v>1</v>
      </c>
      <c r="AQ465">
        <v>0</v>
      </c>
      <c r="AR465">
        <v>0</v>
      </c>
      <c r="AS465" t="s">
        <v>3</v>
      </c>
      <c r="AT465">
        <v>1.95</v>
      </c>
      <c r="AU465" t="s">
        <v>63</v>
      </c>
      <c r="AV465">
        <v>1</v>
      </c>
      <c r="AW465">
        <v>2</v>
      </c>
      <c r="AX465">
        <v>21013562</v>
      </c>
      <c r="AY465">
        <v>1</v>
      </c>
      <c r="AZ465">
        <v>0</v>
      </c>
      <c r="BA465">
        <v>447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CX465">
        <f>Y465*Source!I332</f>
        <v>2.5788749999999996</v>
      </c>
      <c r="CY465">
        <f>AD465</f>
        <v>0</v>
      </c>
      <c r="CZ465">
        <f>AH465</f>
        <v>0</v>
      </c>
      <c r="DA465">
        <f>AL465</f>
        <v>1</v>
      </c>
      <c r="DB465">
        <v>0</v>
      </c>
    </row>
    <row r="466" spans="1:106" x14ac:dyDescent="0.2">
      <c r="A466">
        <f>ROW(Source!A332)</f>
        <v>332</v>
      </c>
      <c r="B466">
        <v>21012691</v>
      </c>
      <c r="C466">
        <v>21013545</v>
      </c>
      <c r="D466">
        <v>7231421</v>
      </c>
      <c r="E466">
        <v>1</v>
      </c>
      <c r="F466">
        <v>1</v>
      </c>
      <c r="G466">
        <v>7157832</v>
      </c>
      <c r="H466">
        <v>2</v>
      </c>
      <c r="I466" t="s">
        <v>705</v>
      </c>
      <c r="J466" t="s">
        <v>706</v>
      </c>
      <c r="K466" t="s">
        <v>707</v>
      </c>
      <c r="L466">
        <v>1368</v>
      </c>
      <c r="N466">
        <v>1011</v>
      </c>
      <c r="O466" t="s">
        <v>708</v>
      </c>
      <c r="P466" t="s">
        <v>708</v>
      </c>
      <c r="Q466">
        <v>1</v>
      </c>
      <c r="W466">
        <v>0</v>
      </c>
      <c r="X466">
        <v>-1289262214</v>
      </c>
      <c r="Y466">
        <v>2.8749999999999998E-2</v>
      </c>
      <c r="AA466">
        <v>0</v>
      </c>
      <c r="AB466">
        <v>74.44</v>
      </c>
      <c r="AC466">
        <v>17.59</v>
      </c>
      <c r="AD466">
        <v>0</v>
      </c>
      <c r="AE466">
        <v>0</v>
      </c>
      <c r="AF466">
        <v>74.44</v>
      </c>
      <c r="AG466">
        <v>17.59</v>
      </c>
      <c r="AH466">
        <v>0</v>
      </c>
      <c r="AI466">
        <v>1</v>
      </c>
      <c r="AJ466">
        <v>1</v>
      </c>
      <c r="AK466">
        <v>1</v>
      </c>
      <c r="AL466">
        <v>1</v>
      </c>
      <c r="AN466">
        <v>0</v>
      </c>
      <c r="AO466">
        <v>1</v>
      </c>
      <c r="AP466">
        <v>1</v>
      </c>
      <c r="AQ466">
        <v>0</v>
      </c>
      <c r="AR466">
        <v>0</v>
      </c>
      <c r="AS466" t="s">
        <v>3</v>
      </c>
      <c r="AT466">
        <v>0.02</v>
      </c>
      <c r="AU466" t="s">
        <v>224</v>
      </c>
      <c r="AV466">
        <v>0</v>
      </c>
      <c r="AW466">
        <v>2</v>
      </c>
      <c r="AX466">
        <v>21013563</v>
      </c>
      <c r="AY466">
        <v>1</v>
      </c>
      <c r="AZ466">
        <v>0</v>
      </c>
      <c r="BA466">
        <v>448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X466">
        <f>Y466*Source!I332</f>
        <v>2.8749999999999998E-2</v>
      </c>
      <c r="CY466">
        <f>AB466</f>
        <v>74.44</v>
      </c>
      <c r="CZ466">
        <f>AF466</f>
        <v>74.44</v>
      </c>
      <c r="DA466">
        <f>AJ466</f>
        <v>1</v>
      </c>
      <c r="DB466">
        <v>0</v>
      </c>
    </row>
    <row r="467" spans="1:106" x14ac:dyDescent="0.2">
      <c r="A467">
        <f>ROW(Source!A332)</f>
        <v>332</v>
      </c>
      <c r="B467">
        <v>21012691</v>
      </c>
      <c r="C467">
        <v>21013545</v>
      </c>
      <c r="D467">
        <v>7231445</v>
      </c>
      <c r="E467">
        <v>1</v>
      </c>
      <c r="F467">
        <v>1</v>
      </c>
      <c r="G467">
        <v>7157832</v>
      </c>
      <c r="H467">
        <v>2</v>
      </c>
      <c r="I467" t="s">
        <v>786</v>
      </c>
      <c r="J467" t="s">
        <v>787</v>
      </c>
      <c r="K467" t="s">
        <v>788</v>
      </c>
      <c r="L467">
        <v>1368</v>
      </c>
      <c r="N467">
        <v>1011</v>
      </c>
      <c r="O467" t="s">
        <v>708</v>
      </c>
      <c r="P467" t="s">
        <v>708</v>
      </c>
      <c r="Q467">
        <v>1</v>
      </c>
      <c r="W467">
        <v>0</v>
      </c>
      <c r="X467">
        <v>-2116432898</v>
      </c>
      <c r="Y467">
        <v>2.8749999999999998E-2</v>
      </c>
      <c r="AA467">
        <v>0</v>
      </c>
      <c r="AB467">
        <v>2.36</v>
      </c>
      <c r="AC467">
        <v>0.1</v>
      </c>
      <c r="AD467">
        <v>0</v>
      </c>
      <c r="AE467">
        <v>0</v>
      </c>
      <c r="AF467">
        <v>2.36</v>
      </c>
      <c r="AG467">
        <v>0.1</v>
      </c>
      <c r="AH467">
        <v>0</v>
      </c>
      <c r="AI467">
        <v>1</v>
      </c>
      <c r="AJ467">
        <v>1</v>
      </c>
      <c r="AK467">
        <v>1</v>
      </c>
      <c r="AL467">
        <v>1</v>
      </c>
      <c r="AN467">
        <v>0</v>
      </c>
      <c r="AO467">
        <v>1</v>
      </c>
      <c r="AP467">
        <v>1</v>
      </c>
      <c r="AQ467">
        <v>0</v>
      </c>
      <c r="AR467">
        <v>0</v>
      </c>
      <c r="AS467" t="s">
        <v>3</v>
      </c>
      <c r="AT467">
        <v>0.02</v>
      </c>
      <c r="AU467" t="s">
        <v>224</v>
      </c>
      <c r="AV467">
        <v>0</v>
      </c>
      <c r="AW467">
        <v>2</v>
      </c>
      <c r="AX467">
        <v>21013564</v>
      </c>
      <c r="AY467">
        <v>1</v>
      </c>
      <c r="AZ467">
        <v>0</v>
      </c>
      <c r="BA467">
        <v>449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CX467">
        <f>Y467*Source!I332</f>
        <v>2.8749999999999998E-2</v>
      </c>
      <c r="CY467">
        <f>AB467</f>
        <v>2.36</v>
      </c>
      <c r="CZ467">
        <f>AF467</f>
        <v>2.36</v>
      </c>
      <c r="DA467">
        <f>AJ467</f>
        <v>1</v>
      </c>
      <c r="DB467">
        <v>0</v>
      </c>
    </row>
    <row r="468" spans="1:106" x14ac:dyDescent="0.2">
      <c r="A468">
        <f>ROW(Source!A332)</f>
        <v>332</v>
      </c>
      <c r="B468">
        <v>21012691</v>
      </c>
      <c r="C468">
        <v>21013545</v>
      </c>
      <c r="D468">
        <v>7233164</v>
      </c>
      <c r="E468">
        <v>1</v>
      </c>
      <c r="F468">
        <v>1</v>
      </c>
      <c r="G468">
        <v>7157832</v>
      </c>
      <c r="H468">
        <v>3</v>
      </c>
      <c r="I468" t="s">
        <v>822</v>
      </c>
      <c r="J468" t="s">
        <v>823</v>
      </c>
      <c r="K468" t="s">
        <v>824</v>
      </c>
      <c r="L468">
        <v>1348</v>
      </c>
      <c r="N468">
        <v>1009</v>
      </c>
      <c r="O468" t="s">
        <v>173</v>
      </c>
      <c r="P468" t="s">
        <v>173</v>
      </c>
      <c r="Q468">
        <v>1000</v>
      </c>
      <c r="W468">
        <v>0</v>
      </c>
      <c r="X468">
        <v>1599677837</v>
      </c>
      <c r="Y468">
        <v>6.9999999999999994E-5</v>
      </c>
      <c r="AA468">
        <v>17750.86</v>
      </c>
      <c r="AB468">
        <v>0</v>
      </c>
      <c r="AC468">
        <v>0</v>
      </c>
      <c r="AD468">
        <v>0</v>
      </c>
      <c r="AE468">
        <v>17750.86</v>
      </c>
      <c r="AF468">
        <v>0</v>
      </c>
      <c r="AG468">
        <v>0</v>
      </c>
      <c r="AH468">
        <v>0</v>
      </c>
      <c r="AI468">
        <v>1</v>
      </c>
      <c r="AJ468">
        <v>1</v>
      </c>
      <c r="AK468">
        <v>1</v>
      </c>
      <c r="AL468">
        <v>1</v>
      </c>
      <c r="AN468">
        <v>0</v>
      </c>
      <c r="AO468">
        <v>1</v>
      </c>
      <c r="AP468">
        <v>0</v>
      </c>
      <c r="AQ468">
        <v>0</v>
      </c>
      <c r="AR468">
        <v>0</v>
      </c>
      <c r="AS468" t="s">
        <v>3</v>
      </c>
      <c r="AT468">
        <v>6.9999999999999994E-5</v>
      </c>
      <c r="AU468" t="s">
        <v>3</v>
      </c>
      <c r="AV468">
        <v>0</v>
      </c>
      <c r="AW468">
        <v>2</v>
      </c>
      <c r="AX468">
        <v>21013565</v>
      </c>
      <c r="AY468">
        <v>1</v>
      </c>
      <c r="AZ468">
        <v>0</v>
      </c>
      <c r="BA468">
        <v>450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CX468">
        <f>Y468*Source!I332</f>
        <v>6.9999999999999994E-5</v>
      </c>
      <c r="CY468">
        <f t="shared" ref="CY468:CY479" si="39">AA468</f>
        <v>17750.86</v>
      </c>
      <c r="CZ468">
        <f t="shared" ref="CZ468:CZ479" si="40">AE468</f>
        <v>17750.86</v>
      </c>
      <c r="DA468">
        <f t="shared" ref="DA468:DA479" si="41">AI468</f>
        <v>1</v>
      </c>
      <c r="DB468">
        <v>0</v>
      </c>
    </row>
    <row r="469" spans="1:106" x14ac:dyDescent="0.2">
      <c r="A469">
        <f>ROW(Source!A332)</f>
        <v>332</v>
      </c>
      <c r="B469">
        <v>21012691</v>
      </c>
      <c r="C469">
        <v>21013545</v>
      </c>
      <c r="D469">
        <v>7233770</v>
      </c>
      <c r="E469">
        <v>1</v>
      </c>
      <c r="F469">
        <v>1</v>
      </c>
      <c r="G469">
        <v>7157832</v>
      </c>
      <c r="H469">
        <v>3</v>
      </c>
      <c r="I469" t="s">
        <v>825</v>
      </c>
      <c r="J469" t="s">
        <v>826</v>
      </c>
      <c r="K469" t="s">
        <v>827</v>
      </c>
      <c r="L469">
        <v>1355</v>
      </c>
      <c r="N469">
        <v>1010</v>
      </c>
      <c r="O469" t="s">
        <v>40</v>
      </c>
      <c r="P469" t="s">
        <v>40</v>
      </c>
      <c r="Q469">
        <v>100</v>
      </c>
      <c r="W469">
        <v>0</v>
      </c>
      <c r="X469">
        <v>-1303222338</v>
      </c>
      <c r="Y469">
        <v>0.04</v>
      </c>
      <c r="AA469">
        <v>481.11</v>
      </c>
      <c r="AB469">
        <v>0</v>
      </c>
      <c r="AC469">
        <v>0</v>
      </c>
      <c r="AD469">
        <v>0</v>
      </c>
      <c r="AE469">
        <v>481.11</v>
      </c>
      <c r="AF469">
        <v>0</v>
      </c>
      <c r="AG469">
        <v>0</v>
      </c>
      <c r="AH469">
        <v>0</v>
      </c>
      <c r="AI469">
        <v>1</v>
      </c>
      <c r="AJ469">
        <v>1</v>
      </c>
      <c r="AK469">
        <v>1</v>
      </c>
      <c r="AL469">
        <v>1</v>
      </c>
      <c r="AN469">
        <v>0</v>
      </c>
      <c r="AO469">
        <v>1</v>
      </c>
      <c r="AP469">
        <v>0</v>
      </c>
      <c r="AQ469">
        <v>0</v>
      </c>
      <c r="AR469">
        <v>0</v>
      </c>
      <c r="AS469" t="s">
        <v>3</v>
      </c>
      <c r="AT469">
        <v>0.04</v>
      </c>
      <c r="AU469" t="s">
        <v>3</v>
      </c>
      <c r="AV469">
        <v>0</v>
      </c>
      <c r="AW469">
        <v>2</v>
      </c>
      <c r="AX469">
        <v>21013566</v>
      </c>
      <c r="AY469">
        <v>1</v>
      </c>
      <c r="AZ469">
        <v>0</v>
      </c>
      <c r="BA469">
        <v>451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CX469">
        <f>Y469*Source!I332</f>
        <v>0.04</v>
      </c>
      <c r="CY469">
        <f t="shared" si="39"/>
        <v>481.11</v>
      </c>
      <c r="CZ469">
        <f t="shared" si="40"/>
        <v>481.11</v>
      </c>
      <c r="DA469">
        <f t="shared" si="41"/>
        <v>1</v>
      </c>
      <c r="DB469">
        <v>0</v>
      </c>
    </row>
    <row r="470" spans="1:106" x14ac:dyDescent="0.2">
      <c r="A470">
        <f>ROW(Source!A332)</f>
        <v>332</v>
      </c>
      <c r="B470">
        <v>21012691</v>
      </c>
      <c r="C470">
        <v>21013545</v>
      </c>
      <c r="D470">
        <v>7234085</v>
      </c>
      <c r="E470">
        <v>1</v>
      </c>
      <c r="F470">
        <v>1</v>
      </c>
      <c r="G470">
        <v>7157832</v>
      </c>
      <c r="H470">
        <v>3</v>
      </c>
      <c r="I470" t="s">
        <v>828</v>
      </c>
      <c r="J470" t="s">
        <v>829</v>
      </c>
      <c r="K470" t="s">
        <v>830</v>
      </c>
      <c r="L470">
        <v>1346</v>
      </c>
      <c r="N470">
        <v>1009</v>
      </c>
      <c r="O470" t="s">
        <v>206</v>
      </c>
      <c r="P470" t="s">
        <v>206</v>
      </c>
      <c r="Q470">
        <v>1</v>
      </c>
      <c r="W470">
        <v>0</v>
      </c>
      <c r="X470">
        <v>1604269113</v>
      </c>
      <c r="Y470">
        <v>0.03</v>
      </c>
      <c r="AA470">
        <v>38</v>
      </c>
      <c r="AB470">
        <v>0</v>
      </c>
      <c r="AC470">
        <v>0</v>
      </c>
      <c r="AD470">
        <v>0</v>
      </c>
      <c r="AE470">
        <v>38</v>
      </c>
      <c r="AF470">
        <v>0</v>
      </c>
      <c r="AG470">
        <v>0</v>
      </c>
      <c r="AH470">
        <v>0</v>
      </c>
      <c r="AI470">
        <v>1</v>
      </c>
      <c r="AJ470">
        <v>1</v>
      </c>
      <c r="AK470">
        <v>1</v>
      </c>
      <c r="AL470">
        <v>1</v>
      </c>
      <c r="AN470">
        <v>0</v>
      </c>
      <c r="AO470">
        <v>1</v>
      </c>
      <c r="AP470">
        <v>0</v>
      </c>
      <c r="AQ470">
        <v>0</v>
      </c>
      <c r="AR470">
        <v>0</v>
      </c>
      <c r="AS470" t="s">
        <v>3</v>
      </c>
      <c r="AT470">
        <v>0.03</v>
      </c>
      <c r="AU470" t="s">
        <v>3</v>
      </c>
      <c r="AV470">
        <v>0</v>
      </c>
      <c r="AW470">
        <v>2</v>
      </c>
      <c r="AX470">
        <v>21013567</v>
      </c>
      <c r="AY470">
        <v>1</v>
      </c>
      <c r="AZ470">
        <v>0</v>
      </c>
      <c r="BA470">
        <v>452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CX470">
        <f>Y470*Source!I332</f>
        <v>0.03</v>
      </c>
      <c r="CY470">
        <f t="shared" si="39"/>
        <v>38</v>
      </c>
      <c r="CZ470">
        <f t="shared" si="40"/>
        <v>38</v>
      </c>
      <c r="DA470">
        <f t="shared" si="41"/>
        <v>1</v>
      </c>
      <c r="DB470">
        <v>0</v>
      </c>
    </row>
    <row r="471" spans="1:106" x14ac:dyDescent="0.2">
      <c r="A471">
        <f>ROW(Source!A332)</f>
        <v>332</v>
      </c>
      <c r="B471">
        <v>21012691</v>
      </c>
      <c r="C471">
        <v>21013545</v>
      </c>
      <c r="D471">
        <v>7231964</v>
      </c>
      <c r="E471">
        <v>1</v>
      </c>
      <c r="F471">
        <v>1</v>
      </c>
      <c r="G471">
        <v>7157832</v>
      </c>
      <c r="H471">
        <v>3</v>
      </c>
      <c r="I471" t="s">
        <v>831</v>
      </c>
      <c r="J471" t="s">
        <v>832</v>
      </c>
      <c r="K471" t="s">
        <v>833</v>
      </c>
      <c r="L471">
        <v>1348</v>
      </c>
      <c r="N471">
        <v>1009</v>
      </c>
      <c r="O471" t="s">
        <v>173</v>
      </c>
      <c r="P471" t="s">
        <v>173</v>
      </c>
      <c r="Q471">
        <v>1000</v>
      </c>
      <c r="W471">
        <v>0</v>
      </c>
      <c r="X471">
        <v>-1247140528</v>
      </c>
      <c r="Y471">
        <v>2.0000000000000001E-4</v>
      </c>
      <c r="AA471">
        <v>10865.5</v>
      </c>
      <c r="AB471">
        <v>0</v>
      </c>
      <c r="AC471">
        <v>0</v>
      </c>
      <c r="AD471">
        <v>0</v>
      </c>
      <c r="AE471">
        <v>10865.5</v>
      </c>
      <c r="AF471">
        <v>0</v>
      </c>
      <c r="AG471">
        <v>0</v>
      </c>
      <c r="AH471">
        <v>0</v>
      </c>
      <c r="AI471">
        <v>1</v>
      </c>
      <c r="AJ471">
        <v>1</v>
      </c>
      <c r="AK471">
        <v>1</v>
      </c>
      <c r="AL471">
        <v>1</v>
      </c>
      <c r="AN471">
        <v>0</v>
      </c>
      <c r="AO471">
        <v>1</v>
      </c>
      <c r="AP471">
        <v>0</v>
      </c>
      <c r="AQ471">
        <v>0</v>
      </c>
      <c r="AR471">
        <v>0</v>
      </c>
      <c r="AS471" t="s">
        <v>3</v>
      </c>
      <c r="AT471">
        <v>2.0000000000000001E-4</v>
      </c>
      <c r="AU471" t="s">
        <v>3</v>
      </c>
      <c r="AV471">
        <v>0</v>
      </c>
      <c r="AW471">
        <v>2</v>
      </c>
      <c r="AX471">
        <v>21013568</v>
      </c>
      <c r="AY471">
        <v>1</v>
      </c>
      <c r="AZ471">
        <v>0</v>
      </c>
      <c r="BA471">
        <v>453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CX471">
        <f>Y471*Source!I332</f>
        <v>2.0000000000000001E-4</v>
      </c>
      <c r="CY471">
        <f t="shared" si="39"/>
        <v>10865.5</v>
      </c>
      <c r="CZ471">
        <f t="shared" si="40"/>
        <v>10865.5</v>
      </c>
      <c r="DA471">
        <f t="shared" si="41"/>
        <v>1</v>
      </c>
      <c r="DB471">
        <v>0</v>
      </c>
    </row>
    <row r="472" spans="1:106" x14ac:dyDescent="0.2">
      <c r="A472">
        <f>ROW(Source!A332)</f>
        <v>332</v>
      </c>
      <c r="B472">
        <v>21012691</v>
      </c>
      <c r="C472">
        <v>21013545</v>
      </c>
      <c r="D472">
        <v>7232181</v>
      </c>
      <c r="E472">
        <v>1</v>
      </c>
      <c r="F472">
        <v>1</v>
      </c>
      <c r="G472">
        <v>7157832</v>
      </c>
      <c r="H472">
        <v>3</v>
      </c>
      <c r="I472" t="s">
        <v>834</v>
      </c>
      <c r="J472" t="s">
        <v>835</v>
      </c>
      <c r="K472" t="s">
        <v>836</v>
      </c>
      <c r="L472">
        <v>1348</v>
      </c>
      <c r="N472">
        <v>1009</v>
      </c>
      <c r="O472" t="s">
        <v>173</v>
      </c>
      <c r="P472" t="s">
        <v>173</v>
      </c>
      <c r="Q472">
        <v>1000</v>
      </c>
      <c r="W472">
        <v>0</v>
      </c>
      <c r="X472">
        <v>-71057448</v>
      </c>
      <c r="Y472">
        <v>3.8000000000000002E-4</v>
      </c>
      <c r="AA472">
        <v>16222.39</v>
      </c>
      <c r="AB472">
        <v>0</v>
      </c>
      <c r="AC472">
        <v>0</v>
      </c>
      <c r="AD472">
        <v>0</v>
      </c>
      <c r="AE472">
        <v>16222.39</v>
      </c>
      <c r="AF472">
        <v>0</v>
      </c>
      <c r="AG472">
        <v>0</v>
      </c>
      <c r="AH472">
        <v>0</v>
      </c>
      <c r="AI472">
        <v>1</v>
      </c>
      <c r="AJ472">
        <v>1</v>
      </c>
      <c r="AK472">
        <v>1</v>
      </c>
      <c r="AL472">
        <v>1</v>
      </c>
      <c r="AN472">
        <v>0</v>
      </c>
      <c r="AO472">
        <v>1</v>
      </c>
      <c r="AP472">
        <v>0</v>
      </c>
      <c r="AQ472">
        <v>0</v>
      </c>
      <c r="AR472">
        <v>0</v>
      </c>
      <c r="AS472" t="s">
        <v>3</v>
      </c>
      <c r="AT472">
        <v>3.8000000000000002E-4</v>
      </c>
      <c r="AU472" t="s">
        <v>3</v>
      </c>
      <c r="AV472">
        <v>0</v>
      </c>
      <c r="AW472">
        <v>2</v>
      </c>
      <c r="AX472">
        <v>21013569</v>
      </c>
      <c r="AY472">
        <v>1</v>
      </c>
      <c r="AZ472">
        <v>0</v>
      </c>
      <c r="BA472">
        <v>454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CX472">
        <f>Y472*Source!I332</f>
        <v>3.8000000000000002E-4</v>
      </c>
      <c r="CY472">
        <f t="shared" si="39"/>
        <v>16222.39</v>
      </c>
      <c r="CZ472">
        <f t="shared" si="40"/>
        <v>16222.39</v>
      </c>
      <c r="DA472">
        <f t="shared" si="41"/>
        <v>1</v>
      </c>
      <c r="DB472">
        <v>0</v>
      </c>
    </row>
    <row r="473" spans="1:106" x14ac:dyDescent="0.2">
      <c r="A473">
        <f>ROW(Source!A332)</f>
        <v>332</v>
      </c>
      <c r="B473">
        <v>21012691</v>
      </c>
      <c r="C473">
        <v>21013545</v>
      </c>
      <c r="D473">
        <v>7232429</v>
      </c>
      <c r="E473">
        <v>1</v>
      </c>
      <c r="F473">
        <v>1</v>
      </c>
      <c r="G473">
        <v>7157832</v>
      </c>
      <c r="H473">
        <v>3</v>
      </c>
      <c r="I473" t="s">
        <v>837</v>
      </c>
      <c r="J473" t="s">
        <v>838</v>
      </c>
      <c r="K473" t="s">
        <v>839</v>
      </c>
      <c r="L473">
        <v>1346</v>
      </c>
      <c r="N473">
        <v>1009</v>
      </c>
      <c r="O473" t="s">
        <v>206</v>
      </c>
      <c r="P473" t="s">
        <v>206</v>
      </c>
      <c r="Q473">
        <v>1</v>
      </c>
      <c r="W473">
        <v>0</v>
      </c>
      <c r="X473">
        <v>90048719</v>
      </c>
      <c r="Y473">
        <v>0.04</v>
      </c>
      <c r="AA473">
        <v>20.190000000000001</v>
      </c>
      <c r="AB473">
        <v>0</v>
      </c>
      <c r="AC473">
        <v>0</v>
      </c>
      <c r="AD473">
        <v>0</v>
      </c>
      <c r="AE473">
        <v>20.190000000000001</v>
      </c>
      <c r="AF473">
        <v>0</v>
      </c>
      <c r="AG473">
        <v>0</v>
      </c>
      <c r="AH473">
        <v>0</v>
      </c>
      <c r="AI473">
        <v>1</v>
      </c>
      <c r="AJ473">
        <v>1</v>
      </c>
      <c r="AK473">
        <v>1</v>
      </c>
      <c r="AL473">
        <v>1</v>
      </c>
      <c r="AN473">
        <v>0</v>
      </c>
      <c r="AO473">
        <v>1</v>
      </c>
      <c r="AP473">
        <v>0</v>
      </c>
      <c r="AQ473">
        <v>0</v>
      </c>
      <c r="AR473">
        <v>0</v>
      </c>
      <c r="AS473" t="s">
        <v>3</v>
      </c>
      <c r="AT473">
        <v>0.04</v>
      </c>
      <c r="AU473" t="s">
        <v>3</v>
      </c>
      <c r="AV473">
        <v>0</v>
      </c>
      <c r="AW473">
        <v>2</v>
      </c>
      <c r="AX473">
        <v>21013570</v>
      </c>
      <c r="AY473">
        <v>1</v>
      </c>
      <c r="AZ473">
        <v>0</v>
      </c>
      <c r="BA473">
        <v>455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CX473">
        <f>Y473*Source!I332</f>
        <v>0.04</v>
      </c>
      <c r="CY473">
        <f t="shared" si="39"/>
        <v>20.190000000000001</v>
      </c>
      <c r="CZ473">
        <f t="shared" si="40"/>
        <v>20.190000000000001</v>
      </c>
      <c r="DA473">
        <f t="shared" si="41"/>
        <v>1</v>
      </c>
      <c r="DB473">
        <v>0</v>
      </c>
    </row>
    <row r="474" spans="1:106" x14ac:dyDescent="0.2">
      <c r="A474">
        <f>ROW(Source!A332)</f>
        <v>332</v>
      </c>
      <c r="B474">
        <v>21012691</v>
      </c>
      <c r="C474">
        <v>21013545</v>
      </c>
      <c r="D474">
        <v>7232605</v>
      </c>
      <c r="E474">
        <v>1</v>
      </c>
      <c r="F474">
        <v>1</v>
      </c>
      <c r="G474">
        <v>7157832</v>
      </c>
      <c r="H474">
        <v>3</v>
      </c>
      <c r="I474" t="s">
        <v>840</v>
      </c>
      <c r="J474" t="s">
        <v>841</v>
      </c>
      <c r="K474" t="s">
        <v>842</v>
      </c>
      <c r="L474">
        <v>1348</v>
      </c>
      <c r="N474">
        <v>1009</v>
      </c>
      <c r="O474" t="s">
        <v>173</v>
      </c>
      <c r="P474" t="s">
        <v>173</v>
      </c>
      <c r="Q474">
        <v>1000</v>
      </c>
      <c r="W474">
        <v>0</v>
      </c>
      <c r="X474">
        <v>1874055530</v>
      </c>
      <c r="Y474">
        <v>3.6000000000000002E-4</v>
      </c>
      <c r="AA474">
        <v>6870.66</v>
      </c>
      <c r="AB474">
        <v>0</v>
      </c>
      <c r="AC474">
        <v>0</v>
      </c>
      <c r="AD474">
        <v>0</v>
      </c>
      <c r="AE474">
        <v>6870.66</v>
      </c>
      <c r="AF474">
        <v>0</v>
      </c>
      <c r="AG474">
        <v>0</v>
      </c>
      <c r="AH474">
        <v>0</v>
      </c>
      <c r="AI474">
        <v>1</v>
      </c>
      <c r="AJ474">
        <v>1</v>
      </c>
      <c r="AK474">
        <v>1</v>
      </c>
      <c r="AL474">
        <v>1</v>
      </c>
      <c r="AN474">
        <v>0</v>
      </c>
      <c r="AO474">
        <v>1</v>
      </c>
      <c r="AP474">
        <v>0</v>
      </c>
      <c r="AQ474">
        <v>0</v>
      </c>
      <c r="AR474">
        <v>0</v>
      </c>
      <c r="AS474" t="s">
        <v>3</v>
      </c>
      <c r="AT474">
        <v>3.6000000000000002E-4</v>
      </c>
      <c r="AU474" t="s">
        <v>3</v>
      </c>
      <c r="AV474">
        <v>0</v>
      </c>
      <c r="AW474">
        <v>2</v>
      </c>
      <c r="AX474">
        <v>21013571</v>
      </c>
      <c r="AY474">
        <v>1</v>
      </c>
      <c r="AZ474">
        <v>0</v>
      </c>
      <c r="BA474">
        <v>456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CX474">
        <f>Y474*Source!I332</f>
        <v>3.6000000000000002E-4</v>
      </c>
      <c r="CY474">
        <f t="shared" si="39"/>
        <v>6870.66</v>
      </c>
      <c r="CZ474">
        <f t="shared" si="40"/>
        <v>6870.66</v>
      </c>
      <c r="DA474">
        <f t="shared" si="41"/>
        <v>1</v>
      </c>
      <c r="DB474">
        <v>0</v>
      </c>
    </row>
    <row r="475" spans="1:106" x14ac:dyDescent="0.2">
      <c r="A475">
        <f>ROW(Source!A332)</f>
        <v>332</v>
      </c>
      <c r="B475">
        <v>21012691</v>
      </c>
      <c r="C475">
        <v>21013545</v>
      </c>
      <c r="D475">
        <v>7245410</v>
      </c>
      <c r="E475">
        <v>1</v>
      </c>
      <c r="F475">
        <v>1</v>
      </c>
      <c r="G475">
        <v>7157832</v>
      </c>
      <c r="H475">
        <v>3</v>
      </c>
      <c r="I475" t="s">
        <v>605</v>
      </c>
      <c r="J475" t="s">
        <v>607</v>
      </c>
      <c r="K475" t="s">
        <v>606</v>
      </c>
      <c r="L475">
        <v>1354</v>
      </c>
      <c r="N475">
        <v>1010</v>
      </c>
      <c r="O475" t="s">
        <v>51</v>
      </c>
      <c r="P475" t="s">
        <v>51</v>
      </c>
      <c r="Q475">
        <v>1</v>
      </c>
      <c r="W475">
        <v>0</v>
      </c>
      <c r="X475">
        <v>-2124800769</v>
      </c>
      <c r="Y475">
        <v>1</v>
      </c>
      <c r="AA475">
        <v>148.55000000000001</v>
      </c>
      <c r="AB475">
        <v>0</v>
      </c>
      <c r="AC475">
        <v>0</v>
      </c>
      <c r="AD475">
        <v>0</v>
      </c>
      <c r="AE475">
        <v>148.55000000000001</v>
      </c>
      <c r="AF475">
        <v>0</v>
      </c>
      <c r="AG475">
        <v>0</v>
      </c>
      <c r="AH475">
        <v>0</v>
      </c>
      <c r="AI475">
        <v>1</v>
      </c>
      <c r="AJ475">
        <v>1</v>
      </c>
      <c r="AK475">
        <v>1</v>
      </c>
      <c r="AL475">
        <v>1</v>
      </c>
      <c r="AN475">
        <v>0</v>
      </c>
      <c r="AO475">
        <v>0</v>
      </c>
      <c r="AP475">
        <v>0</v>
      </c>
      <c r="AQ475">
        <v>0</v>
      </c>
      <c r="AR475">
        <v>0</v>
      </c>
      <c r="AS475" t="s">
        <v>3</v>
      </c>
      <c r="AT475">
        <v>1</v>
      </c>
      <c r="AU475" t="s">
        <v>3</v>
      </c>
      <c r="AV475">
        <v>0</v>
      </c>
      <c r="AW475">
        <v>1</v>
      </c>
      <c r="AX475">
        <v>-1</v>
      </c>
      <c r="AY475">
        <v>0</v>
      </c>
      <c r="AZ475">
        <v>0</v>
      </c>
      <c r="BA475" t="s">
        <v>3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CX475">
        <f>Y475*Source!I332</f>
        <v>1</v>
      </c>
      <c r="CY475">
        <f t="shared" si="39"/>
        <v>148.55000000000001</v>
      </c>
      <c r="CZ475">
        <f t="shared" si="40"/>
        <v>148.55000000000001</v>
      </c>
      <c r="DA475">
        <f t="shared" si="41"/>
        <v>1</v>
      </c>
      <c r="DB475">
        <v>0</v>
      </c>
    </row>
    <row r="476" spans="1:106" x14ac:dyDescent="0.2">
      <c r="A476">
        <f>ROW(Source!A332)</f>
        <v>332</v>
      </c>
      <c r="B476">
        <v>21012691</v>
      </c>
      <c r="C476">
        <v>21013545</v>
      </c>
      <c r="D476">
        <v>7245417</v>
      </c>
      <c r="E476">
        <v>1</v>
      </c>
      <c r="F476">
        <v>1</v>
      </c>
      <c r="G476">
        <v>7157832</v>
      </c>
      <c r="H476">
        <v>3</v>
      </c>
      <c r="I476" t="s">
        <v>609</v>
      </c>
      <c r="J476" t="s">
        <v>611</v>
      </c>
      <c r="K476" t="s">
        <v>610</v>
      </c>
      <c r="L476">
        <v>1354</v>
      </c>
      <c r="N476">
        <v>1010</v>
      </c>
      <c r="O476" t="s">
        <v>51</v>
      </c>
      <c r="P476" t="s">
        <v>51</v>
      </c>
      <c r="Q476">
        <v>1</v>
      </c>
      <c r="W476">
        <v>0</v>
      </c>
      <c r="X476">
        <v>1939690621</v>
      </c>
      <c r="Y476">
        <v>1</v>
      </c>
      <c r="AA476">
        <v>187.77</v>
      </c>
      <c r="AB476">
        <v>0</v>
      </c>
      <c r="AC476">
        <v>0</v>
      </c>
      <c r="AD476">
        <v>0</v>
      </c>
      <c r="AE476">
        <v>187.77</v>
      </c>
      <c r="AF476">
        <v>0</v>
      </c>
      <c r="AG476">
        <v>0</v>
      </c>
      <c r="AH476">
        <v>0</v>
      </c>
      <c r="AI476">
        <v>1</v>
      </c>
      <c r="AJ476">
        <v>1</v>
      </c>
      <c r="AK476">
        <v>1</v>
      </c>
      <c r="AL476">
        <v>1</v>
      </c>
      <c r="AN476">
        <v>0</v>
      </c>
      <c r="AO476">
        <v>0</v>
      </c>
      <c r="AP476">
        <v>0</v>
      </c>
      <c r="AQ476">
        <v>0</v>
      </c>
      <c r="AR476">
        <v>0</v>
      </c>
      <c r="AS476" t="s">
        <v>3</v>
      </c>
      <c r="AT476">
        <v>1</v>
      </c>
      <c r="AU476" t="s">
        <v>3</v>
      </c>
      <c r="AV476">
        <v>0</v>
      </c>
      <c r="AW476">
        <v>1</v>
      </c>
      <c r="AX476">
        <v>-1</v>
      </c>
      <c r="AY476">
        <v>0</v>
      </c>
      <c r="AZ476">
        <v>0</v>
      </c>
      <c r="BA476" t="s">
        <v>3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CX476">
        <f>Y476*Source!I332</f>
        <v>1</v>
      </c>
      <c r="CY476">
        <f t="shared" si="39"/>
        <v>187.77</v>
      </c>
      <c r="CZ476">
        <f t="shared" si="40"/>
        <v>187.77</v>
      </c>
      <c r="DA476">
        <f t="shared" si="41"/>
        <v>1</v>
      </c>
      <c r="DB476">
        <v>0</v>
      </c>
    </row>
    <row r="477" spans="1:106" x14ac:dyDescent="0.2">
      <c r="A477">
        <f>ROW(Source!A332)</f>
        <v>332</v>
      </c>
      <c r="B477">
        <v>21012691</v>
      </c>
      <c r="C477">
        <v>21013545</v>
      </c>
      <c r="D477">
        <v>7245444</v>
      </c>
      <c r="E477">
        <v>1</v>
      </c>
      <c r="F477">
        <v>1</v>
      </c>
      <c r="G477">
        <v>7157832</v>
      </c>
      <c r="H477">
        <v>3</v>
      </c>
      <c r="I477" t="s">
        <v>597</v>
      </c>
      <c r="J477" t="s">
        <v>599</v>
      </c>
      <c r="K477" t="s">
        <v>598</v>
      </c>
      <c r="L477">
        <v>1354</v>
      </c>
      <c r="N477">
        <v>1010</v>
      </c>
      <c r="O477" t="s">
        <v>51</v>
      </c>
      <c r="P477" t="s">
        <v>51</v>
      </c>
      <c r="Q477">
        <v>1</v>
      </c>
      <c r="W477">
        <v>0</v>
      </c>
      <c r="X477">
        <v>-1361435687</v>
      </c>
      <c r="Y477">
        <v>1</v>
      </c>
      <c r="AA477">
        <v>370.67</v>
      </c>
      <c r="AB477">
        <v>0</v>
      </c>
      <c r="AC477">
        <v>0</v>
      </c>
      <c r="AD477">
        <v>0</v>
      </c>
      <c r="AE477">
        <v>370.67</v>
      </c>
      <c r="AF477">
        <v>0</v>
      </c>
      <c r="AG477">
        <v>0</v>
      </c>
      <c r="AH477">
        <v>0</v>
      </c>
      <c r="AI477">
        <v>1</v>
      </c>
      <c r="AJ477">
        <v>1</v>
      </c>
      <c r="AK477">
        <v>1</v>
      </c>
      <c r="AL477">
        <v>1</v>
      </c>
      <c r="AN477">
        <v>0</v>
      </c>
      <c r="AO477">
        <v>0</v>
      </c>
      <c r="AP477">
        <v>0</v>
      </c>
      <c r="AQ477">
        <v>0</v>
      </c>
      <c r="AR477">
        <v>0</v>
      </c>
      <c r="AS477" t="s">
        <v>3</v>
      </c>
      <c r="AT477">
        <v>1</v>
      </c>
      <c r="AU477" t="s">
        <v>3</v>
      </c>
      <c r="AV477">
        <v>0</v>
      </c>
      <c r="AW477">
        <v>1</v>
      </c>
      <c r="AX477">
        <v>-1</v>
      </c>
      <c r="AY477">
        <v>0</v>
      </c>
      <c r="AZ477">
        <v>0</v>
      </c>
      <c r="BA477" t="s">
        <v>3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CX477">
        <f>Y477*Source!I332</f>
        <v>1</v>
      </c>
      <c r="CY477">
        <f t="shared" si="39"/>
        <v>370.67</v>
      </c>
      <c r="CZ477">
        <f t="shared" si="40"/>
        <v>370.67</v>
      </c>
      <c r="DA477">
        <f t="shared" si="41"/>
        <v>1</v>
      </c>
      <c r="DB477">
        <v>0</v>
      </c>
    </row>
    <row r="478" spans="1:106" x14ac:dyDescent="0.2">
      <c r="A478">
        <f>ROW(Source!A332)</f>
        <v>332</v>
      </c>
      <c r="B478">
        <v>21012691</v>
      </c>
      <c r="C478">
        <v>21013545</v>
      </c>
      <c r="D478">
        <v>7245452</v>
      </c>
      <c r="E478">
        <v>1</v>
      </c>
      <c r="F478">
        <v>1</v>
      </c>
      <c r="G478">
        <v>7157832</v>
      </c>
      <c r="H478">
        <v>3</v>
      </c>
      <c r="I478" t="s">
        <v>613</v>
      </c>
      <c r="J478" t="s">
        <v>615</v>
      </c>
      <c r="K478" t="s">
        <v>614</v>
      </c>
      <c r="L478">
        <v>1354</v>
      </c>
      <c r="N478">
        <v>1010</v>
      </c>
      <c r="O478" t="s">
        <v>51</v>
      </c>
      <c r="P478" t="s">
        <v>51</v>
      </c>
      <c r="Q478">
        <v>1</v>
      </c>
      <c r="W478">
        <v>0</v>
      </c>
      <c r="X478">
        <v>-431118285</v>
      </c>
      <c r="Y478">
        <v>1</v>
      </c>
      <c r="AA478">
        <v>6.96</v>
      </c>
      <c r="AB478">
        <v>0</v>
      </c>
      <c r="AC478">
        <v>0</v>
      </c>
      <c r="AD478">
        <v>0</v>
      </c>
      <c r="AE478">
        <v>6.96</v>
      </c>
      <c r="AF478">
        <v>0</v>
      </c>
      <c r="AG478">
        <v>0</v>
      </c>
      <c r="AH478">
        <v>0</v>
      </c>
      <c r="AI478">
        <v>1</v>
      </c>
      <c r="AJ478">
        <v>1</v>
      </c>
      <c r="AK478">
        <v>1</v>
      </c>
      <c r="AL478">
        <v>1</v>
      </c>
      <c r="AN478">
        <v>0</v>
      </c>
      <c r="AO478">
        <v>0</v>
      </c>
      <c r="AP478">
        <v>0</v>
      </c>
      <c r="AQ478">
        <v>0</v>
      </c>
      <c r="AR478">
        <v>0</v>
      </c>
      <c r="AS478" t="s">
        <v>3</v>
      </c>
      <c r="AT478">
        <v>1</v>
      </c>
      <c r="AU478" t="s">
        <v>3</v>
      </c>
      <c r="AV478">
        <v>0</v>
      </c>
      <c r="AW478">
        <v>1</v>
      </c>
      <c r="AX478">
        <v>-1</v>
      </c>
      <c r="AY478">
        <v>0</v>
      </c>
      <c r="AZ478">
        <v>0</v>
      </c>
      <c r="BA478" t="s">
        <v>3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X478">
        <f>Y478*Source!I332</f>
        <v>1</v>
      </c>
      <c r="CY478">
        <f t="shared" si="39"/>
        <v>6.96</v>
      </c>
      <c r="CZ478">
        <f t="shared" si="40"/>
        <v>6.96</v>
      </c>
      <c r="DA478">
        <f t="shared" si="41"/>
        <v>1</v>
      </c>
      <c r="DB478">
        <v>0</v>
      </c>
    </row>
    <row r="479" spans="1:106" x14ac:dyDescent="0.2">
      <c r="A479">
        <f>ROW(Source!A332)</f>
        <v>332</v>
      </c>
      <c r="B479">
        <v>21012691</v>
      </c>
      <c r="C479">
        <v>21013545</v>
      </c>
      <c r="D479">
        <v>7245454</v>
      </c>
      <c r="E479">
        <v>1</v>
      </c>
      <c r="F479">
        <v>1</v>
      </c>
      <c r="G479">
        <v>7157832</v>
      </c>
      <c r="H479">
        <v>3</v>
      </c>
      <c r="I479" t="s">
        <v>601</v>
      </c>
      <c r="J479" t="s">
        <v>603</v>
      </c>
      <c r="K479" t="s">
        <v>602</v>
      </c>
      <c r="L479">
        <v>1354</v>
      </c>
      <c r="N479">
        <v>1010</v>
      </c>
      <c r="O479" t="s">
        <v>51</v>
      </c>
      <c r="P479" t="s">
        <v>51</v>
      </c>
      <c r="Q479">
        <v>1</v>
      </c>
      <c r="W479">
        <v>0</v>
      </c>
      <c r="X479">
        <v>1390194761</v>
      </c>
      <c r="Y479">
        <v>2</v>
      </c>
      <c r="AA479">
        <v>23.29</v>
      </c>
      <c r="AB479">
        <v>0</v>
      </c>
      <c r="AC479">
        <v>0</v>
      </c>
      <c r="AD479">
        <v>0</v>
      </c>
      <c r="AE479">
        <v>23.29</v>
      </c>
      <c r="AF479">
        <v>0</v>
      </c>
      <c r="AG479">
        <v>0</v>
      </c>
      <c r="AH479">
        <v>0</v>
      </c>
      <c r="AI479">
        <v>1</v>
      </c>
      <c r="AJ479">
        <v>1</v>
      </c>
      <c r="AK479">
        <v>1</v>
      </c>
      <c r="AL479">
        <v>1</v>
      </c>
      <c r="AN479">
        <v>0</v>
      </c>
      <c r="AO479">
        <v>0</v>
      </c>
      <c r="AP479">
        <v>0</v>
      </c>
      <c r="AQ479">
        <v>0</v>
      </c>
      <c r="AR479">
        <v>0</v>
      </c>
      <c r="AS479" t="s">
        <v>3</v>
      </c>
      <c r="AT479">
        <v>2</v>
      </c>
      <c r="AU479" t="s">
        <v>3</v>
      </c>
      <c r="AV479">
        <v>0</v>
      </c>
      <c r="AW479">
        <v>1</v>
      </c>
      <c r="AX479">
        <v>-1</v>
      </c>
      <c r="AY479">
        <v>0</v>
      </c>
      <c r="AZ479">
        <v>0</v>
      </c>
      <c r="BA479" t="s">
        <v>3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CX479">
        <f>Y479*Source!I332</f>
        <v>2</v>
      </c>
      <c r="CY479">
        <f t="shared" si="39"/>
        <v>23.29</v>
      </c>
      <c r="CZ479">
        <f t="shared" si="40"/>
        <v>23.29</v>
      </c>
      <c r="DA479">
        <f t="shared" si="41"/>
        <v>1</v>
      </c>
      <c r="DB479">
        <v>0</v>
      </c>
    </row>
    <row r="480" spans="1:106" x14ac:dyDescent="0.2">
      <c r="A480">
        <f>ROW(Source!A333)</f>
        <v>333</v>
      </c>
      <c r="B480">
        <v>21012693</v>
      </c>
      <c r="C480">
        <v>21013545</v>
      </c>
      <c r="D480">
        <v>7157835</v>
      </c>
      <c r="E480">
        <v>7157832</v>
      </c>
      <c r="F480">
        <v>1</v>
      </c>
      <c r="G480">
        <v>7157832</v>
      </c>
      <c r="H480">
        <v>1</v>
      </c>
      <c r="I480" t="s">
        <v>685</v>
      </c>
      <c r="J480" t="s">
        <v>3</v>
      </c>
      <c r="K480" t="s">
        <v>686</v>
      </c>
      <c r="L480">
        <v>1191</v>
      </c>
      <c r="N480">
        <v>1013</v>
      </c>
      <c r="O480" t="s">
        <v>687</v>
      </c>
      <c r="P480" t="s">
        <v>687</v>
      </c>
      <c r="Q480">
        <v>1</v>
      </c>
      <c r="W480">
        <v>0</v>
      </c>
      <c r="X480">
        <v>946207192</v>
      </c>
      <c r="Y480">
        <v>2.5788749999999996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1</v>
      </c>
      <c r="AJ480">
        <v>1</v>
      </c>
      <c r="AK480">
        <v>1</v>
      </c>
      <c r="AL480">
        <v>1</v>
      </c>
      <c r="AN480">
        <v>0</v>
      </c>
      <c r="AO480">
        <v>1</v>
      </c>
      <c r="AP480">
        <v>1</v>
      </c>
      <c r="AQ480">
        <v>0</v>
      </c>
      <c r="AR480">
        <v>0</v>
      </c>
      <c r="AS480" t="s">
        <v>3</v>
      </c>
      <c r="AT480">
        <v>1.95</v>
      </c>
      <c r="AU480" t="s">
        <v>63</v>
      </c>
      <c r="AV480">
        <v>1</v>
      </c>
      <c r="AW480">
        <v>2</v>
      </c>
      <c r="AX480">
        <v>21013562</v>
      </c>
      <c r="AY480">
        <v>1</v>
      </c>
      <c r="AZ480">
        <v>0</v>
      </c>
      <c r="BA480">
        <v>461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X480">
        <f>Y480*Source!I333</f>
        <v>2.5788749999999996</v>
      </c>
      <c r="CY480">
        <f>AD480</f>
        <v>0</v>
      </c>
      <c r="CZ480">
        <f>AH480</f>
        <v>0</v>
      </c>
      <c r="DA480">
        <f>AL480</f>
        <v>1</v>
      </c>
      <c r="DB480">
        <v>0</v>
      </c>
    </row>
    <row r="481" spans="1:106" x14ac:dyDescent="0.2">
      <c r="A481">
        <f>ROW(Source!A333)</f>
        <v>333</v>
      </c>
      <c r="B481">
        <v>21012693</v>
      </c>
      <c r="C481">
        <v>21013545</v>
      </c>
      <c r="D481">
        <v>7231421</v>
      </c>
      <c r="E481">
        <v>1</v>
      </c>
      <c r="F481">
        <v>1</v>
      </c>
      <c r="G481">
        <v>7157832</v>
      </c>
      <c r="H481">
        <v>2</v>
      </c>
      <c r="I481" t="s">
        <v>705</v>
      </c>
      <c r="J481" t="s">
        <v>706</v>
      </c>
      <c r="K481" t="s">
        <v>707</v>
      </c>
      <c r="L481">
        <v>1368</v>
      </c>
      <c r="N481">
        <v>1011</v>
      </c>
      <c r="O481" t="s">
        <v>708</v>
      </c>
      <c r="P481" t="s">
        <v>708</v>
      </c>
      <c r="Q481">
        <v>1</v>
      </c>
      <c r="W481">
        <v>0</v>
      </c>
      <c r="X481">
        <v>-1289262214</v>
      </c>
      <c r="Y481">
        <v>2.8749999999999998E-2</v>
      </c>
      <c r="AA481">
        <v>0</v>
      </c>
      <c r="AB481">
        <v>600.47</v>
      </c>
      <c r="AC481">
        <v>348.16</v>
      </c>
      <c r="AD481">
        <v>0</v>
      </c>
      <c r="AE481">
        <v>0</v>
      </c>
      <c r="AF481">
        <v>74.44</v>
      </c>
      <c r="AG481">
        <v>17.59</v>
      </c>
      <c r="AH481">
        <v>0</v>
      </c>
      <c r="AI481">
        <v>1</v>
      </c>
      <c r="AJ481">
        <v>7.56</v>
      </c>
      <c r="AK481">
        <v>18.55</v>
      </c>
      <c r="AL481">
        <v>1</v>
      </c>
      <c r="AN481">
        <v>0</v>
      </c>
      <c r="AO481">
        <v>1</v>
      </c>
      <c r="AP481">
        <v>1</v>
      </c>
      <c r="AQ481">
        <v>0</v>
      </c>
      <c r="AR481">
        <v>0</v>
      </c>
      <c r="AS481" t="s">
        <v>3</v>
      </c>
      <c r="AT481">
        <v>0.02</v>
      </c>
      <c r="AU481" t="s">
        <v>224</v>
      </c>
      <c r="AV481">
        <v>0</v>
      </c>
      <c r="AW481">
        <v>2</v>
      </c>
      <c r="AX481">
        <v>21013563</v>
      </c>
      <c r="AY481">
        <v>1</v>
      </c>
      <c r="AZ481">
        <v>0</v>
      </c>
      <c r="BA481">
        <v>462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CX481">
        <f>Y481*Source!I333</f>
        <v>2.8749999999999998E-2</v>
      </c>
      <c r="CY481">
        <f>AB481</f>
        <v>600.47</v>
      </c>
      <c r="CZ481">
        <f>AF481</f>
        <v>74.44</v>
      </c>
      <c r="DA481">
        <f>AJ481</f>
        <v>7.56</v>
      </c>
      <c r="DB481">
        <v>0</v>
      </c>
    </row>
    <row r="482" spans="1:106" x14ac:dyDescent="0.2">
      <c r="A482">
        <f>ROW(Source!A333)</f>
        <v>333</v>
      </c>
      <c r="B482">
        <v>21012693</v>
      </c>
      <c r="C482">
        <v>21013545</v>
      </c>
      <c r="D482">
        <v>7231445</v>
      </c>
      <c r="E482">
        <v>1</v>
      </c>
      <c r="F482">
        <v>1</v>
      </c>
      <c r="G482">
        <v>7157832</v>
      </c>
      <c r="H482">
        <v>2</v>
      </c>
      <c r="I482" t="s">
        <v>786</v>
      </c>
      <c r="J482" t="s">
        <v>787</v>
      </c>
      <c r="K482" t="s">
        <v>788</v>
      </c>
      <c r="L482">
        <v>1368</v>
      </c>
      <c r="N482">
        <v>1011</v>
      </c>
      <c r="O482" t="s">
        <v>708</v>
      </c>
      <c r="P482" t="s">
        <v>708</v>
      </c>
      <c r="Q482">
        <v>1</v>
      </c>
      <c r="W482">
        <v>0</v>
      </c>
      <c r="X482">
        <v>-2116432898</v>
      </c>
      <c r="Y482">
        <v>2.8749999999999998E-2</v>
      </c>
      <c r="AA482">
        <v>0</v>
      </c>
      <c r="AB482">
        <v>27.25</v>
      </c>
      <c r="AC482">
        <v>1.98</v>
      </c>
      <c r="AD482">
        <v>0</v>
      </c>
      <c r="AE482">
        <v>0</v>
      </c>
      <c r="AF482">
        <v>2.36</v>
      </c>
      <c r="AG482">
        <v>0.1</v>
      </c>
      <c r="AH482">
        <v>0</v>
      </c>
      <c r="AI482">
        <v>1</v>
      </c>
      <c r="AJ482">
        <v>10.82</v>
      </c>
      <c r="AK482">
        <v>18.55</v>
      </c>
      <c r="AL482">
        <v>1</v>
      </c>
      <c r="AN482">
        <v>0</v>
      </c>
      <c r="AO482">
        <v>1</v>
      </c>
      <c r="AP482">
        <v>1</v>
      </c>
      <c r="AQ482">
        <v>0</v>
      </c>
      <c r="AR482">
        <v>0</v>
      </c>
      <c r="AS482" t="s">
        <v>3</v>
      </c>
      <c r="AT482">
        <v>0.02</v>
      </c>
      <c r="AU482" t="s">
        <v>224</v>
      </c>
      <c r="AV482">
        <v>0</v>
      </c>
      <c r="AW482">
        <v>2</v>
      </c>
      <c r="AX482">
        <v>21013564</v>
      </c>
      <c r="AY482">
        <v>1</v>
      </c>
      <c r="AZ482">
        <v>0</v>
      </c>
      <c r="BA482">
        <v>463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CX482">
        <f>Y482*Source!I333</f>
        <v>2.8749999999999998E-2</v>
      </c>
      <c r="CY482">
        <f>AB482</f>
        <v>27.25</v>
      </c>
      <c r="CZ482">
        <f>AF482</f>
        <v>2.36</v>
      </c>
      <c r="DA482">
        <f>AJ482</f>
        <v>10.82</v>
      </c>
      <c r="DB482">
        <v>0</v>
      </c>
    </row>
    <row r="483" spans="1:106" x14ac:dyDescent="0.2">
      <c r="A483">
        <f>ROW(Source!A333)</f>
        <v>333</v>
      </c>
      <c r="B483">
        <v>21012693</v>
      </c>
      <c r="C483">
        <v>21013545</v>
      </c>
      <c r="D483">
        <v>7233164</v>
      </c>
      <c r="E483">
        <v>1</v>
      </c>
      <c r="F483">
        <v>1</v>
      </c>
      <c r="G483">
        <v>7157832</v>
      </c>
      <c r="H483">
        <v>3</v>
      </c>
      <c r="I483" t="s">
        <v>822</v>
      </c>
      <c r="J483" t="s">
        <v>823</v>
      </c>
      <c r="K483" t="s">
        <v>824</v>
      </c>
      <c r="L483">
        <v>1348</v>
      </c>
      <c r="N483">
        <v>1009</v>
      </c>
      <c r="O483" t="s">
        <v>173</v>
      </c>
      <c r="P483" t="s">
        <v>173</v>
      </c>
      <c r="Q483">
        <v>1000</v>
      </c>
      <c r="W483">
        <v>0</v>
      </c>
      <c r="X483">
        <v>1599677837</v>
      </c>
      <c r="Y483">
        <v>6.9999999999999994E-5</v>
      </c>
      <c r="AA483">
        <v>126563.63</v>
      </c>
      <c r="AB483">
        <v>0</v>
      </c>
      <c r="AC483">
        <v>0</v>
      </c>
      <c r="AD483">
        <v>0</v>
      </c>
      <c r="AE483">
        <v>17750.86</v>
      </c>
      <c r="AF483">
        <v>0</v>
      </c>
      <c r="AG483">
        <v>0</v>
      </c>
      <c r="AH483">
        <v>0</v>
      </c>
      <c r="AI483">
        <v>7.13</v>
      </c>
      <c r="AJ483">
        <v>1</v>
      </c>
      <c r="AK483">
        <v>1</v>
      </c>
      <c r="AL483">
        <v>1</v>
      </c>
      <c r="AN483">
        <v>0</v>
      </c>
      <c r="AO483">
        <v>1</v>
      </c>
      <c r="AP483">
        <v>0</v>
      </c>
      <c r="AQ483">
        <v>0</v>
      </c>
      <c r="AR483">
        <v>0</v>
      </c>
      <c r="AS483" t="s">
        <v>3</v>
      </c>
      <c r="AT483">
        <v>6.9999999999999994E-5</v>
      </c>
      <c r="AU483" t="s">
        <v>3</v>
      </c>
      <c r="AV483">
        <v>0</v>
      </c>
      <c r="AW483">
        <v>2</v>
      </c>
      <c r="AX483">
        <v>21013565</v>
      </c>
      <c r="AY483">
        <v>1</v>
      </c>
      <c r="AZ483">
        <v>0</v>
      </c>
      <c r="BA483">
        <v>464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CX483">
        <f>Y483*Source!I333</f>
        <v>6.9999999999999994E-5</v>
      </c>
      <c r="CY483">
        <f t="shared" ref="CY483:CY494" si="42">AA483</f>
        <v>126563.63</v>
      </c>
      <c r="CZ483">
        <f t="shared" ref="CZ483:CZ494" si="43">AE483</f>
        <v>17750.86</v>
      </c>
      <c r="DA483">
        <f t="shared" ref="DA483:DA494" si="44">AI483</f>
        <v>7.13</v>
      </c>
      <c r="DB483">
        <v>0</v>
      </c>
    </row>
    <row r="484" spans="1:106" x14ac:dyDescent="0.2">
      <c r="A484">
        <f>ROW(Source!A333)</f>
        <v>333</v>
      </c>
      <c r="B484">
        <v>21012693</v>
      </c>
      <c r="C484">
        <v>21013545</v>
      </c>
      <c r="D484">
        <v>7233770</v>
      </c>
      <c r="E484">
        <v>1</v>
      </c>
      <c r="F484">
        <v>1</v>
      </c>
      <c r="G484">
        <v>7157832</v>
      </c>
      <c r="H484">
        <v>3</v>
      </c>
      <c r="I484" t="s">
        <v>825</v>
      </c>
      <c r="J484" t="s">
        <v>826</v>
      </c>
      <c r="K484" t="s">
        <v>827</v>
      </c>
      <c r="L484">
        <v>1355</v>
      </c>
      <c r="N484">
        <v>1010</v>
      </c>
      <c r="O484" t="s">
        <v>40</v>
      </c>
      <c r="P484" t="s">
        <v>40</v>
      </c>
      <c r="Q484">
        <v>100</v>
      </c>
      <c r="W484">
        <v>0</v>
      </c>
      <c r="X484">
        <v>-1303222338</v>
      </c>
      <c r="Y484">
        <v>0.04</v>
      </c>
      <c r="AA484">
        <v>1130.6099999999999</v>
      </c>
      <c r="AB484">
        <v>0</v>
      </c>
      <c r="AC484">
        <v>0</v>
      </c>
      <c r="AD484">
        <v>0</v>
      </c>
      <c r="AE484">
        <v>481.11</v>
      </c>
      <c r="AF484">
        <v>0</v>
      </c>
      <c r="AG484">
        <v>0</v>
      </c>
      <c r="AH484">
        <v>0</v>
      </c>
      <c r="AI484">
        <v>2.35</v>
      </c>
      <c r="AJ484">
        <v>1</v>
      </c>
      <c r="AK484">
        <v>1</v>
      </c>
      <c r="AL484">
        <v>1</v>
      </c>
      <c r="AN484">
        <v>0</v>
      </c>
      <c r="AO484">
        <v>1</v>
      </c>
      <c r="AP484">
        <v>0</v>
      </c>
      <c r="AQ484">
        <v>0</v>
      </c>
      <c r="AR484">
        <v>0</v>
      </c>
      <c r="AS484" t="s">
        <v>3</v>
      </c>
      <c r="AT484">
        <v>0.04</v>
      </c>
      <c r="AU484" t="s">
        <v>3</v>
      </c>
      <c r="AV484">
        <v>0</v>
      </c>
      <c r="AW484">
        <v>2</v>
      </c>
      <c r="AX484">
        <v>21013566</v>
      </c>
      <c r="AY484">
        <v>1</v>
      </c>
      <c r="AZ484">
        <v>0</v>
      </c>
      <c r="BA484">
        <v>465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CX484">
        <f>Y484*Source!I333</f>
        <v>0.04</v>
      </c>
      <c r="CY484">
        <f t="shared" si="42"/>
        <v>1130.6099999999999</v>
      </c>
      <c r="CZ484">
        <f t="shared" si="43"/>
        <v>481.11</v>
      </c>
      <c r="DA484">
        <f t="shared" si="44"/>
        <v>2.35</v>
      </c>
      <c r="DB484">
        <v>0</v>
      </c>
    </row>
    <row r="485" spans="1:106" x14ac:dyDescent="0.2">
      <c r="A485">
        <f>ROW(Source!A333)</f>
        <v>333</v>
      </c>
      <c r="B485">
        <v>21012693</v>
      </c>
      <c r="C485">
        <v>21013545</v>
      </c>
      <c r="D485">
        <v>7234085</v>
      </c>
      <c r="E485">
        <v>1</v>
      </c>
      <c r="F485">
        <v>1</v>
      </c>
      <c r="G485">
        <v>7157832</v>
      </c>
      <c r="H485">
        <v>3</v>
      </c>
      <c r="I485" t="s">
        <v>828</v>
      </c>
      <c r="J485" t="s">
        <v>829</v>
      </c>
      <c r="K485" t="s">
        <v>830</v>
      </c>
      <c r="L485">
        <v>1346</v>
      </c>
      <c r="N485">
        <v>1009</v>
      </c>
      <c r="O485" t="s">
        <v>206</v>
      </c>
      <c r="P485" t="s">
        <v>206</v>
      </c>
      <c r="Q485">
        <v>1</v>
      </c>
      <c r="W485">
        <v>0</v>
      </c>
      <c r="X485">
        <v>1604269113</v>
      </c>
      <c r="Y485">
        <v>0.03</v>
      </c>
      <c r="AA485">
        <v>139.46</v>
      </c>
      <c r="AB485">
        <v>0</v>
      </c>
      <c r="AC485">
        <v>0</v>
      </c>
      <c r="AD485">
        <v>0</v>
      </c>
      <c r="AE485">
        <v>38</v>
      </c>
      <c r="AF485">
        <v>0</v>
      </c>
      <c r="AG485">
        <v>0</v>
      </c>
      <c r="AH485">
        <v>0</v>
      </c>
      <c r="AI485">
        <v>3.67</v>
      </c>
      <c r="AJ485">
        <v>1</v>
      </c>
      <c r="AK485">
        <v>1</v>
      </c>
      <c r="AL485">
        <v>1</v>
      </c>
      <c r="AN485">
        <v>0</v>
      </c>
      <c r="AO485">
        <v>1</v>
      </c>
      <c r="AP485">
        <v>0</v>
      </c>
      <c r="AQ485">
        <v>0</v>
      </c>
      <c r="AR485">
        <v>0</v>
      </c>
      <c r="AS485" t="s">
        <v>3</v>
      </c>
      <c r="AT485">
        <v>0.03</v>
      </c>
      <c r="AU485" t="s">
        <v>3</v>
      </c>
      <c r="AV485">
        <v>0</v>
      </c>
      <c r="AW485">
        <v>2</v>
      </c>
      <c r="AX485">
        <v>21013567</v>
      </c>
      <c r="AY485">
        <v>1</v>
      </c>
      <c r="AZ485">
        <v>0</v>
      </c>
      <c r="BA485">
        <v>466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CX485">
        <f>Y485*Source!I333</f>
        <v>0.03</v>
      </c>
      <c r="CY485">
        <f t="shared" si="42"/>
        <v>139.46</v>
      </c>
      <c r="CZ485">
        <f t="shared" si="43"/>
        <v>38</v>
      </c>
      <c r="DA485">
        <f t="shared" si="44"/>
        <v>3.67</v>
      </c>
      <c r="DB485">
        <v>0</v>
      </c>
    </row>
    <row r="486" spans="1:106" x14ac:dyDescent="0.2">
      <c r="A486">
        <f>ROW(Source!A333)</f>
        <v>333</v>
      </c>
      <c r="B486">
        <v>21012693</v>
      </c>
      <c r="C486">
        <v>21013545</v>
      </c>
      <c r="D486">
        <v>7231964</v>
      </c>
      <c r="E486">
        <v>1</v>
      </c>
      <c r="F486">
        <v>1</v>
      </c>
      <c r="G486">
        <v>7157832</v>
      </c>
      <c r="H486">
        <v>3</v>
      </c>
      <c r="I486" t="s">
        <v>831</v>
      </c>
      <c r="J486" t="s">
        <v>832</v>
      </c>
      <c r="K486" t="s">
        <v>833</v>
      </c>
      <c r="L486">
        <v>1348</v>
      </c>
      <c r="N486">
        <v>1009</v>
      </c>
      <c r="O486" t="s">
        <v>173</v>
      </c>
      <c r="P486" t="s">
        <v>173</v>
      </c>
      <c r="Q486">
        <v>1000</v>
      </c>
      <c r="W486">
        <v>0</v>
      </c>
      <c r="X486">
        <v>-1247140528</v>
      </c>
      <c r="Y486">
        <v>2.0000000000000001E-4</v>
      </c>
      <c r="AA486">
        <v>43896.62</v>
      </c>
      <c r="AB486">
        <v>0</v>
      </c>
      <c r="AC486">
        <v>0</v>
      </c>
      <c r="AD486">
        <v>0</v>
      </c>
      <c r="AE486">
        <v>10865.5</v>
      </c>
      <c r="AF486">
        <v>0</v>
      </c>
      <c r="AG486">
        <v>0</v>
      </c>
      <c r="AH486">
        <v>0</v>
      </c>
      <c r="AI486">
        <v>4.04</v>
      </c>
      <c r="AJ486">
        <v>1</v>
      </c>
      <c r="AK486">
        <v>1</v>
      </c>
      <c r="AL486">
        <v>1</v>
      </c>
      <c r="AN486">
        <v>0</v>
      </c>
      <c r="AO486">
        <v>1</v>
      </c>
      <c r="AP486">
        <v>0</v>
      </c>
      <c r="AQ486">
        <v>0</v>
      </c>
      <c r="AR486">
        <v>0</v>
      </c>
      <c r="AS486" t="s">
        <v>3</v>
      </c>
      <c r="AT486">
        <v>2.0000000000000001E-4</v>
      </c>
      <c r="AU486" t="s">
        <v>3</v>
      </c>
      <c r="AV486">
        <v>0</v>
      </c>
      <c r="AW486">
        <v>2</v>
      </c>
      <c r="AX486">
        <v>21013568</v>
      </c>
      <c r="AY486">
        <v>1</v>
      </c>
      <c r="AZ486">
        <v>0</v>
      </c>
      <c r="BA486">
        <v>467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CX486">
        <f>Y486*Source!I333</f>
        <v>2.0000000000000001E-4</v>
      </c>
      <c r="CY486">
        <f t="shared" si="42"/>
        <v>43896.62</v>
      </c>
      <c r="CZ486">
        <f t="shared" si="43"/>
        <v>10865.5</v>
      </c>
      <c r="DA486">
        <f t="shared" si="44"/>
        <v>4.04</v>
      </c>
      <c r="DB486">
        <v>0</v>
      </c>
    </row>
    <row r="487" spans="1:106" x14ac:dyDescent="0.2">
      <c r="A487">
        <f>ROW(Source!A333)</f>
        <v>333</v>
      </c>
      <c r="B487">
        <v>21012693</v>
      </c>
      <c r="C487">
        <v>21013545</v>
      </c>
      <c r="D487">
        <v>7232181</v>
      </c>
      <c r="E487">
        <v>1</v>
      </c>
      <c r="F487">
        <v>1</v>
      </c>
      <c r="G487">
        <v>7157832</v>
      </c>
      <c r="H487">
        <v>3</v>
      </c>
      <c r="I487" t="s">
        <v>834</v>
      </c>
      <c r="J487" t="s">
        <v>835</v>
      </c>
      <c r="K487" t="s">
        <v>836</v>
      </c>
      <c r="L487">
        <v>1348</v>
      </c>
      <c r="N487">
        <v>1009</v>
      </c>
      <c r="O487" t="s">
        <v>173</v>
      </c>
      <c r="P487" t="s">
        <v>173</v>
      </c>
      <c r="Q487">
        <v>1000</v>
      </c>
      <c r="W487">
        <v>0</v>
      </c>
      <c r="X487">
        <v>-71057448</v>
      </c>
      <c r="Y487">
        <v>3.8000000000000002E-4</v>
      </c>
      <c r="AA487">
        <v>42989.33</v>
      </c>
      <c r="AB487">
        <v>0</v>
      </c>
      <c r="AC487">
        <v>0</v>
      </c>
      <c r="AD487">
        <v>0</v>
      </c>
      <c r="AE487">
        <v>16222.39</v>
      </c>
      <c r="AF487">
        <v>0</v>
      </c>
      <c r="AG487">
        <v>0</v>
      </c>
      <c r="AH487">
        <v>0</v>
      </c>
      <c r="AI487">
        <v>2.65</v>
      </c>
      <c r="AJ487">
        <v>1</v>
      </c>
      <c r="AK487">
        <v>1</v>
      </c>
      <c r="AL487">
        <v>1</v>
      </c>
      <c r="AN487">
        <v>0</v>
      </c>
      <c r="AO487">
        <v>1</v>
      </c>
      <c r="AP487">
        <v>0</v>
      </c>
      <c r="AQ487">
        <v>0</v>
      </c>
      <c r="AR487">
        <v>0</v>
      </c>
      <c r="AS487" t="s">
        <v>3</v>
      </c>
      <c r="AT487">
        <v>3.8000000000000002E-4</v>
      </c>
      <c r="AU487" t="s">
        <v>3</v>
      </c>
      <c r="AV487">
        <v>0</v>
      </c>
      <c r="AW487">
        <v>2</v>
      </c>
      <c r="AX487">
        <v>21013569</v>
      </c>
      <c r="AY487">
        <v>1</v>
      </c>
      <c r="AZ487">
        <v>0</v>
      </c>
      <c r="BA487">
        <v>468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CX487">
        <f>Y487*Source!I333</f>
        <v>3.8000000000000002E-4</v>
      </c>
      <c r="CY487">
        <f t="shared" si="42"/>
        <v>42989.33</v>
      </c>
      <c r="CZ487">
        <f t="shared" si="43"/>
        <v>16222.39</v>
      </c>
      <c r="DA487">
        <f t="shared" si="44"/>
        <v>2.65</v>
      </c>
      <c r="DB487">
        <v>0</v>
      </c>
    </row>
    <row r="488" spans="1:106" x14ac:dyDescent="0.2">
      <c r="A488">
        <f>ROW(Source!A333)</f>
        <v>333</v>
      </c>
      <c r="B488">
        <v>21012693</v>
      </c>
      <c r="C488">
        <v>21013545</v>
      </c>
      <c r="D488">
        <v>7232429</v>
      </c>
      <c r="E488">
        <v>1</v>
      </c>
      <c r="F488">
        <v>1</v>
      </c>
      <c r="G488">
        <v>7157832</v>
      </c>
      <c r="H488">
        <v>3</v>
      </c>
      <c r="I488" t="s">
        <v>837</v>
      </c>
      <c r="J488" t="s">
        <v>838</v>
      </c>
      <c r="K488" t="s">
        <v>839</v>
      </c>
      <c r="L488">
        <v>1346</v>
      </c>
      <c r="N488">
        <v>1009</v>
      </c>
      <c r="O488" t="s">
        <v>206</v>
      </c>
      <c r="P488" t="s">
        <v>206</v>
      </c>
      <c r="Q488">
        <v>1</v>
      </c>
      <c r="W488">
        <v>0</v>
      </c>
      <c r="X488">
        <v>90048719</v>
      </c>
      <c r="Y488">
        <v>0.04</v>
      </c>
      <c r="AA488">
        <v>51.48</v>
      </c>
      <c r="AB488">
        <v>0</v>
      </c>
      <c r="AC488">
        <v>0</v>
      </c>
      <c r="AD488">
        <v>0</v>
      </c>
      <c r="AE488">
        <v>20.190000000000001</v>
      </c>
      <c r="AF488">
        <v>0</v>
      </c>
      <c r="AG488">
        <v>0</v>
      </c>
      <c r="AH488">
        <v>0</v>
      </c>
      <c r="AI488">
        <v>2.5499999999999998</v>
      </c>
      <c r="AJ488">
        <v>1</v>
      </c>
      <c r="AK488">
        <v>1</v>
      </c>
      <c r="AL488">
        <v>1</v>
      </c>
      <c r="AN488">
        <v>0</v>
      </c>
      <c r="AO488">
        <v>1</v>
      </c>
      <c r="AP488">
        <v>0</v>
      </c>
      <c r="AQ488">
        <v>0</v>
      </c>
      <c r="AR488">
        <v>0</v>
      </c>
      <c r="AS488" t="s">
        <v>3</v>
      </c>
      <c r="AT488">
        <v>0.04</v>
      </c>
      <c r="AU488" t="s">
        <v>3</v>
      </c>
      <c r="AV488">
        <v>0</v>
      </c>
      <c r="AW488">
        <v>2</v>
      </c>
      <c r="AX488">
        <v>21013570</v>
      </c>
      <c r="AY488">
        <v>1</v>
      </c>
      <c r="AZ488">
        <v>0</v>
      </c>
      <c r="BA488">
        <v>469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CX488">
        <f>Y488*Source!I333</f>
        <v>0.04</v>
      </c>
      <c r="CY488">
        <f t="shared" si="42"/>
        <v>51.48</v>
      </c>
      <c r="CZ488">
        <f t="shared" si="43"/>
        <v>20.190000000000001</v>
      </c>
      <c r="DA488">
        <f t="shared" si="44"/>
        <v>2.5499999999999998</v>
      </c>
      <c r="DB488">
        <v>0</v>
      </c>
    </row>
    <row r="489" spans="1:106" x14ac:dyDescent="0.2">
      <c r="A489">
        <f>ROW(Source!A333)</f>
        <v>333</v>
      </c>
      <c r="B489">
        <v>21012693</v>
      </c>
      <c r="C489">
        <v>21013545</v>
      </c>
      <c r="D489">
        <v>7232605</v>
      </c>
      <c r="E489">
        <v>1</v>
      </c>
      <c r="F489">
        <v>1</v>
      </c>
      <c r="G489">
        <v>7157832</v>
      </c>
      <c r="H489">
        <v>3</v>
      </c>
      <c r="I489" t="s">
        <v>840</v>
      </c>
      <c r="J489" t="s">
        <v>841</v>
      </c>
      <c r="K489" t="s">
        <v>842</v>
      </c>
      <c r="L489">
        <v>1348</v>
      </c>
      <c r="N489">
        <v>1009</v>
      </c>
      <c r="O489" t="s">
        <v>173</v>
      </c>
      <c r="P489" t="s">
        <v>173</v>
      </c>
      <c r="Q489">
        <v>1000</v>
      </c>
      <c r="W489">
        <v>0</v>
      </c>
      <c r="X489">
        <v>1874055530</v>
      </c>
      <c r="Y489">
        <v>3.6000000000000002E-4</v>
      </c>
      <c r="AA489">
        <v>35864.85</v>
      </c>
      <c r="AB489">
        <v>0</v>
      </c>
      <c r="AC489">
        <v>0</v>
      </c>
      <c r="AD489">
        <v>0</v>
      </c>
      <c r="AE489">
        <v>6870.66</v>
      </c>
      <c r="AF489">
        <v>0</v>
      </c>
      <c r="AG489">
        <v>0</v>
      </c>
      <c r="AH489">
        <v>0</v>
      </c>
      <c r="AI489">
        <v>5.22</v>
      </c>
      <c r="AJ489">
        <v>1</v>
      </c>
      <c r="AK489">
        <v>1</v>
      </c>
      <c r="AL489">
        <v>1</v>
      </c>
      <c r="AN489">
        <v>0</v>
      </c>
      <c r="AO489">
        <v>1</v>
      </c>
      <c r="AP489">
        <v>0</v>
      </c>
      <c r="AQ489">
        <v>0</v>
      </c>
      <c r="AR489">
        <v>0</v>
      </c>
      <c r="AS489" t="s">
        <v>3</v>
      </c>
      <c r="AT489">
        <v>3.6000000000000002E-4</v>
      </c>
      <c r="AU489" t="s">
        <v>3</v>
      </c>
      <c r="AV489">
        <v>0</v>
      </c>
      <c r="AW489">
        <v>2</v>
      </c>
      <c r="AX489">
        <v>21013571</v>
      </c>
      <c r="AY489">
        <v>1</v>
      </c>
      <c r="AZ489">
        <v>0</v>
      </c>
      <c r="BA489">
        <v>470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CX489">
        <f>Y489*Source!I333</f>
        <v>3.6000000000000002E-4</v>
      </c>
      <c r="CY489">
        <f t="shared" si="42"/>
        <v>35864.85</v>
      </c>
      <c r="CZ489">
        <f t="shared" si="43"/>
        <v>6870.66</v>
      </c>
      <c r="DA489">
        <f t="shared" si="44"/>
        <v>5.22</v>
      </c>
      <c r="DB489">
        <v>0</v>
      </c>
    </row>
    <row r="490" spans="1:106" x14ac:dyDescent="0.2">
      <c r="A490">
        <f>ROW(Source!A333)</f>
        <v>333</v>
      </c>
      <c r="B490">
        <v>21012693</v>
      </c>
      <c r="C490">
        <v>21013545</v>
      </c>
      <c r="D490">
        <v>7245410</v>
      </c>
      <c r="E490">
        <v>1</v>
      </c>
      <c r="F490">
        <v>1</v>
      </c>
      <c r="G490">
        <v>7157832</v>
      </c>
      <c r="H490">
        <v>3</v>
      </c>
      <c r="I490" t="s">
        <v>605</v>
      </c>
      <c r="J490" t="s">
        <v>607</v>
      </c>
      <c r="K490" t="s">
        <v>606</v>
      </c>
      <c r="L490">
        <v>1354</v>
      </c>
      <c r="N490">
        <v>1010</v>
      </c>
      <c r="O490" t="s">
        <v>51</v>
      </c>
      <c r="P490" t="s">
        <v>51</v>
      </c>
      <c r="Q490">
        <v>1</v>
      </c>
      <c r="W490">
        <v>0</v>
      </c>
      <c r="X490">
        <v>-2124800769</v>
      </c>
      <c r="Y490">
        <v>1</v>
      </c>
      <c r="AA490">
        <v>756.12</v>
      </c>
      <c r="AB490">
        <v>0</v>
      </c>
      <c r="AC490">
        <v>0</v>
      </c>
      <c r="AD490">
        <v>0</v>
      </c>
      <c r="AE490">
        <v>148.55000000000001</v>
      </c>
      <c r="AF490">
        <v>0</v>
      </c>
      <c r="AG490">
        <v>0</v>
      </c>
      <c r="AH490">
        <v>0</v>
      </c>
      <c r="AI490">
        <v>5.09</v>
      </c>
      <c r="AJ490">
        <v>1</v>
      </c>
      <c r="AK490">
        <v>1</v>
      </c>
      <c r="AL490">
        <v>1</v>
      </c>
      <c r="AN490">
        <v>0</v>
      </c>
      <c r="AO490">
        <v>0</v>
      </c>
      <c r="AP490">
        <v>0</v>
      </c>
      <c r="AQ490">
        <v>0</v>
      </c>
      <c r="AR490">
        <v>0</v>
      </c>
      <c r="AS490" t="s">
        <v>3</v>
      </c>
      <c r="AT490">
        <v>1</v>
      </c>
      <c r="AU490" t="s">
        <v>3</v>
      </c>
      <c r="AV490">
        <v>0</v>
      </c>
      <c r="AW490">
        <v>1</v>
      </c>
      <c r="AX490">
        <v>-1</v>
      </c>
      <c r="AY490">
        <v>0</v>
      </c>
      <c r="AZ490">
        <v>0</v>
      </c>
      <c r="BA490" t="s">
        <v>3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CX490">
        <f>Y490*Source!I333</f>
        <v>1</v>
      </c>
      <c r="CY490">
        <f t="shared" si="42"/>
        <v>756.12</v>
      </c>
      <c r="CZ490">
        <f t="shared" si="43"/>
        <v>148.55000000000001</v>
      </c>
      <c r="DA490">
        <f t="shared" si="44"/>
        <v>5.09</v>
      </c>
      <c r="DB490">
        <v>0</v>
      </c>
    </row>
    <row r="491" spans="1:106" x14ac:dyDescent="0.2">
      <c r="A491">
        <f>ROW(Source!A333)</f>
        <v>333</v>
      </c>
      <c r="B491">
        <v>21012693</v>
      </c>
      <c r="C491">
        <v>21013545</v>
      </c>
      <c r="D491">
        <v>7245417</v>
      </c>
      <c r="E491">
        <v>1</v>
      </c>
      <c r="F491">
        <v>1</v>
      </c>
      <c r="G491">
        <v>7157832</v>
      </c>
      <c r="H491">
        <v>3</v>
      </c>
      <c r="I491" t="s">
        <v>609</v>
      </c>
      <c r="J491" t="s">
        <v>611</v>
      </c>
      <c r="K491" t="s">
        <v>610</v>
      </c>
      <c r="L491">
        <v>1354</v>
      </c>
      <c r="N491">
        <v>1010</v>
      </c>
      <c r="O491" t="s">
        <v>51</v>
      </c>
      <c r="P491" t="s">
        <v>51</v>
      </c>
      <c r="Q491">
        <v>1</v>
      </c>
      <c r="W491">
        <v>0</v>
      </c>
      <c r="X491">
        <v>1939690621</v>
      </c>
      <c r="Y491">
        <v>1</v>
      </c>
      <c r="AA491">
        <v>578.33000000000004</v>
      </c>
      <c r="AB491">
        <v>0</v>
      </c>
      <c r="AC491">
        <v>0</v>
      </c>
      <c r="AD491">
        <v>0</v>
      </c>
      <c r="AE491">
        <v>187.77</v>
      </c>
      <c r="AF491">
        <v>0</v>
      </c>
      <c r="AG491">
        <v>0</v>
      </c>
      <c r="AH491">
        <v>0</v>
      </c>
      <c r="AI491">
        <v>3.08</v>
      </c>
      <c r="AJ491">
        <v>1</v>
      </c>
      <c r="AK491">
        <v>1</v>
      </c>
      <c r="AL491">
        <v>1</v>
      </c>
      <c r="AN491">
        <v>0</v>
      </c>
      <c r="AO491">
        <v>0</v>
      </c>
      <c r="AP491">
        <v>0</v>
      </c>
      <c r="AQ491">
        <v>0</v>
      </c>
      <c r="AR491">
        <v>0</v>
      </c>
      <c r="AS491" t="s">
        <v>3</v>
      </c>
      <c r="AT491">
        <v>1</v>
      </c>
      <c r="AU491" t="s">
        <v>3</v>
      </c>
      <c r="AV491">
        <v>0</v>
      </c>
      <c r="AW491">
        <v>1</v>
      </c>
      <c r="AX491">
        <v>-1</v>
      </c>
      <c r="AY491">
        <v>0</v>
      </c>
      <c r="AZ491">
        <v>0</v>
      </c>
      <c r="BA491" t="s">
        <v>3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CX491">
        <f>Y491*Source!I333</f>
        <v>1</v>
      </c>
      <c r="CY491">
        <f t="shared" si="42"/>
        <v>578.33000000000004</v>
      </c>
      <c r="CZ491">
        <f t="shared" si="43"/>
        <v>187.77</v>
      </c>
      <c r="DA491">
        <f t="shared" si="44"/>
        <v>3.08</v>
      </c>
      <c r="DB491">
        <v>0</v>
      </c>
    </row>
    <row r="492" spans="1:106" x14ac:dyDescent="0.2">
      <c r="A492">
        <f>ROW(Source!A333)</f>
        <v>333</v>
      </c>
      <c r="B492">
        <v>21012693</v>
      </c>
      <c r="C492">
        <v>21013545</v>
      </c>
      <c r="D492">
        <v>7245444</v>
      </c>
      <c r="E492">
        <v>1</v>
      </c>
      <c r="F492">
        <v>1</v>
      </c>
      <c r="G492">
        <v>7157832</v>
      </c>
      <c r="H492">
        <v>3</v>
      </c>
      <c r="I492" t="s">
        <v>597</v>
      </c>
      <c r="J492" t="s">
        <v>599</v>
      </c>
      <c r="K492" t="s">
        <v>598</v>
      </c>
      <c r="L492">
        <v>1354</v>
      </c>
      <c r="N492">
        <v>1010</v>
      </c>
      <c r="O492" t="s">
        <v>51</v>
      </c>
      <c r="P492" t="s">
        <v>51</v>
      </c>
      <c r="Q492">
        <v>1</v>
      </c>
      <c r="W492">
        <v>0</v>
      </c>
      <c r="X492">
        <v>-1361435687</v>
      </c>
      <c r="Y492">
        <v>1</v>
      </c>
      <c r="AA492">
        <v>1760.68</v>
      </c>
      <c r="AB492">
        <v>0</v>
      </c>
      <c r="AC492">
        <v>0</v>
      </c>
      <c r="AD492">
        <v>0</v>
      </c>
      <c r="AE492">
        <v>370.67</v>
      </c>
      <c r="AF492">
        <v>0</v>
      </c>
      <c r="AG492">
        <v>0</v>
      </c>
      <c r="AH492">
        <v>0</v>
      </c>
      <c r="AI492">
        <v>4.75</v>
      </c>
      <c r="AJ492">
        <v>1</v>
      </c>
      <c r="AK492">
        <v>1</v>
      </c>
      <c r="AL492">
        <v>1</v>
      </c>
      <c r="AN492">
        <v>0</v>
      </c>
      <c r="AO492">
        <v>0</v>
      </c>
      <c r="AP492">
        <v>0</v>
      </c>
      <c r="AQ492">
        <v>0</v>
      </c>
      <c r="AR492">
        <v>0</v>
      </c>
      <c r="AS492" t="s">
        <v>3</v>
      </c>
      <c r="AT492">
        <v>1</v>
      </c>
      <c r="AU492" t="s">
        <v>3</v>
      </c>
      <c r="AV492">
        <v>0</v>
      </c>
      <c r="AW492">
        <v>1</v>
      </c>
      <c r="AX492">
        <v>-1</v>
      </c>
      <c r="AY492">
        <v>0</v>
      </c>
      <c r="AZ492">
        <v>0</v>
      </c>
      <c r="BA492" t="s">
        <v>3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X492">
        <f>Y492*Source!I333</f>
        <v>1</v>
      </c>
      <c r="CY492">
        <f t="shared" si="42"/>
        <v>1760.68</v>
      </c>
      <c r="CZ492">
        <f t="shared" si="43"/>
        <v>370.67</v>
      </c>
      <c r="DA492">
        <f t="shared" si="44"/>
        <v>4.75</v>
      </c>
      <c r="DB492">
        <v>0</v>
      </c>
    </row>
    <row r="493" spans="1:106" x14ac:dyDescent="0.2">
      <c r="A493">
        <f>ROW(Source!A333)</f>
        <v>333</v>
      </c>
      <c r="B493">
        <v>21012693</v>
      </c>
      <c r="C493">
        <v>21013545</v>
      </c>
      <c r="D493">
        <v>7245452</v>
      </c>
      <c r="E493">
        <v>1</v>
      </c>
      <c r="F493">
        <v>1</v>
      </c>
      <c r="G493">
        <v>7157832</v>
      </c>
      <c r="H493">
        <v>3</v>
      </c>
      <c r="I493" t="s">
        <v>613</v>
      </c>
      <c r="J493" t="s">
        <v>615</v>
      </c>
      <c r="K493" t="s">
        <v>614</v>
      </c>
      <c r="L493">
        <v>1354</v>
      </c>
      <c r="N493">
        <v>1010</v>
      </c>
      <c r="O493" t="s">
        <v>51</v>
      </c>
      <c r="P493" t="s">
        <v>51</v>
      </c>
      <c r="Q493">
        <v>1</v>
      </c>
      <c r="W493">
        <v>0</v>
      </c>
      <c r="X493">
        <v>-431118285</v>
      </c>
      <c r="Y493">
        <v>1</v>
      </c>
      <c r="AA493">
        <v>37.24</v>
      </c>
      <c r="AB493">
        <v>0</v>
      </c>
      <c r="AC493">
        <v>0</v>
      </c>
      <c r="AD493">
        <v>0</v>
      </c>
      <c r="AE493">
        <v>6.96</v>
      </c>
      <c r="AF493">
        <v>0</v>
      </c>
      <c r="AG493">
        <v>0</v>
      </c>
      <c r="AH493">
        <v>0</v>
      </c>
      <c r="AI493">
        <v>5.35</v>
      </c>
      <c r="AJ493">
        <v>1</v>
      </c>
      <c r="AK493">
        <v>1</v>
      </c>
      <c r="AL493">
        <v>1</v>
      </c>
      <c r="AN493">
        <v>0</v>
      </c>
      <c r="AO493">
        <v>0</v>
      </c>
      <c r="AP493">
        <v>0</v>
      </c>
      <c r="AQ493">
        <v>0</v>
      </c>
      <c r="AR493">
        <v>0</v>
      </c>
      <c r="AS493" t="s">
        <v>3</v>
      </c>
      <c r="AT493">
        <v>1</v>
      </c>
      <c r="AU493" t="s">
        <v>3</v>
      </c>
      <c r="AV493">
        <v>0</v>
      </c>
      <c r="AW493">
        <v>1</v>
      </c>
      <c r="AX493">
        <v>-1</v>
      </c>
      <c r="AY493">
        <v>0</v>
      </c>
      <c r="AZ493">
        <v>0</v>
      </c>
      <c r="BA493" t="s">
        <v>3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CX493">
        <f>Y493*Source!I333</f>
        <v>1</v>
      </c>
      <c r="CY493">
        <f t="shared" si="42"/>
        <v>37.24</v>
      </c>
      <c r="CZ493">
        <f t="shared" si="43"/>
        <v>6.96</v>
      </c>
      <c r="DA493">
        <f t="shared" si="44"/>
        <v>5.35</v>
      </c>
      <c r="DB493">
        <v>0</v>
      </c>
    </row>
    <row r="494" spans="1:106" x14ac:dyDescent="0.2">
      <c r="A494">
        <f>ROW(Source!A333)</f>
        <v>333</v>
      </c>
      <c r="B494">
        <v>21012693</v>
      </c>
      <c r="C494">
        <v>21013545</v>
      </c>
      <c r="D494">
        <v>7245454</v>
      </c>
      <c r="E494">
        <v>1</v>
      </c>
      <c r="F494">
        <v>1</v>
      </c>
      <c r="G494">
        <v>7157832</v>
      </c>
      <c r="H494">
        <v>3</v>
      </c>
      <c r="I494" t="s">
        <v>601</v>
      </c>
      <c r="J494" t="s">
        <v>603</v>
      </c>
      <c r="K494" t="s">
        <v>602</v>
      </c>
      <c r="L494">
        <v>1354</v>
      </c>
      <c r="N494">
        <v>1010</v>
      </c>
      <c r="O494" t="s">
        <v>51</v>
      </c>
      <c r="P494" t="s">
        <v>51</v>
      </c>
      <c r="Q494">
        <v>1</v>
      </c>
      <c r="W494">
        <v>0</v>
      </c>
      <c r="X494">
        <v>1390194761</v>
      </c>
      <c r="Y494">
        <v>2</v>
      </c>
      <c r="AA494">
        <v>64.98</v>
      </c>
      <c r="AB494">
        <v>0</v>
      </c>
      <c r="AC494">
        <v>0</v>
      </c>
      <c r="AD494">
        <v>0</v>
      </c>
      <c r="AE494">
        <v>23.29</v>
      </c>
      <c r="AF494">
        <v>0</v>
      </c>
      <c r="AG494">
        <v>0</v>
      </c>
      <c r="AH494">
        <v>0</v>
      </c>
      <c r="AI494">
        <v>2.79</v>
      </c>
      <c r="AJ494">
        <v>1</v>
      </c>
      <c r="AK494">
        <v>1</v>
      </c>
      <c r="AL494">
        <v>1</v>
      </c>
      <c r="AN494">
        <v>0</v>
      </c>
      <c r="AO494">
        <v>0</v>
      </c>
      <c r="AP494">
        <v>0</v>
      </c>
      <c r="AQ494">
        <v>0</v>
      </c>
      <c r="AR494">
        <v>0</v>
      </c>
      <c r="AS494" t="s">
        <v>3</v>
      </c>
      <c r="AT494">
        <v>2</v>
      </c>
      <c r="AU494" t="s">
        <v>3</v>
      </c>
      <c r="AV494">
        <v>0</v>
      </c>
      <c r="AW494">
        <v>1</v>
      </c>
      <c r="AX494">
        <v>-1</v>
      </c>
      <c r="AY494">
        <v>0</v>
      </c>
      <c r="AZ494">
        <v>0</v>
      </c>
      <c r="BA494" t="s">
        <v>3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CX494">
        <f>Y494*Source!I333</f>
        <v>2</v>
      </c>
      <c r="CY494">
        <f t="shared" si="42"/>
        <v>64.98</v>
      </c>
      <c r="CZ494">
        <f t="shared" si="43"/>
        <v>23.29</v>
      </c>
      <c r="DA494">
        <f t="shared" si="44"/>
        <v>2.79</v>
      </c>
      <c r="DB494">
        <v>0</v>
      </c>
    </row>
    <row r="495" spans="1:106" x14ac:dyDescent="0.2">
      <c r="A495">
        <f>ROW(Source!A344)</f>
        <v>344</v>
      </c>
      <c r="B495">
        <v>21012691</v>
      </c>
      <c r="C495">
        <v>21014344</v>
      </c>
      <c r="D495">
        <v>7157835</v>
      </c>
      <c r="E495">
        <v>7157832</v>
      </c>
      <c r="F495">
        <v>1</v>
      </c>
      <c r="G495">
        <v>7157832</v>
      </c>
      <c r="H495">
        <v>1</v>
      </c>
      <c r="I495" t="s">
        <v>685</v>
      </c>
      <c r="J495" t="s">
        <v>3</v>
      </c>
      <c r="K495" t="s">
        <v>686</v>
      </c>
      <c r="L495">
        <v>1191</v>
      </c>
      <c r="N495">
        <v>1013</v>
      </c>
      <c r="O495" t="s">
        <v>687</v>
      </c>
      <c r="P495" t="s">
        <v>687</v>
      </c>
      <c r="Q495">
        <v>1</v>
      </c>
      <c r="W495">
        <v>0</v>
      </c>
      <c r="X495">
        <v>946207192</v>
      </c>
      <c r="Y495">
        <v>83.133499999999998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1</v>
      </c>
      <c r="AJ495">
        <v>1</v>
      </c>
      <c r="AK495">
        <v>1</v>
      </c>
      <c r="AL495">
        <v>1</v>
      </c>
      <c r="AN495">
        <v>0</v>
      </c>
      <c r="AO495">
        <v>1</v>
      </c>
      <c r="AP495">
        <v>1</v>
      </c>
      <c r="AQ495">
        <v>0</v>
      </c>
      <c r="AR495">
        <v>0</v>
      </c>
      <c r="AS495" t="s">
        <v>3</v>
      </c>
      <c r="AT495">
        <v>72.290000000000006</v>
      </c>
      <c r="AU495" t="s">
        <v>28</v>
      </c>
      <c r="AV495">
        <v>1</v>
      </c>
      <c r="AW495">
        <v>2</v>
      </c>
      <c r="AX495">
        <v>21014348</v>
      </c>
      <c r="AY495">
        <v>1</v>
      </c>
      <c r="AZ495">
        <v>0</v>
      </c>
      <c r="BA495">
        <v>475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CX495">
        <f>Y495*Source!I344</f>
        <v>0.83133500000000005</v>
      </c>
      <c r="CY495">
        <f>AD495</f>
        <v>0</v>
      </c>
      <c r="CZ495">
        <f>AH495</f>
        <v>0</v>
      </c>
      <c r="DA495">
        <f>AL495</f>
        <v>1</v>
      </c>
      <c r="DB495">
        <v>0</v>
      </c>
    </row>
    <row r="496" spans="1:106" x14ac:dyDescent="0.2">
      <c r="A496">
        <f>ROW(Source!A344)</f>
        <v>344</v>
      </c>
      <c r="B496">
        <v>21012691</v>
      </c>
      <c r="C496">
        <v>21014344</v>
      </c>
      <c r="D496">
        <v>7159942</v>
      </c>
      <c r="E496">
        <v>7157832</v>
      </c>
      <c r="F496">
        <v>1</v>
      </c>
      <c r="G496">
        <v>7157832</v>
      </c>
      <c r="H496">
        <v>2</v>
      </c>
      <c r="I496" t="s">
        <v>692</v>
      </c>
      <c r="J496" t="s">
        <v>3</v>
      </c>
      <c r="K496" t="s">
        <v>693</v>
      </c>
      <c r="L496">
        <v>1344</v>
      </c>
      <c r="N496">
        <v>1008</v>
      </c>
      <c r="O496" t="s">
        <v>691</v>
      </c>
      <c r="P496" t="s">
        <v>691</v>
      </c>
      <c r="Q496">
        <v>1</v>
      </c>
      <c r="W496">
        <v>0</v>
      </c>
      <c r="X496">
        <v>-450565604</v>
      </c>
      <c r="Y496">
        <v>1.3569999999999998</v>
      </c>
      <c r="AA496">
        <v>0</v>
      </c>
      <c r="AB496">
        <v>1</v>
      </c>
      <c r="AC496">
        <v>0</v>
      </c>
      <c r="AD496">
        <v>0</v>
      </c>
      <c r="AE496">
        <v>0</v>
      </c>
      <c r="AF496">
        <v>1</v>
      </c>
      <c r="AG496">
        <v>0</v>
      </c>
      <c r="AH496">
        <v>0</v>
      </c>
      <c r="AI496">
        <v>1</v>
      </c>
      <c r="AJ496">
        <v>1</v>
      </c>
      <c r="AK496">
        <v>1</v>
      </c>
      <c r="AL496">
        <v>1</v>
      </c>
      <c r="AN496">
        <v>0</v>
      </c>
      <c r="AO496">
        <v>1</v>
      </c>
      <c r="AP496">
        <v>1</v>
      </c>
      <c r="AQ496">
        <v>0</v>
      </c>
      <c r="AR496">
        <v>0</v>
      </c>
      <c r="AS496" t="s">
        <v>3</v>
      </c>
      <c r="AT496">
        <v>1.18</v>
      </c>
      <c r="AU496" t="s">
        <v>28</v>
      </c>
      <c r="AV496">
        <v>0</v>
      </c>
      <c r="AW496">
        <v>2</v>
      </c>
      <c r="AX496">
        <v>21014349</v>
      </c>
      <c r="AY496">
        <v>1</v>
      </c>
      <c r="AZ496">
        <v>0</v>
      </c>
      <c r="BA496">
        <v>476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CX496">
        <f>Y496*Source!I344</f>
        <v>1.3569999999999999E-2</v>
      </c>
      <c r="CY496">
        <f>AB496</f>
        <v>1</v>
      </c>
      <c r="CZ496">
        <f>AF496</f>
        <v>1</v>
      </c>
      <c r="DA496">
        <f>AJ496</f>
        <v>1</v>
      </c>
      <c r="DB496">
        <v>0</v>
      </c>
    </row>
    <row r="497" spans="1:106" x14ac:dyDescent="0.2">
      <c r="A497">
        <f>ROW(Source!A344)</f>
        <v>344</v>
      </c>
      <c r="B497">
        <v>21012691</v>
      </c>
      <c r="C497">
        <v>21014344</v>
      </c>
      <c r="D497">
        <v>7245437</v>
      </c>
      <c r="E497">
        <v>1</v>
      </c>
      <c r="F497">
        <v>1</v>
      </c>
      <c r="G497">
        <v>7157832</v>
      </c>
      <c r="H497">
        <v>3</v>
      </c>
      <c r="I497" t="s">
        <v>620</v>
      </c>
      <c r="J497" t="s">
        <v>622</v>
      </c>
      <c r="K497" t="s">
        <v>621</v>
      </c>
      <c r="L497">
        <v>1354</v>
      </c>
      <c r="N497">
        <v>1010</v>
      </c>
      <c r="O497" t="s">
        <v>51</v>
      </c>
      <c r="P497" t="s">
        <v>51</v>
      </c>
      <c r="Q497">
        <v>1</v>
      </c>
      <c r="W497">
        <v>0</v>
      </c>
      <c r="X497">
        <v>1864889407</v>
      </c>
      <c r="Y497">
        <v>100</v>
      </c>
      <c r="AA497">
        <v>20.88</v>
      </c>
      <c r="AB497">
        <v>0</v>
      </c>
      <c r="AC497">
        <v>0</v>
      </c>
      <c r="AD497">
        <v>0</v>
      </c>
      <c r="AE497">
        <v>20.88</v>
      </c>
      <c r="AF497">
        <v>0</v>
      </c>
      <c r="AG497">
        <v>0</v>
      </c>
      <c r="AH497">
        <v>0</v>
      </c>
      <c r="AI497">
        <v>1</v>
      </c>
      <c r="AJ497">
        <v>1</v>
      </c>
      <c r="AK497">
        <v>1</v>
      </c>
      <c r="AL497">
        <v>1</v>
      </c>
      <c r="AN497">
        <v>0</v>
      </c>
      <c r="AO497">
        <v>0</v>
      </c>
      <c r="AP497">
        <v>0</v>
      </c>
      <c r="AQ497">
        <v>0</v>
      </c>
      <c r="AR497">
        <v>0</v>
      </c>
      <c r="AS497" t="s">
        <v>3</v>
      </c>
      <c r="AT497">
        <v>100</v>
      </c>
      <c r="AU497" t="s">
        <v>3</v>
      </c>
      <c r="AV497">
        <v>0</v>
      </c>
      <c r="AW497">
        <v>1</v>
      </c>
      <c r="AX497">
        <v>-1</v>
      </c>
      <c r="AY497">
        <v>0</v>
      </c>
      <c r="AZ497">
        <v>0</v>
      </c>
      <c r="BA497" t="s">
        <v>3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CX497">
        <f>Y497*Source!I344</f>
        <v>1</v>
      </c>
      <c r="CY497">
        <f>AA497</f>
        <v>20.88</v>
      </c>
      <c r="CZ497">
        <f>AE497</f>
        <v>20.88</v>
      </c>
      <c r="DA497">
        <f>AI497</f>
        <v>1</v>
      </c>
      <c r="DB497">
        <v>0</v>
      </c>
    </row>
    <row r="498" spans="1:106" x14ac:dyDescent="0.2">
      <c r="A498">
        <f>ROW(Source!A345)</f>
        <v>345</v>
      </c>
      <c r="B498">
        <v>21012693</v>
      </c>
      <c r="C498">
        <v>21014344</v>
      </c>
      <c r="D498">
        <v>7157835</v>
      </c>
      <c r="E498">
        <v>7157832</v>
      </c>
      <c r="F498">
        <v>1</v>
      </c>
      <c r="G498">
        <v>7157832</v>
      </c>
      <c r="H498">
        <v>1</v>
      </c>
      <c r="I498" t="s">
        <v>685</v>
      </c>
      <c r="J498" t="s">
        <v>3</v>
      </c>
      <c r="K498" t="s">
        <v>686</v>
      </c>
      <c r="L498">
        <v>1191</v>
      </c>
      <c r="N498">
        <v>1013</v>
      </c>
      <c r="O498" t="s">
        <v>687</v>
      </c>
      <c r="P498" t="s">
        <v>687</v>
      </c>
      <c r="Q498">
        <v>1</v>
      </c>
      <c r="W498">
        <v>0</v>
      </c>
      <c r="X498">
        <v>946207192</v>
      </c>
      <c r="Y498">
        <v>83.133499999999998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1</v>
      </c>
      <c r="AJ498">
        <v>1</v>
      </c>
      <c r="AK498">
        <v>1</v>
      </c>
      <c r="AL498">
        <v>1</v>
      </c>
      <c r="AN498">
        <v>0</v>
      </c>
      <c r="AO498">
        <v>1</v>
      </c>
      <c r="AP498">
        <v>1</v>
      </c>
      <c r="AQ498">
        <v>0</v>
      </c>
      <c r="AR498">
        <v>0</v>
      </c>
      <c r="AS498" t="s">
        <v>3</v>
      </c>
      <c r="AT498">
        <v>72.290000000000006</v>
      </c>
      <c r="AU498" t="s">
        <v>28</v>
      </c>
      <c r="AV498">
        <v>1</v>
      </c>
      <c r="AW498">
        <v>2</v>
      </c>
      <c r="AX498">
        <v>21014348</v>
      </c>
      <c r="AY498">
        <v>1</v>
      </c>
      <c r="AZ498">
        <v>0</v>
      </c>
      <c r="BA498">
        <v>478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CX498">
        <f>Y498*Source!I345</f>
        <v>0.83133500000000005</v>
      </c>
      <c r="CY498">
        <f>AD498</f>
        <v>0</v>
      </c>
      <c r="CZ498">
        <f>AH498</f>
        <v>0</v>
      </c>
      <c r="DA498">
        <f>AL498</f>
        <v>1</v>
      </c>
      <c r="DB498">
        <v>0</v>
      </c>
    </row>
    <row r="499" spans="1:106" x14ac:dyDescent="0.2">
      <c r="A499">
        <f>ROW(Source!A345)</f>
        <v>345</v>
      </c>
      <c r="B499">
        <v>21012693</v>
      </c>
      <c r="C499">
        <v>21014344</v>
      </c>
      <c r="D499">
        <v>7159942</v>
      </c>
      <c r="E499">
        <v>7157832</v>
      </c>
      <c r="F499">
        <v>1</v>
      </c>
      <c r="G499">
        <v>7157832</v>
      </c>
      <c r="H499">
        <v>2</v>
      </c>
      <c r="I499" t="s">
        <v>692</v>
      </c>
      <c r="J499" t="s">
        <v>3</v>
      </c>
      <c r="K499" t="s">
        <v>693</v>
      </c>
      <c r="L499">
        <v>1344</v>
      </c>
      <c r="N499">
        <v>1008</v>
      </c>
      <c r="O499" t="s">
        <v>691</v>
      </c>
      <c r="P499" t="s">
        <v>691</v>
      </c>
      <c r="Q499">
        <v>1</v>
      </c>
      <c r="W499">
        <v>0</v>
      </c>
      <c r="X499">
        <v>-450565604</v>
      </c>
      <c r="Y499">
        <v>1.3569999999999998</v>
      </c>
      <c r="AA499">
        <v>0</v>
      </c>
      <c r="AB499">
        <v>1.07</v>
      </c>
      <c r="AC499">
        <v>0</v>
      </c>
      <c r="AD499">
        <v>0</v>
      </c>
      <c r="AE499">
        <v>0</v>
      </c>
      <c r="AF499">
        <v>1</v>
      </c>
      <c r="AG499">
        <v>0</v>
      </c>
      <c r="AH499">
        <v>0</v>
      </c>
      <c r="AI499">
        <v>1</v>
      </c>
      <c r="AJ499">
        <v>1</v>
      </c>
      <c r="AK499">
        <v>1</v>
      </c>
      <c r="AL499">
        <v>1</v>
      </c>
      <c r="AN499">
        <v>0</v>
      </c>
      <c r="AO499">
        <v>1</v>
      </c>
      <c r="AP499">
        <v>1</v>
      </c>
      <c r="AQ499">
        <v>0</v>
      </c>
      <c r="AR499">
        <v>0</v>
      </c>
      <c r="AS499" t="s">
        <v>3</v>
      </c>
      <c r="AT499">
        <v>1.18</v>
      </c>
      <c r="AU499" t="s">
        <v>28</v>
      </c>
      <c r="AV499">
        <v>0</v>
      </c>
      <c r="AW499">
        <v>2</v>
      </c>
      <c r="AX499">
        <v>21014349</v>
      </c>
      <c r="AY499">
        <v>1</v>
      </c>
      <c r="AZ499">
        <v>0</v>
      </c>
      <c r="BA499">
        <v>479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CX499">
        <f>Y499*Source!I345</f>
        <v>1.3569999999999999E-2</v>
      </c>
      <c r="CY499">
        <f>AB499</f>
        <v>1.07</v>
      </c>
      <c r="CZ499">
        <f>AF499</f>
        <v>1</v>
      </c>
      <c r="DA499">
        <f>AJ499</f>
        <v>1</v>
      </c>
      <c r="DB499">
        <v>0</v>
      </c>
    </row>
    <row r="500" spans="1:106" x14ac:dyDescent="0.2">
      <c r="A500">
        <f>ROW(Source!A345)</f>
        <v>345</v>
      </c>
      <c r="B500">
        <v>21012693</v>
      </c>
      <c r="C500">
        <v>21014344</v>
      </c>
      <c r="D500">
        <v>7245437</v>
      </c>
      <c r="E500">
        <v>1</v>
      </c>
      <c r="F500">
        <v>1</v>
      </c>
      <c r="G500">
        <v>7157832</v>
      </c>
      <c r="H500">
        <v>3</v>
      </c>
      <c r="I500" t="s">
        <v>620</v>
      </c>
      <c r="J500" t="s">
        <v>622</v>
      </c>
      <c r="K500" t="s">
        <v>621</v>
      </c>
      <c r="L500">
        <v>1354</v>
      </c>
      <c r="N500">
        <v>1010</v>
      </c>
      <c r="O500" t="s">
        <v>51</v>
      </c>
      <c r="P500" t="s">
        <v>51</v>
      </c>
      <c r="Q500">
        <v>1</v>
      </c>
      <c r="W500">
        <v>0</v>
      </c>
      <c r="X500">
        <v>1864889407</v>
      </c>
      <c r="Y500">
        <v>100</v>
      </c>
      <c r="AA500">
        <v>45.31</v>
      </c>
      <c r="AB500">
        <v>0</v>
      </c>
      <c r="AC500">
        <v>0</v>
      </c>
      <c r="AD500">
        <v>0</v>
      </c>
      <c r="AE500">
        <v>20.88</v>
      </c>
      <c r="AF500">
        <v>0</v>
      </c>
      <c r="AG500">
        <v>0</v>
      </c>
      <c r="AH500">
        <v>0</v>
      </c>
      <c r="AI500">
        <v>2.17</v>
      </c>
      <c r="AJ500">
        <v>1</v>
      </c>
      <c r="AK500">
        <v>1</v>
      </c>
      <c r="AL500">
        <v>1</v>
      </c>
      <c r="AN500">
        <v>0</v>
      </c>
      <c r="AO500">
        <v>0</v>
      </c>
      <c r="AP500">
        <v>0</v>
      </c>
      <c r="AQ500">
        <v>0</v>
      </c>
      <c r="AR500">
        <v>0</v>
      </c>
      <c r="AS500" t="s">
        <v>3</v>
      </c>
      <c r="AT500">
        <v>100</v>
      </c>
      <c r="AU500" t="s">
        <v>3</v>
      </c>
      <c r="AV500">
        <v>0</v>
      </c>
      <c r="AW500">
        <v>1</v>
      </c>
      <c r="AX500">
        <v>-1</v>
      </c>
      <c r="AY500">
        <v>0</v>
      </c>
      <c r="AZ500">
        <v>0</v>
      </c>
      <c r="BA500" t="s">
        <v>3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CX500">
        <f>Y500*Source!I345</f>
        <v>1</v>
      </c>
      <c r="CY500">
        <f>AA500</f>
        <v>45.31</v>
      </c>
      <c r="CZ500">
        <f>AE500</f>
        <v>20.88</v>
      </c>
      <c r="DA500">
        <f>AI500</f>
        <v>2.17</v>
      </c>
      <c r="DB500">
        <v>0</v>
      </c>
    </row>
    <row r="501" spans="1:106" x14ac:dyDescent="0.2">
      <c r="A501">
        <f>ROW(Source!A348)</f>
        <v>348</v>
      </c>
      <c r="B501">
        <v>21012691</v>
      </c>
      <c r="C501">
        <v>21014352</v>
      </c>
      <c r="D501">
        <v>7157835</v>
      </c>
      <c r="E501">
        <v>7157832</v>
      </c>
      <c r="F501">
        <v>1</v>
      </c>
      <c r="G501">
        <v>7157832</v>
      </c>
      <c r="H501">
        <v>1</v>
      </c>
      <c r="I501" t="s">
        <v>685</v>
      </c>
      <c r="J501" t="s">
        <v>3</v>
      </c>
      <c r="K501" t="s">
        <v>686</v>
      </c>
      <c r="L501">
        <v>1191</v>
      </c>
      <c r="N501">
        <v>1013</v>
      </c>
      <c r="O501" t="s">
        <v>687</v>
      </c>
      <c r="P501" t="s">
        <v>687</v>
      </c>
      <c r="Q501">
        <v>1</v>
      </c>
      <c r="W501">
        <v>0</v>
      </c>
      <c r="X501">
        <v>946207192</v>
      </c>
      <c r="Y501">
        <v>54.28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1</v>
      </c>
      <c r="AJ501">
        <v>1</v>
      </c>
      <c r="AK501">
        <v>1</v>
      </c>
      <c r="AL501">
        <v>1</v>
      </c>
      <c r="AN501">
        <v>0</v>
      </c>
      <c r="AO501">
        <v>1</v>
      </c>
      <c r="AP501">
        <v>1</v>
      </c>
      <c r="AQ501">
        <v>0</v>
      </c>
      <c r="AR501">
        <v>0</v>
      </c>
      <c r="AS501" t="s">
        <v>3</v>
      </c>
      <c r="AT501">
        <v>47.2</v>
      </c>
      <c r="AU501" t="s">
        <v>28</v>
      </c>
      <c r="AV501">
        <v>1</v>
      </c>
      <c r="AW501">
        <v>2</v>
      </c>
      <c r="AX501">
        <v>21014356</v>
      </c>
      <c r="AY501">
        <v>1</v>
      </c>
      <c r="AZ501">
        <v>0</v>
      </c>
      <c r="BA501">
        <v>481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CX501">
        <f>Y501*Source!I348</f>
        <v>1.0856000000000001</v>
      </c>
      <c r="CY501">
        <f>AD501</f>
        <v>0</v>
      </c>
      <c r="CZ501">
        <f>AH501</f>
        <v>0</v>
      </c>
      <c r="DA501">
        <f>AL501</f>
        <v>1</v>
      </c>
      <c r="DB501">
        <v>0</v>
      </c>
    </row>
    <row r="502" spans="1:106" x14ac:dyDescent="0.2">
      <c r="A502">
        <f>ROW(Source!A348)</f>
        <v>348</v>
      </c>
      <c r="B502">
        <v>21012691</v>
      </c>
      <c r="C502">
        <v>21014352</v>
      </c>
      <c r="D502">
        <v>7159942</v>
      </c>
      <c r="E502">
        <v>7157832</v>
      </c>
      <c r="F502">
        <v>1</v>
      </c>
      <c r="G502">
        <v>7157832</v>
      </c>
      <c r="H502">
        <v>2</v>
      </c>
      <c r="I502" t="s">
        <v>692</v>
      </c>
      <c r="J502" t="s">
        <v>3</v>
      </c>
      <c r="K502" t="s">
        <v>693</v>
      </c>
      <c r="L502">
        <v>1344</v>
      </c>
      <c r="N502">
        <v>1008</v>
      </c>
      <c r="O502" t="s">
        <v>691</v>
      </c>
      <c r="P502" t="s">
        <v>691</v>
      </c>
      <c r="Q502">
        <v>1</v>
      </c>
      <c r="W502">
        <v>0</v>
      </c>
      <c r="X502">
        <v>-450565604</v>
      </c>
      <c r="Y502">
        <v>4.2779999999999996</v>
      </c>
      <c r="AA502">
        <v>0</v>
      </c>
      <c r="AB502">
        <v>1</v>
      </c>
      <c r="AC502">
        <v>0</v>
      </c>
      <c r="AD502">
        <v>0</v>
      </c>
      <c r="AE502">
        <v>0</v>
      </c>
      <c r="AF502">
        <v>1</v>
      </c>
      <c r="AG502">
        <v>0</v>
      </c>
      <c r="AH502">
        <v>0</v>
      </c>
      <c r="AI502">
        <v>1</v>
      </c>
      <c r="AJ502">
        <v>1</v>
      </c>
      <c r="AK502">
        <v>1</v>
      </c>
      <c r="AL502">
        <v>1</v>
      </c>
      <c r="AN502">
        <v>0</v>
      </c>
      <c r="AO502">
        <v>1</v>
      </c>
      <c r="AP502">
        <v>1</v>
      </c>
      <c r="AQ502">
        <v>0</v>
      </c>
      <c r="AR502">
        <v>0</v>
      </c>
      <c r="AS502" t="s">
        <v>3</v>
      </c>
      <c r="AT502">
        <v>3.72</v>
      </c>
      <c r="AU502" t="s">
        <v>28</v>
      </c>
      <c r="AV502">
        <v>0</v>
      </c>
      <c r="AW502">
        <v>2</v>
      </c>
      <c r="AX502">
        <v>21014357</v>
      </c>
      <c r="AY502">
        <v>1</v>
      </c>
      <c r="AZ502">
        <v>0</v>
      </c>
      <c r="BA502">
        <v>482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CX502">
        <f>Y502*Source!I348</f>
        <v>8.5559999999999997E-2</v>
      </c>
      <c r="CY502">
        <f>AB502</f>
        <v>1</v>
      </c>
      <c r="CZ502">
        <f>AF502</f>
        <v>1</v>
      </c>
      <c r="DA502">
        <f>AJ502</f>
        <v>1</v>
      </c>
      <c r="DB502">
        <v>0</v>
      </c>
    </row>
    <row r="503" spans="1:106" x14ac:dyDescent="0.2">
      <c r="A503">
        <f>ROW(Source!A348)</f>
        <v>348</v>
      </c>
      <c r="B503">
        <v>21012691</v>
      </c>
      <c r="C503">
        <v>21014352</v>
      </c>
      <c r="D503">
        <v>7509747</v>
      </c>
      <c r="E503">
        <v>1</v>
      </c>
      <c r="F503">
        <v>1</v>
      </c>
      <c r="G503">
        <v>7157832</v>
      </c>
      <c r="H503">
        <v>3</v>
      </c>
      <c r="I503" t="s">
        <v>628</v>
      </c>
      <c r="J503" t="s">
        <v>630</v>
      </c>
      <c r="K503" t="s">
        <v>629</v>
      </c>
      <c r="L503">
        <v>1035</v>
      </c>
      <c r="N503">
        <v>1013</v>
      </c>
      <c r="O503" t="s">
        <v>80</v>
      </c>
      <c r="P503" t="s">
        <v>80</v>
      </c>
      <c r="Q503">
        <v>1</v>
      </c>
      <c r="W503">
        <v>0</v>
      </c>
      <c r="X503">
        <v>-424895473</v>
      </c>
      <c r="Y503">
        <v>100</v>
      </c>
      <c r="AA503">
        <v>19.36</v>
      </c>
      <c r="AB503">
        <v>0</v>
      </c>
      <c r="AC503">
        <v>0</v>
      </c>
      <c r="AD503">
        <v>0</v>
      </c>
      <c r="AE503">
        <v>19.36</v>
      </c>
      <c r="AF503">
        <v>0</v>
      </c>
      <c r="AG503">
        <v>0</v>
      </c>
      <c r="AH503">
        <v>0</v>
      </c>
      <c r="AI503">
        <v>1</v>
      </c>
      <c r="AJ503">
        <v>1</v>
      </c>
      <c r="AK503">
        <v>1</v>
      </c>
      <c r="AL503">
        <v>1</v>
      </c>
      <c r="AN503">
        <v>0</v>
      </c>
      <c r="AO503">
        <v>0</v>
      </c>
      <c r="AP503">
        <v>0</v>
      </c>
      <c r="AQ503">
        <v>0</v>
      </c>
      <c r="AR503">
        <v>0</v>
      </c>
      <c r="AS503" t="s">
        <v>3</v>
      </c>
      <c r="AT503">
        <v>100</v>
      </c>
      <c r="AU503" t="s">
        <v>3</v>
      </c>
      <c r="AV503">
        <v>0</v>
      </c>
      <c r="AW503">
        <v>1</v>
      </c>
      <c r="AX503">
        <v>-1</v>
      </c>
      <c r="AY503">
        <v>0</v>
      </c>
      <c r="AZ503">
        <v>0</v>
      </c>
      <c r="BA503" t="s">
        <v>3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CX503">
        <f>Y503*Source!I348</f>
        <v>2</v>
      </c>
      <c r="CY503">
        <f>AA503</f>
        <v>19.36</v>
      </c>
      <c r="CZ503">
        <f>AE503</f>
        <v>19.36</v>
      </c>
      <c r="DA503">
        <f>AI503</f>
        <v>1</v>
      </c>
      <c r="DB503">
        <v>0</v>
      </c>
    </row>
    <row r="504" spans="1:106" x14ac:dyDescent="0.2">
      <c r="A504">
        <f>ROW(Source!A349)</f>
        <v>349</v>
      </c>
      <c r="B504">
        <v>21012693</v>
      </c>
      <c r="C504">
        <v>21014352</v>
      </c>
      <c r="D504">
        <v>7157835</v>
      </c>
      <c r="E504">
        <v>7157832</v>
      </c>
      <c r="F504">
        <v>1</v>
      </c>
      <c r="G504">
        <v>7157832</v>
      </c>
      <c r="H504">
        <v>1</v>
      </c>
      <c r="I504" t="s">
        <v>685</v>
      </c>
      <c r="J504" t="s">
        <v>3</v>
      </c>
      <c r="K504" t="s">
        <v>686</v>
      </c>
      <c r="L504">
        <v>1191</v>
      </c>
      <c r="N504">
        <v>1013</v>
      </c>
      <c r="O504" t="s">
        <v>687</v>
      </c>
      <c r="P504" t="s">
        <v>687</v>
      </c>
      <c r="Q504">
        <v>1</v>
      </c>
      <c r="W504">
        <v>0</v>
      </c>
      <c r="X504">
        <v>946207192</v>
      </c>
      <c r="Y504">
        <v>54.28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1</v>
      </c>
      <c r="AJ504">
        <v>1</v>
      </c>
      <c r="AK504">
        <v>1</v>
      </c>
      <c r="AL504">
        <v>1</v>
      </c>
      <c r="AN504">
        <v>0</v>
      </c>
      <c r="AO504">
        <v>1</v>
      </c>
      <c r="AP504">
        <v>1</v>
      </c>
      <c r="AQ504">
        <v>0</v>
      </c>
      <c r="AR504">
        <v>0</v>
      </c>
      <c r="AS504" t="s">
        <v>3</v>
      </c>
      <c r="AT504">
        <v>47.2</v>
      </c>
      <c r="AU504" t="s">
        <v>28</v>
      </c>
      <c r="AV504">
        <v>1</v>
      </c>
      <c r="AW504">
        <v>2</v>
      </c>
      <c r="AX504">
        <v>21014356</v>
      </c>
      <c r="AY504">
        <v>1</v>
      </c>
      <c r="AZ504">
        <v>0</v>
      </c>
      <c r="BA504">
        <v>484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CX504">
        <f>Y504*Source!I349</f>
        <v>1.0856000000000001</v>
      </c>
      <c r="CY504">
        <f>AD504</f>
        <v>0</v>
      </c>
      <c r="CZ504">
        <f>AH504</f>
        <v>0</v>
      </c>
      <c r="DA504">
        <f>AL504</f>
        <v>1</v>
      </c>
      <c r="DB504">
        <v>0</v>
      </c>
    </row>
    <row r="505" spans="1:106" x14ac:dyDescent="0.2">
      <c r="A505">
        <f>ROW(Source!A349)</f>
        <v>349</v>
      </c>
      <c r="B505">
        <v>21012693</v>
      </c>
      <c r="C505">
        <v>21014352</v>
      </c>
      <c r="D505">
        <v>7159942</v>
      </c>
      <c r="E505">
        <v>7157832</v>
      </c>
      <c r="F505">
        <v>1</v>
      </c>
      <c r="G505">
        <v>7157832</v>
      </c>
      <c r="H505">
        <v>2</v>
      </c>
      <c r="I505" t="s">
        <v>692</v>
      </c>
      <c r="J505" t="s">
        <v>3</v>
      </c>
      <c r="K505" t="s">
        <v>693</v>
      </c>
      <c r="L505">
        <v>1344</v>
      </c>
      <c r="N505">
        <v>1008</v>
      </c>
      <c r="O505" t="s">
        <v>691</v>
      </c>
      <c r="P505" t="s">
        <v>691</v>
      </c>
      <c r="Q505">
        <v>1</v>
      </c>
      <c r="W505">
        <v>0</v>
      </c>
      <c r="X505">
        <v>-450565604</v>
      </c>
      <c r="Y505">
        <v>4.2779999999999996</v>
      </c>
      <c r="AA505">
        <v>0</v>
      </c>
      <c r="AB505">
        <v>1.07</v>
      </c>
      <c r="AC505">
        <v>0</v>
      </c>
      <c r="AD505">
        <v>0</v>
      </c>
      <c r="AE505">
        <v>0</v>
      </c>
      <c r="AF505">
        <v>1</v>
      </c>
      <c r="AG505">
        <v>0</v>
      </c>
      <c r="AH505">
        <v>0</v>
      </c>
      <c r="AI505">
        <v>1</v>
      </c>
      <c r="AJ505">
        <v>1</v>
      </c>
      <c r="AK505">
        <v>1</v>
      </c>
      <c r="AL505">
        <v>1</v>
      </c>
      <c r="AN505">
        <v>0</v>
      </c>
      <c r="AO505">
        <v>1</v>
      </c>
      <c r="AP505">
        <v>1</v>
      </c>
      <c r="AQ505">
        <v>0</v>
      </c>
      <c r="AR505">
        <v>0</v>
      </c>
      <c r="AS505" t="s">
        <v>3</v>
      </c>
      <c r="AT505">
        <v>3.72</v>
      </c>
      <c r="AU505" t="s">
        <v>28</v>
      </c>
      <c r="AV505">
        <v>0</v>
      </c>
      <c r="AW505">
        <v>2</v>
      </c>
      <c r="AX505">
        <v>21014357</v>
      </c>
      <c r="AY505">
        <v>1</v>
      </c>
      <c r="AZ505">
        <v>0</v>
      </c>
      <c r="BA505">
        <v>485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CX505">
        <f>Y505*Source!I349</f>
        <v>8.5559999999999997E-2</v>
      </c>
      <c r="CY505">
        <f>AB505</f>
        <v>1.07</v>
      </c>
      <c r="CZ505">
        <f>AF505</f>
        <v>1</v>
      </c>
      <c r="DA505">
        <f>AJ505</f>
        <v>1</v>
      </c>
      <c r="DB505">
        <v>0</v>
      </c>
    </row>
    <row r="506" spans="1:106" x14ac:dyDescent="0.2">
      <c r="A506">
        <f>ROW(Source!A349)</f>
        <v>349</v>
      </c>
      <c r="B506">
        <v>21012693</v>
      </c>
      <c r="C506">
        <v>21014352</v>
      </c>
      <c r="D506">
        <v>7509747</v>
      </c>
      <c r="E506">
        <v>1</v>
      </c>
      <c r="F506">
        <v>1</v>
      </c>
      <c r="G506">
        <v>7157832</v>
      </c>
      <c r="H506">
        <v>3</v>
      </c>
      <c r="I506" t="s">
        <v>628</v>
      </c>
      <c r="J506" t="s">
        <v>630</v>
      </c>
      <c r="K506" t="s">
        <v>629</v>
      </c>
      <c r="L506">
        <v>1035</v>
      </c>
      <c r="N506">
        <v>1013</v>
      </c>
      <c r="O506" t="s">
        <v>80</v>
      </c>
      <c r="P506" t="s">
        <v>80</v>
      </c>
      <c r="Q506">
        <v>1</v>
      </c>
      <c r="W506">
        <v>0</v>
      </c>
      <c r="X506">
        <v>-424895473</v>
      </c>
      <c r="Y506">
        <v>100</v>
      </c>
      <c r="AA506">
        <v>70.28</v>
      </c>
      <c r="AB506">
        <v>0</v>
      </c>
      <c r="AC506">
        <v>0</v>
      </c>
      <c r="AD506">
        <v>0</v>
      </c>
      <c r="AE506">
        <v>19.36</v>
      </c>
      <c r="AF506">
        <v>0</v>
      </c>
      <c r="AG506">
        <v>0</v>
      </c>
      <c r="AH506">
        <v>0</v>
      </c>
      <c r="AI506">
        <v>3.63</v>
      </c>
      <c r="AJ506">
        <v>1</v>
      </c>
      <c r="AK506">
        <v>1</v>
      </c>
      <c r="AL506">
        <v>1</v>
      </c>
      <c r="AN506">
        <v>0</v>
      </c>
      <c r="AO506">
        <v>0</v>
      </c>
      <c r="AP506">
        <v>0</v>
      </c>
      <c r="AQ506">
        <v>0</v>
      </c>
      <c r="AR506">
        <v>0</v>
      </c>
      <c r="AS506" t="s">
        <v>3</v>
      </c>
      <c r="AT506">
        <v>100</v>
      </c>
      <c r="AU506" t="s">
        <v>3</v>
      </c>
      <c r="AV506">
        <v>0</v>
      </c>
      <c r="AW506">
        <v>1</v>
      </c>
      <c r="AX506">
        <v>-1</v>
      </c>
      <c r="AY506">
        <v>0</v>
      </c>
      <c r="AZ506">
        <v>0</v>
      </c>
      <c r="BA506" t="s">
        <v>3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CX506">
        <f>Y506*Source!I349</f>
        <v>2</v>
      </c>
      <c r="CY506">
        <f>AA506</f>
        <v>70.28</v>
      </c>
      <c r="CZ506">
        <f>AE506</f>
        <v>19.36</v>
      </c>
      <c r="DA506">
        <f>AI506</f>
        <v>3.63</v>
      </c>
      <c r="DB506">
        <v>0</v>
      </c>
    </row>
    <row r="507" spans="1:106" x14ac:dyDescent="0.2">
      <c r="A507">
        <f>ROW(Source!A352)</f>
        <v>352</v>
      </c>
      <c r="B507">
        <v>21012691</v>
      </c>
      <c r="C507">
        <v>21013582</v>
      </c>
      <c r="D507">
        <v>7157835</v>
      </c>
      <c r="E507">
        <v>7157832</v>
      </c>
      <c r="F507">
        <v>1</v>
      </c>
      <c r="G507">
        <v>7157832</v>
      </c>
      <c r="H507">
        <v>1</v>
      </c>
      <c r="I507" t="s">
        <v>685</v>
      </c>
      <c r="J507" t="s">
        <v>3</v>
      </c>
      <c r="K507" t="s">
        <v>686</v>
      </c>
      <c r="L507">
        <v>1191</v>
      </c>
      <c r="N507">
        <v>1013</v>
      </c>
      <c r="O507" t="s">
        <v>687</v>
      </c>
      <c r="P507" t="s">
        <v>687</v>
      </c>
      <c r="Q507">
        <v>1</v>
      </c>
      <c r="W507">
        <v>0</v>
      </c>
      <c r="X507">
        <v>946207192</v>
      </c>
      <c r="Y507">
        <v>0.92574999999999985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1</v>
      </c>
      <c r="AJ507">
        <v>1</v>
      </c>
      <c r="AK507">
        <v>1</v>
      </c>
      <c r="AL507">
        <v>1</v>
      </c>
      <c r="AN507">
        <v>0</v>
      </c>
      <c r="AO507">
        <v>1</v>
      </c>
      <c r="AP507">
        <v>1</v>
      </c>
      <c r="AQ507">
        <v>0</v>
      </c>
      <c r="AR507">
        <v>0</v>
      </c>
      <c r="AS507" t="s">
        <v>3</v>
      </c>
      <c r="AT507">
        <v>0.7</v>
      </c>
      <c r="AU507" t="s">
        <v>63</v>
      </c>
      <c r="AV507">
        <v>1</v>
      </c>
      <c r="AW507">
        <v>2</v>
      </c>
      <c r="AX507">
        <v>21013586</v>
      </c>
      <c r="AY507">
        <v>1</v>
      </c>
      <c r="AZ507">
        <v>0</v>
      </c>
      <c r="BA507">
        <v>487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CX507">
        <f>Y507*Source!I352</f>
        <v>0.92574999999999985</v>
      </c>
      <c r="CY507">
        <f>AD507</f>
        <v>0</v>
      </c>
      <c r="CZ507">
        <f>AH507</f>
        <v>0</v>
      </c>
      <c r="DA507">
        <f>AL507</f>
        <v>1</v>
      </c>
      <c r="DB507">
        <v>0</v>
      </c>
    </row>
    <row r="508" spans="1:106" x14ac:dyDescent="0.2">
      <c r="A508">
        <f>ROW(Source!A352)</f>
        <v>352</v>
      </c>
      <c r="B508">
        <v>21012691</v>
      </c>
      <c r="C508">
        <v>21013582</v>
      </c>
      <c r="D508">
        <v>7182707</v>
      </c>
      <c r="E508">
        <v>7157832</v>
      </c>
      <c r="F508">
        <v>1</v>
      </c>
      <c r="G508">
        <v>7157832</v>
      </c>
      <c r="H508">
        <v>3</v>
      </c>
      <c r="I508" t="s">
        <v>688</v>
      </c>
      <c r="J508" t="s">
        <v>3</v>
      </c>
      <c r="K508" t="s">
        <v>690</v>
      </c>
      <c r="L508">
        <v>1344</v>
      </c>
      <c r="N508">
        <v>1008</v>
      </c>
      <c r="O508" t="s">
        <v>691</v>
      </c>
      <c r="P508" t="s">
        <v>691</v>
      </c>
      <c r="Q508">
        <v>1</v>
      </c>
      <c r="W508">
        <v>0</v>
      </c>
      <c r="X508">
        <v>-360884371</v>
      </c>
      <c r="Y508">
        <v>0.84</v>
      </c>
      <c r="AA508">
        <v>1</v>
      </c>
      <c r="AB508">
        <v>0</v>
      </c>
      <c r="AC508">
        <v>0</v>
      </c>
      <c r="AD508">
        <v>0</v>
      </c>
      <c r="AE508">
        <v>1</v>
      </c>
      <c r="AF508">
        <v>0</v>
      </c>
      <c r="AG508">
        <v>0</v>
      </c>
      <c r="AH508">
        <v>0</v>
      </c>
      <c r="AI508">
        <v>1</v>
      </c>
      <c r="AJ508">
        <v>1</v>
      </c>
      <c r="AK508">
        <v>1</v>
      </c>
      <c r="AL508">
        <v>1</v>
      </c>
      <c r="AN508">
        <v>0</v>
      </c>
      <c r="AO508">
        <v>1</v>
      </c>
      <c r="AP508">
        <v>0</v>
      </c>
      <c r="AQ508">
        <v>0</v>
      </c>
      <c r="AR508">
        <v>0</v>
      </c>
      <c r="AS508" t="s">
        <v>3</v>
      </c>
      <c r="AT508">
        <v>0.84</v>
      </c>
      <c r="AU508" t="s">
        <v>3</v>
      </c>
      <c r="AV508">
        <v>0</v>
      </c>
      <c r="AW508">
        <v>2</v>
      </c>
      <c r="AX508">
        <v>21013588</v>
      </c>
      <c r="AY508">
        <v>1</v>
      </c>
      <c r="AZ508">
        <v>0</v>
      </c>
      <c r="BA508">
        <v>488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CX508">
        <f>Y508*Source!I352</f>
        <v>0.84</v>
      </c>
      <c r="CY508">
        <f>AA508</f>
        <v>1</v>
      </c>
      <c r="CZ508">
        <f>AE508</f>
        <v>1</v>
      </c>
      <c r="DA508">
        <f>AI508</f>
        <v>1</v>
      </c>
      <c r="DB508">
        <v>0</v>
      </c>
    </row>
    <row r="509" spans="1:106" x14ac:dyDescent="0.2">
      <c r="A509">
        <f>ROW(Source!A352)</f>
        <v>352</v>
      </c>
      <c r="B509">
        <v>21012691</v>
      </c>
      <c r="C509">
        <v>21013582</v>
      </c>
      <c r="D509">
        <v>7245441</v>
      </c>
      <c r="E509">
        <v>1</v>
      </c>
      <c r="F509">
        <v>1</v>
      </c>
      <c r="G509">
        <v>7157832</v>
      </c>
      <c r="H509">
        <v>3</v>
      </c>
      <c r="I509" t="s">
        <v>634</v>
      </c>
      <c r="J509" t="s">
        <v>636</v>
      </c>
      <c r="K509" t="s">
        <v>635</v>
      </c>
      <c r="L509">
        <v>1354</v>
      </c>
      <c r="N509">
        <v>1010</v>
      </c>
      <c r="O509" t="s">
        <v>51</v>
      </c>
      <c r="P509" t="s">
        <v>51</v>
      </c>
      <c r="Q509">
        <v>1</v>
      </c>
      <c r="W509">
        <v>0</v>
      </c>
      <c r="X509">
        <v>-839801425</v>
      </c>
      <c r="Y509">
        <v>1</v>
      </c>
      <c r="AA509">
        <v>711.8</v>
      </c>
      <c r="AB509">
        <v>0</v>
      </c>
      <c r="AC509">
        <v>0</v>
      </c>
      <c r="AD509">
        <v>0</v>
      </c>
      <c r="AE509">
        <v>711.8</v>
      </c>
      <c r="AF509">
        <v>0</v>
      </c>
      <c r="AG509">
        <v>0</v>
      </c>
      <c r="AH509">
        <v>0</v>
      </c>
      <c r="AI509">
        <v>1</v>
      </c>
      <c r="AJ509">
        <v>1</v>
      </c>
      <c r="AK509">
        <v>1</v>
      </c>
      <c r="AL509">
        <v>1</v>
      </c>
      <c r="AN509">
        <v>0</v>
      </c>
      <c r="AO509">
        <v>0</v>
      </c>
      <c r="AP509">
        <v>0</v>
      </c>
      <c r="AQ509">
        <v>0</v>
      </c>
      <c r="AR509">
        <v>0</v>
      </c>
      <c r="AS509" t="s">
        <v>3</v>
      </c>
      <c r="AT509">
        <v>1</v>
      </c>
      <c r="AU509" t="s">
        <v>3</v>
      </c>
      <c r="AV509">
        <v>0</v>
      </c>
      <c r="AW509">
        <v>1</v>
      </c>
      <c r="AX509">
        <v>-1</v>
      </c>
      <c r="AY509">
        <v>0</v>
      </c>
      <c r="AZ509">
        <v>0</v>
      </c>
      <c r="BA509" t="s">
        <v>3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CX509">
        <f>Y509*Source!I352</f>
        <v>1</v>
      </c>
      <c r="CY509">
        <f>AA509</f>
        <v>711.8</v>
      </c>
      <c r="CZ509">
        <f>AE509</f>
        <v>711.8</v>
      </c>
      <c r="DA509">
        <f>AI509</f>
        <v>1</v>
      </c>
      <c r="DB509">
        <v>0</v>
      </c>
    </row>
    <row r="510" spans="1:106" x14ac:dyDescent="0.2">
      <c r="A510">
        <f>ROW(Source!A353)</f>
        <v>353</v>
      </c>
      <c r="B510">
        <v>21012693</v>
      </c>
      <c r="C510">
        <v>21013582</v>
      </c>
      <c r="D510">
        <v>7157835</v>
      </c>
      <c r="E510">
        <v>7157832</v>
      </c>
      <c r="F510">
        <v>1</v>
      </c>
      <c r="G510">
        <v>7157832</v>
      </c>
      <c r="H510">
        <v>1</v>
      </c>
      <c r="I510" t="s">
        <v>685</v>
      </c>
      <c r="J510" t="s">
        <v>3</v>
      </c>
      <c r="K510" t="s">
        <v>686</v>
      </c>
      <c r="L510">
        <v>1191</v>
      </c>
      <c r="N510">
        <v>1013</v>
      </c>
      <c r="O510" t="s">
        <v>687</v>
      </c>
      <c r="P510" t="s">
        <v>687</v>
      </c>
      <c r="Q510">
        <v>1</v>
      </c>
      <c r="W510">
        <v>0</v>
      </c>
      <c r="X510">
        <v>946207192</v>
      </c>
      <c r="Y510">
        <v>0.92574999999999985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1</v>
      </c>
      <c r="AJ510">
        <v>1</v>
      </c>
      <c r="AK510">
        <v>1</v>
      </c>
      <c r="AL510">
        <v>1</v>
      </c>
      <c r="AN510">
        <v>0</v>
      </c>
      <c r="AO510">
        <v>1</v>
      </c>
      <c r="AP510">
        <v>1</v>
      </c>
      <c r="AQ510">
        <v>0</v>
      </c>
      <c r="AR510">
        <v>0</v>
      </c>
      <c r="AS510" t="s">
        <v>3</v>
      </c>
      <c r="AT510">
        <v>0.7</v>
      </c>
      <c r="AU510" t="s">
        <v>63</v>
      </c>
      <c r="AV510">
        <v>1</v>
      </c>
      <c r="AW510">
        <v>2</v>
      </c>
      <c r="AX510">
        <v>21013586</v>
      </c>
      <c r="AY510">
        <v>1</v>
      </c>
      <c r="AZ510">
        <v>0</v>
      </c>
      <c r="BA510">
        <v>490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CX510">
        <f>Y510*Source!I353</f>
        <v>0.92574999999999985</v>
      </c>
      <c r="CY510">
        <f>AD510</f>
        <v>0</v>
      </c>
      <c r="CZ510">
        <f>AH510</f>
        <v>0</v>
      </c>
      <c r="DA510">
        <f>AL510</f>
        <v>1</v>
      </c>
      <c r="DB510">
        <v>0</v>
      </c>
    </row>
    <row r="511" spans="1:106" x14ac:dyDescent="0.2">
      <c r="A511">
        <f>ROW(Source!A353)</f>
        <v>353</v>
      </c>
      <c r="B511">
        <v>21012693</v>
      </c>
      <c r="C511">
        <v>21013582</v>
      </c>
      <c r="D511">
        <v>7182707</v>
      </c>
      <c r="E511">
        <v>7157832</v>
      </c>
      <c r="F511">
        <v>1</v>
      </c>
      <c r="G511">
        <v>7157832</v>
      </c>
      <c r="H511">
        <v>3</v>
      </c>
      <c r="I511" t="s">
        <v>688</v>
      </c>
      <c r="J511" t="s">
        <v>3</v>
      </c>
      <c r="K511" t="s">
        <v>690</v>
      </c>
      <c r="L511">
        <v>1344</v>
      </c>
      <c r="N511">
        <v>1008</v>
      </c>
      <c r="O511" t="s">
        <v>691</v>
      </c>
      <c r="P511" t="s">
        <v>691</v>
      </c>
      <c r="Q511">
        <v>1</v>
      </c>
      <c r="W511">
        <v>0</v>
      </c>
      <c r="X511">
        <v>-360884371</v>
      </c>
      <c r="Y511">
        <v>0.84</v>
      </c>
      <c r="AA511">
        <v>1</v>
      </c>
      <c r="AB511">
        <v>0</v>
      </c>
      <c r="AC511">
        <v>0</v>
      </c>
      <c r="AD511">
        <v>0</v>
      </c>
      <c r="AE511">
        <v>1</v>
      </c>
      <c r="AF511">
        <v>0</v>
      </c>
      <c r="AG511">
        <v>0</v>
      </c>
      <c r="AH511">
        <v>0</v>
      </c>
      <c r="AI511">
        <v>1</v>
      </c>
      <c r="AJ511">
        <v>1</v>
      </c>
      <c r="AK511">
        <v>1</v>
      </c>
      <c r="AL511">
        <v>1</v>
      </c>
      <c r="AN511">
        <v>0</v>
      </c>
      <c r="AO511">
        <v>1</v>
      </c>
      <c r="AP511">
        <v>0</v>
      </c>
      <c r="AQ511">
        <v>0</v>
      </c>
      <c r="AR511">
        <v>0</v>
      </c>
      <c r="AS511" t="s">
        <v>3</v>
      </c>
      <c r="AT511">
        <v>0.84</v>
      </c>
      <c r="AU511" t="s">
        <v>3</v>
      </c>
      <c r="AV511">
        <v>0</v>
      </c>
      <c r="AW511">
        <v>2</v>
      </c>
      <c r="AX511">
        <v>21013588</v>
      </c>
      <c r="AY511">
        <v>1</v>
      </c>
      <c r="AZ511">
        <v>0</v>
      </c>
      <c r="BA511">
        <v>491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CX511">
        <f>Y511*Source!I353</f>
        <v>0.84</v>
      </c>
      <c r="CY511">
        <f>AA511</f>
        <v>1</v>
      </c>
      <c r="CZ511">
        <f>AE511</f>
        <v>1</v>
      </c>
      <c r="DA511">
        <f>AI511</f>
        <v>1</v>
      </c>
      <c r="DB511">
        <v>0</v>
      </c>
    </row>
    <row r="512" spans="1:106" x14ac:dyDescent="0.2">
      <c r="A512">
        <f>ROW(Source!A353)</f>
        <v>353</v>
      </c>
      <c r="B512">
        <v>21012693</v>
      </c>
      <c r="C512">
        <v>21013582</v>
      </c>
      <c r="D512">
        <v>7245441</v>
      </c>
      <c r="E512">
        <v>1</v>
      </c>
      <c r="F512">
        <v>1</v>
      </c>
      <c r="G512">
        <v>7157832</v>
      </c>
      <c r="H512">
        <v>3</v>
      </c>
      <c r="I512" t="s">
        <v>634</v>
      </c>
      <c r="J512" t="s">
        <v>636</v>
      </c>
      <c r="K512" t="s">
        <v>635</v>
      </c>
      <c r="L512">
        <v>1354</v>
      </c>
      <c r="N512">
        <v>1010</v>
      </c>
      <c r="O512" t="s">
        <v>51</v>
      </c>
      <c r="P512" t="s">
        <v>51</v>
      </c>
      <c r="Q512">
        <v>1</v>
      </c>
      <c r="W512">
        <v>0</v>
      </c>
      <c r="X512">
        <v>-839801425</v>
      </c>
      <c r="Y512">
        <v>1</v>
      </c>
      <c r="AA512">
        <v>3331.22</v>
      </c>
      <c r="AB512">
        <v>0</v>
      </c>
      <c r="AC512">
        <v>0</v>
      </c>
      <c r="AD512">
        <v>0</v>
      </c>
      <c r="AE512">
        <v>711.8</v>
      </c>
      <c r="AF512">
        <v>0</v>
      </c>
      <c r="AG512">
        <v>0</v>
      </c>
      <c r="AH512">
        <v>0</v>
      </c>
      <c r="AI512">
        <v>4.68</v>
      </c>
      <c r="AJ512">
        <v>1</v>
      </c>
      <c r="AK512">
        <v>1</v>
      </c>
      <c r="AL512">
        <v>1</v>
      </c>
      <c r="AN512">
        <v>0</v>
      </c>
      <c r="AO512">
        <v>0</v>
      </c>
      <c r="AP512">
        <v>0</v>
      </c>
      <c r="AQ512">
        <v>0</v>
      </c>
      <c r="AR512">
        <v>0</v>
      </c>
      <c r="AS512" t="s">
        <v>3</v>
      </c>
      <c r="AT512">
        <v>1</v>
      </c>
      <c r="AU512" t="s">
        <v>3</v>
      </c>
      <c r="AV512">
        <v>0</v>
      </c>
      <c r="AW512">
        <v>1</v>
      </c>
      <c r="AX512">
        <v>-1</v>
      </c>
      <c r="AY512">
        <v>0</v>
      </c>
      <c r="AZ512">
        <v>0</v>
      </c>
      <c r="BA512" t="s">
        <v>3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CX512">
        <f>Y512*Source!I353</f>
        <v>1</v>
      </c>
      <c r="CY512">
        <f>AA512</f>
        <v>3331.22</v>
      </c>
      <c r="CZ512">
        <f>AE512</f>
        <v>711.8</v>
      </c>
      <c r="DA512">
        <f>AI512</f>
        <v>4.68</v>
      </c>
      <c r="DB512">
        <v>0</v>
      </c>
    </row>
    <row r="513" spans="1:106" x14ac:dyDescent="0.2">
      <c r="A513">
        <f>ROW(Source!A356)</f>
        <v>356</v>
      </c>
      <c r="B513">
        <v>21012691</v>
      </c>
      <c r="C513">
        <v>21013590</v>
      </c>
      <c r="D513">
        <v>7157835</v>
      </c>
      <c r="E513">
        <v>7157832</v>
      </c>
      <c r="F513">
        <v>1</v>
      </c>
      <c r="G513">
        <v>7157832</v>
      </c>
      <c r="H513">
        <v>1</v>
      </c>
      <c r="I513" t="s">
        <v>685</v>
      </c>
      <c r="J513" t="s">
        <v>3</v>
      </c>
      <c r="K513" t="s">
        <v>686</v>
      </c>
      <c r="L513">
        <v>1191</v>
      </c>
      <c r="N513">
        <v>1013</v>
      </c>
      <c r="O513" t="s">
        <v>687</v>
      </c>
      <c r="P513" t="s">
        <v>687</v>
      </c>
      <c r="Q513">
        <v>1</v>
      </c>
      <c r="W513">
        <v>0</v>
      </c>
      <c r="X513">
        <v>946207192</v>
      </c>
      <c r="Y513">
        <v>53.11849999999999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1</v>
      </c>
      <c r="AJ513">
        <v>1</v>
      </c>
      <c r="AK513">
        <v>1</v>
      </c>
      <c r="AL513">
        <v>1</v>
      </c>
      <c r="AN513">
        <v>0</v>
      </c>
      <c r="AO513">
        <v>1</v>
      </c>
      <c r="AP513">
        <v>1</v>
      </c>
      <c r="AQ513">
        <v>0</v>
      </c>
      <c r="AR513">
        <v>0</v>
      </c>
      <c r="AS513" t="s">
        <v>3</v>
      </c>
      <c r="AT513">
        <v>46.19</v>
      </c>
      <c r="AU513" t="s">
        <v>28</v>
      </c>
      <c r="AV513">
        <v>1</v>
      </c>
      <c r="AW513">
        <v>2</v>
      </c>
      <c r="AX513">
        <v>21013594</v>
      </c>
      <c r="AY513">
        <v>1</v>
      </c>
      <c r="AZ513">
        <v>0</v>
      </c>
      <c r="BA513">
        <v>493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CX513">
        <f>Y513*Source!I356</f>
        <v>0.53118499999999991</v>
      </c>
      <c r="CY513">
        <f>AD513</f>
        <v>0</v>
      </c>
      <c r="CZ513">
        <f>AH513</f>
        <v>0</v>
      </c>
      <c r="DA513">
        <f>AL513</f>
        <v>1</v>
      </c>
      <c r="DB513">
        <v>0</v>
      </c>
    </row>
    <row r="514" spans="1:106" x14ac:dyDescent="0.2">
      <c r="A514">
        <f>ROW(Source!A356)</f>
        <v>356</v>
      </c>
      <c r="B514">
        <v>21012691</v>
      </c>
      <c r="C514">
        <v>21013590</v>
      </c>
      <c r="D514">
        <v>7231857</v>
      </c>
      <c r="E514">
        <v>1</v>
      </c>
      <c r="F514">
        <v>1</v>
      </c>
      <c r="G514">
        <v>7157832</v>
      </c>
      <c r="H514">
        <v>3</v>
      </c>
      <c r="I514" t="s">
        <v>171</v>
      </c>
      <c r="J514" t="s">
        <v>174</v>
      </c>
      <c r="K514" t="s">
        <v>172</v>
      </c>
      <c r="L514">
        <v>1348</v>
      </c>
      <c r="N514">
        <v>1009</v>
      </c>
      <c r="O514" t="s">
        <v>173</v>
      </c>
      <c r="P514" t="s">
        <v>173</v>
      </c>
      <c r="Q514">
        <v>1000</v>
      </c>
      <c r="W514">
        <v>0</v>
      </c>
      <c r="X514">
        <v>-291854066</v>
      </c>
      <c r="Y514">
        <v>0.05</v>
      </c>
      <c r="AA514">
        <v>1227.3800000000001</v>
      </c>
      <c r="AB514">
        <v>0</v>
      </c>
      <c r="AC514">
        <v>0</v>
      </c>
      <c r="AD514">
        <v>0</v>
      </c>
      <c r="AE514">
        <v>1227.3800000000001</v>
      </c>
      <c r="AF514">
        <v>0</v>
      </c>
      <c r="AG514">
        <v>0</v>
      </c>
      <c r="AH514">
        <v>0</v>
      </c>
      <c r="AI514">
        <v>1</v>
      </c>
      <c r="AJ514">
        <v>1</v>
      </c>
      <c r="AK514">
        <v>1</v>
      </c>
      <c r="AL514">
        <v>1</v>
      </c>
      <c r="AN514">
        <v>0</v>
      </c>
      <c r="AO514">
        <v>1</v>
      </c>
      <c r="AP514">
        <v>0</v>
      </c>
      <c r="AQ514">
        <v>0</v>
      </c>
      <c r="AR514">
        <v>0</v>
      </c>
      <c r="AS514" t="s">
        <v>3</v>
      </c>
      <c r="AT514">
        <v>0.05</v>
      </c>
      <c r="AU514" t="s">
        <v>3</v>
      </c>
      <c r="AV514">
        <v>0</v>
      </c>
      <c r="AW514">
        <v>2</v>
      </c>
      <c r="AX514">
        <v>21013595</v>
      </c>
      <c r="AY514">
        <v>1</v>
      </c>
      <c r="AZ514">
        <v>0</v>
      </c>
      <c r="BA514">
        <v>494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CX514">
        <f>Y514*Source!I356</f>
        <v>5.0000000000000001E-4</v>
      </c>
      <c r="CY514">
        <f>AA514</f>
        <v>1227.3800000000001</v>
      </c>
      <c r="CZ514">
        <f>AE514</f>
        <v>1227.3800000000001</v>
      </c>
      <c r="DA514">
        <f>AI514</f>
        <v>1</v>
      </c>
      <c r="DB514">
        <v>0</v>
      </c>
    </row>
    <row r="515" spans="1:106" x14ac:dyDescent="0.2">
      <c r="A515">
        <f>ROW(Source!A356)</f>
        <v>356</v>
      </c>
      <c r="B515">
        <v>21012691</v>
      </c>
      <c r="C515">
        <v>21013590</v>
      </c>
      <c r="D515">
        <v>7247812</v>
      </c>
      <c r="E515">
        <v>1</v>
      </c>
      <c r="F515">
        <v>1</v>
      </c>
      <c r="G515">
        <v>7157832</v>
      </c>
      <c r="H515">
        <v>3</v>
      </c>
      <c r="I515" t="s">
        <v>642</v>
      </c>
      <c r="J515" t="s">
        <v>644</v>
      </c>
      <c r="K515" t="s">
        <v>643</v>
      </c>
      <c r="L515">
        <v>1354</v>
      </c>
      <c r="N515">
        <v>1010</v>
      </c>
      <c r="O515" t="s">
        <v>51</v>
      </c>
      <c r="P515" t="s">
        <v>51</v>
      </c>
      <c r="Q515">
        <v>1</v>
      </c>
      <c r="W515">
        <v>0</v>
      </c>
      <c r="X515">
        <v>-159911846</v>
      </c>
      <c r="Y515">
        <v>100</v>
      </c>
      <c r="AA515">
        <v>75.599999999999994</v>
      </c>
      <c r="AB515">
        <v>0</v>
      </c>
      <c r="AC515">
        <v>0</v>
      </c>
      <c r="AD515">
        <v>0</v>
      </c>
      <c r="AE515">
        <v>75.599999999999994</v>
      </c>
      <c r="AF515">
        <v>0</v>
      </c>
      <c r="AG515">
        <v>0</v>
      </c>
      <c r="AH515">
        <v>0</v>
      </c>
      <c r="AI515">
        <v>1</v>
      </c>
      <c r="AJ515">
        <v>1</v>
      </c>
      <c r="AK515">
        <v>1</v>
      </c>
      <c r="AL515">
        <v>1</v>
      </c>
      <c r="AN515">
        <v>0</v>
      </c>
      <c r="AO515">
        <v>0</v>
      </c>
      <c r="AP515">
        <v>0</v>
      </c>
      <c r="AQ515">
        <v>0</v>
      </c>
      <c r="AR515">
        <v>0</v>
      </c>
      <c r="AS515" t="s">
        <v>3</v>
      </c>
      <c r="AT515">
        <v>100</v>
      </c>
      <c r="AU515" t="s">
        <v>3</v>
      </c>
      <c r="AV515">
        <v>0</v>
      </c>
      <c r="AW515">
        <v>1</v>
      </c>
      <c r="AX515">
        <v>-1</v>
      </c>
      <c r="AY515">
        <v>0</v>
      </c>
      <c r="AZ515">
        <v>0</v>
      </c>
      <c r="BA515" t="s">
        <v>3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CX515">
        <f>Y515*Source!I356</f>
        <v>1</v>
      </c>
      <c r="CY515">
        <f>AA515</f>
        <v>75.599999999999994</v>
      </c>
      <c r="CZ515">
        <f>AE515</f>
        <v>75.599999999999994</v>
      </c>
      <c r="DA515">
        <f>AI515</f>
        <v>1</v>
      </c>
      <c r="DB515">
        <v>0</v>
      </c>
    </row>
    <row r="516" spans="1:106" x14ac:dyDescent="0.2">
      <c r="A516">
        <f>ROW(Source!A357)</f>
        <v>357</v>
      </c>
      <c r="B516">
        <v>21012693</v>
      </c>
      <c r="C516">
        <v>21013590</v>
      </c>
      <c r="D516">
        <v>7157835</v>
      </c>
      <c r="E516">
        <v>7157832</v>
      </c>
      <c r="F516">
        <v>1</v>
      </c>
      <c r="G516">
        <v>7157832</v>
      </c>
      <c r="H516">
        <v>1</v>
      </c>
      <c r="I516" t="s">
        <v>685</v>
      </c>
      <c r="J516" t="s">
        <v>3</v>
      </c>
      <c r="K516" t="s">
        <v>686</v>
      </c>
      <c r="L516">
        <v>1191</v>
      </c>
      <c r="N516">
        <v>1013</v>
      </c>
      <c r="O516" t="s">
        <v>687</v>
      </c>
      <c r="P516" t="s">
        <v>687</v>
      </c>
      <c r="Q516">
        <v>1</v>
      </c>
      <c r="W516">
        <v>0</v>
      </c>
      <c r="X516">
        <v>946207192</v>
      </c>
      <c r="Y516">
        <v>53.11849999999999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1</v>
      </c>
      <c r="AJ516">
        <v>1</v>
      </c>
      <c r="AK516">
        <v>1</v>
      </c>
      <c r="AL516">
        <v>1</v>
      </c>
      <c r="AN516">
        <v>0</v>
      </c>
      <c r="AO516">
        <v>1</v>
      </c>
      <c r="AP516">
        <v>1</v>
      </c>
      <c r="AQ516">
        <v>0</v>
      </c>
      <c r="AR516">
        <v>0</v>
      </c>
      <c r="AS516" t="s">
        <v>3</v>
      </c>
      <c r="AT516">
        <v>46.19</v>
      </c>
      <c r="AU516" t="s">
        <v>28</v>
      </c>
      <c r="AV516">
        <v>1</v>
      </c>
      <c r="AW516">
        <v>2</v>
      </c>
      <c r="AX516">
        <v>21013594</v>
      </c>
      <c r="AY516">
        <v>1</v>
      </c>
      <c r="AZ516">
        <v>0</v>
      </c>
      <c r="BA516">
        <v>496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CX516">
        <f>Y516*Source!I357</f>
        <v>0.53118499999999991</v>
      </c>
      <c r="CY516">
        <f>AD516</f>
        <v>0</v>
      </c>
      <c r="CZ516">
        <f>AH516</f>
        <v>0</v>
      </c>
      <c r="DA516">
        <f>AL516</f>
        <v>1</v>
      </c>
      <c r="DB516">
        <v>0</v>
      </c>
    </row>
    <row r="517" spans="1:106" x14ac:dyDescent="0.2">
      <c r="A517">
        <f>ROW(Source!A357)</f>
        <v>357</v>
      </c>
      <c r="B517">
        <v>21012693</v>
      </c>
      <c r="C517">
        <v>21013590</v>
      </c>
      <c r="D517">
        <v>7231857</v>
      </c>
      <c r="E517">
        <v>1</v>
      </c>
      <c r="F517">
        <v>1</v>
      </c>
      <c r="G517">
        <v>7157832</v>
      </c>
      <c r="H517">
        <v>3</v>
      </c>
      <c r="I517" t="s">
        <v>171</v>
      </c>
      <c r="J517" t="s">
        <v>174</v>
      </c>
      <c r="K517" t="s">
        <v>172</v>
      </c>
      <c r="L517">
        <v>1348</v>
      </c>
      <c r="N517">
        <v>1009</v>
      </c>
      <c r="O517" t="s">
        <v>173</v>
      </c>
      <c r="P517" t="s">
        <v>173</v>
      </c>
      <c r="Q517">
        <v>1000</v>
      </c>
      <c r="W517">
        <v>0</v>
      </c>
      <c r="X517">
        <v>-291854066</v>
      </c>
      <c r="Y517">
        <v>0.05</v>
      </c>
      <c r="AA517">
        <v>3387.57</v>
      </c>
      <c r="AB517">
        <v>0</v>
      </c>
      <c r="AC517">
        <v>0</v>
      </c>
      <c r="AD517">
        <v>0</v>
      </c>
      <c r="AE517">
        <v>1227.3800000000001</v>
      </c>
      <c r="AF517">
        <v>0</v>
      </c>
      <c r="AG517">
        <v>0</v>
      </c>
      <c r="AH517">
        <v>0</v>
      </c>
      <c r="AI517">
        <v>2.76</v>
      </c>
      <c r="AJ517">
        <v>1</v>
      </c>
      <c r="AK517">
        <v>1</v>
      </c>
      <c r="AL517">
        <v>1</v>
      </c>
      <c r="AN517">
        <v>0</v>
      </c>
      <c r="AO517">
        <v>1</v>
      </c>
      <c r="AP517">
        <v>0</v>
      </c>
      <c r="AQ517">
        <v>0</v>
      </c>
      <c r="AR517">
        <v>0</v>
      </c>
      <c r="AS517" t="s">
        <v>3</v>
      </c>
      <c r="AT517">
        <v>0.05</v>
      </c>
      <c r="AU517" t="s">
        <v>3</v>
      </c>
      <c r="AV517">
        <v>0</v>
      </c>
      <c r="AW517">
        <v>2</v>
      </c>
      <c r="AX517">
        <v>21013595</v>
      </c>
      <c r="AY517">
        <v>1</v>
      </c>
      <c r="AZ517">
        <v>0</v>
      </c>
      <c r="BA517">
        <v>497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CX517">
        <f>Y517*Source!I357</f>
        <v>5.0000000000000001E-4</v>
      </c>
      <c r="CY517">
        <f>AA517</f>
        <v>3387.57</v>
      </c>
      <c r="CZ517">
        <f>AE517</f>
        <v>1227.3800000000001</v>
      </c>
      <c r="DA517">
        <f>AI517</f>
        <v>2.76</v>
      </c>
      <c r="DB517">
        <v>0</v>
      </c>
    </row>
    <row r="518" spans="1:106" x14ac:dyDescent="0.2">
      <c r="A518">
        <f>ROW(Source!A357)</f>
        <v>357</v>
      </c>
      <c r="B518">
        <v>21012693</v>
      </c>
      <c r="C518">
        <v>21013590</v>
      </c>
      <c r="D518">
        <v>7247812</v>
      </c>
      <c r="E518">
        <v>1</v>
      </c>
      <c r="F518">
        <v>1</v>
      </c>
      <c r="G518">
        <v>7157832</v>
      </c>
      <c r="H518">
        <v>3</v>
      </c>
      <c r="I518" t="s">
        <v>642</v>
      </c>
      <c r="J518" t="s">
        <v>644</v>
      </c>
      <c r="K518" t="s">
        <v>643</v>
      </c>
      <c r="L518">
        <v>1354</v>
      </c>
      <c r="N518">
        <v>1010</v>
      </c>
      <c r="O518" t="s">
        <v>51</v>
      </c>
      <c r="P518" t="s">
        <v>51</v>
      </c>
      <c r="Q518">
        <v>1</v>
      </c>
      <c r="W518">
        <v>0</v>
      </c>
      <c r="X518">
        <v>-159911846</v>
      </c>
      <c r="Y518">
        <v>100</v>
      </c>
      <c r="AA518">
        <v>557.16999999999996</v>
      </c>
      <c r="AB518">
        <v>0</v>
      </c>
      <c r="AC518">
        <v>0</v>
      </c>
      <c r="AD518">
        <v>0</v>
      </c>
      <c r="AE518">
        <v>75.599999999999994</v>
      </c>
      <c r="AF518">
        <v>0</v>
      </c>
      <c r="AG518">
        <v>0</v>
      </c>
      <c r="AH518">
        <v>0</v>
      </c>
      <c r="AI518">
        <v>7.37</v>
      </c>
      <c r="AJ518">
        <v>1</v>
      </c>
      <c r="AK518">
        <v>1</v>
      </c>
      <c r="AL518">
        <v>1</v>
      </c>
      <c r="AN518">
        <v>0</v>
      </c>
      <c r="AO518">
        <v>0</v>
      </c>
      <c r="AP518">
        <v>0</v>
      </c>
      <c r="AQ518">
        <v>0</v>
      </c>
      <c r="AR518">
        <v>0</v>
      </c>
      <c r="AS518" t="s">
        <v>3</v>
      </c>
      <c r="AT518">
        <v>100</v>
      </c>
      <c r="AU518" t="s">
        <v>3</v>
      </c>
      <c r="AV518">
        <v>0</v>
      </c>
      <c r="AW518">
        <v>1</v>
      </c>
      <c r="AX518">
        <v>-1</v>
      </c>
      <c r="AY518">
        <v>0</v>
      </c>
      <c r="AZ518">
        <v>0</v>
      </c>
      <c r="BA518" t="s">
        <v>3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CX518">
        <f>Y518*Source!I357</f>
        <v>1</v>
      </c>
      <c r="CY518">
        <f>AA518</f>
        <v>557.16999999999996</v>
      </c>
      <c r="CZ518">
        <f>AE518</f>
        <v>75.599999999999994</v>
      </c>
      <c r="DA518">
        <f>AI518</f>
        <v>7.37</v>
      </c>
      <c r="DB518">
        <v>0</v>
      </c>
    </row>
    <row r="519" spans="1:106" x14ac:dyDescent="0.2">
      <c r="A519">
        <f>ROW(Source!A394)</f>
        <v>394</v>
      </c>
      <c r="B519">
        <v>21012691</v>
      </c>
      <c r="C519">
        <v>21013598</v>
      </c>
      <c r="D519">
        <v>7157835</v>
      </c>
      <c r="E519">
        <v>7157832</v>
      </c>
      <c r="F519">
        <v>1</v>
      </c>
      <c r="G519">
        <v>7157832</v>
      </c>
      <c r="H519">
        <v>1</v>
      </c>
      <c r="I519" t="s">
        <v>685</v>
      </c>
      <c r="J519" t="s">
        <v>3</v>
      </c>
      <c r="K519" t="s">
        <v>686</v>
      </c>
      <c r="L519">
        <v>1191</v>
      </c>
      <c r="N519">
        <v>1013</v>
      </c>
      <c r="O519" t="s">
        <v>687</v>
      </c>
      <c r="P519" t="s">
        <v>687</v>
      </c>
      <c r="Q519">
        <v>1</v>
      </c>
      <c r="W519">
        <v>0</v>
      </c>
      <c r="X519">
        <v>946207192</v>
      </c>
      <c r="Y519">
        <v>12.4315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1</v>
      </c>
      <c r="AJ519">
        <v>1</v>
      </c>
      <c r="AK519">
        <v>1</v>
      </c>
      <c r="AL519">
        <v>1</v>
      </c>
      <c r="AN519">
        <v>0</v>
      </c>
      <c r="AO519">
        <v>1</v>
      </c>
      <c r="AP519">
        <v>1</v>
      </c>
      <c r="AQ519">
        <v>0</v>
      </c>
      <c r="AR519">
        <v>0</v>
      </c>
      <c r="AS519" t="s">
        <v>3</v>
      </c>
      <c r="AT519">
        <v>10.81</v>
      </c>
      <c r="AU519" t="s">
        <v>28</v>
      </c>
      <c r="AV519">
        <v>1</v>
      </c>
      <c r="AW519">
        <v>2</v>
      </c>
      <c r="AX519">
        <v>21013600</v>
      </c>
      <c r="AY519">
        <v>1</v>
      </c>
      <c r="AZ519">
        <v>0</v>
      </c>
      <c r="BA519">
        <v>499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CX519">
        <f>Y519*Source!I394</f>
        <v>0.12431499999999999</v>
      </c>
      <c r="CY519">
        <f>AD519</f>
        <v>0</v>
      </c>
      <c r="CZ519">
        <f>AH519</f>
        <v>0</v>
      </c>
      <c r="DA519">
        <f>AL519</f>
        <v>1</v>
      </c>
      <c r="DB519">
        <v>0</v>
      </c>
    </row>
    <row r="520" spans="1:106" x14ac:dyDescent="0.2">
      <c r="A520">
        <f>ROW(Source!A395)</f>
        <v>395</v>
      </c>
      <c r="B520">
        <v>21012693</v>
      </c>
      <c r="C520">
        <v>21013598</v>
      </c>
      <c r="D520">
        <v>7157835</v>
      </c>
      <c r="E520">
        <v>7157832</v>
      </c>
      <c r="F520">
        <v>1</v>
      </c>
      <c r="G520">
        <v>7157832</v>
      </c>
      <c r="H520">
        <v>1</v>
      </c>
      <c r="I520" t="s">
        <v>685</v>
      </c>
      <c r="J520" t="s">
        <v>3</v>
      </c>
      <c r="K520" t="s">
        <v>686</v>
      </c>
      <c r="L520">
        <v>1191</v>
      </c>
      <c r="N520">
        <v>1013</v>
      </c>
      <c r="O520" t="s">
        <v>687</v>
      </c>
      <c r="P520" t="s">
        <v>687</v>
      </c>
      <c r="Q520">
        <v>1</v>
      </c>
      <c r="W520">
        <v>0</v>
      </c>
      <c r="X520">
        <v>946207192</v>
      </c>
      <c r="Y520">
        <v>12.4315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1</v>
      </c>
      <c r="AJ520">
        <v>1</v>
      </c>
      <c r="AK520">
        <v>1</v>
      </c>
      <c r="AL520">
        <v>1</v>
      </c>
      <c r="AN520">
        <v>0</v>
      </c>
      <c r="AO520">
        <v>1</v>
      </c>
      <c r="AP520">
        <v>1</v>
      </c>
      <c r="AQ520">
        <v>0</v>
      </c>
      <c r="AR520">
        <v>0</v>
      </c>
      <c r="AS520" t="s">
        <v>3</v>
      </c>
      <c r="AT520">
        <v>10.81</v>
      </c>
      <c r="AU520" t="s">
        <v>28</v>
      </c>
      <c r="AV520">
        <v>1</v>
      </c>
      <c r="AW520">
        <v>2</v>
      </c>
      <c r="AX520">
        <v>21013600</v>
      </c>
      <c r="AY520">
        <v>1</v>
      </c>
      <c r="AZ520">
        <v>0</v>
      </c>
      <c r="BA520">
        <v>500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CX520">
        <f>Y520*Source!I395</f>
        <v>0.12431499999999999</v>
      </c>
      <c r="CY520">
        <f>AD520</f>
        <v>0</v>
      </c>
      <c r="CZ520">
        <f>AH520</f>
        <v>0</v>
      </c>
      <c r="DA520">
        <f>AL520</f>
        <v>1</v>
      </c>
      <c r="DB520">
        <v>0</v>
      </c>
    </row>
    <row r="521" spans="1:106" x14ac:dyDescent="0.2">
      <c r="A521">
        <f>ROW(Source!A396)</f>
        <v>396</v>
      </c>
      <c r="B521">
        <v>21012691</v>
      </c>
      <c r="C521">
        <v>21014336</v>
      </c>
      <c r="D521">
        <v>7157835</v>
      </c>
      <c r="E521">
        <v>7157832</v>
      </c>
      <c r="F521">
        <v>1</v>
      </c>
      <c r="G521">
        <v>7157832</v>
      </c>
      <c r="H521">
        <v>1</v>
      </c>
      <c r="I521" t="s">
        <v>685</v>
      </c>
      <c r="J521" t="s">
        <v>3</v>
      </c>
      <c r="K521" t="s">
        <v>686</v>
      </c>
      <c r="L521">
        <v>1191</v>
      </c>
      <c r="N521">
        <v>1013</v>
      </c>
      <c r="O521" t="s">
        <v>687</v>
      </c>
      <c r="P521" t="s">
        <v>687</v>
      </c>
      <c r="Q521">
        <v>1</v>
      </c>
      <c r="W521">
        <v>0</v>
      </c>
      <c r="X521">
        <v>946207192</v>
      </c>
      <c r="Y521">
        <v>6.7159999999999993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1</v>
      </c>
      <c r="AJ521">
        <v>1</v>
      </c>
      <c r="AK521">
        <v>1</v>
      </c>
      <c r="AL521">
        <v>1</v>
      </c>
      <c r="AN521">
        <v>0</v>
      </c>
      <c r="AO521">
        <v>1</v>
      </c>
      <c r="AP521">
        <v>1</v>
      </c>
      <c r="AQ521">
        <v>0</v>
      </c>
      <c r="AR521">
        <v>0</v>
      </c>
      <c r="AS521" t="s">
        <v>3</v>
      </c>
      <c r="AT521">
        <v>5.84</v>
      </c>
      <c r="AU521" t="s">
        <v>28</v>
      </c>
      <c r="AV521">
        <v>1</v>
      </c>
      <c r="AW521">
        <v>2</v>
      </c>
      <c r="AX521">
        <v>21014338</v>
      </c>
      <c r="AY521">
        <v>1</v>
      </c>
      <c r="AZ521">
        <v>0</v>
      </c>
      <c r="BA521">
        <v>501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CX521">
        <f>Y521*Source!I396</f>
        <v>6.7159999999999997E-2</v>
      </c>
      <c r="CY521">
        <f>AD521</f>
        <v>0</v>
      </c>
      <c r="CZ521">
        <f>AH521</f>
        <v>0</v>
      </c>
      <c r="DA521">
        <f>AL521</f>
        <v>1</v>
      </c>
      <c r="DB521">
        <v>0</v>
      </c>
    </row>
    <row r="522" spans="1:106" x14ac:dyDescent="0.2">
      <c r="A522">
        <f>ROW(Source!A397)</f>
        <v>397</v>
      </c>
      <c r="B522">
        <v>21012693</v>
      </c>
      <c r="C522">
        <v>21014336</v>
      </c>
      <c r="D522">
        <v>7157835</v>
      </c>
      <c r="E522">
        <v>7157832</v>
      </c>
      <c r="F522">
        <v>1</v>
      </c>
      <c r="G522">
        <v>7157832</v>
      </c>
      <c r="H522">
        <v>1</v>
      </c>
      <c r="I522" t="s">
        <v>685</v>
      </c>
      <c r="J522" t="s">
        <v>3</v>
      </c>
      <c r="K522" t="s">
        <v>686</v>
      </c>
      <c r="L522">
        <v>1191</v>
      </c>
      <c r="N522">
        <v>1013</v>
      </c>
      <c r="O522" t="s">
        <v>687</v>
      </c>
      <c r="P522" t="s">
        <v>687</v>
      </c>
      <c r="Q522">
        <v>1</v>
      </c>
      <c r="W522">
        <v>0</v>
      </c>
      <c r="X522">
        <v>946207192</v>
      </c>
      <c r="Y522">
        <v>6.7159999999999993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1</v>
      </c>
      <c r="AJ522">
        <v>1</v>
      </c>
      <c r="AK522">
        <v>1</v>
      </c>
      <c r="AL522">
        <v>1</v>
      </c>
      <c r="AN522">
        <v>0</v>
      </c>
      <c r="AO522">
        <v>1</v>
      </c>
      <c r="AP522">
        <v>1</v>
      </c>
      <c r="AQ522">
        <v>0</v>
      </c>
      <c r="AR522">
        <v>0</v>
      </c>
      <c r="AS522" t="s">
        <v>3</v>
      </c>
      <c r="AT522">
        <v>5.84</v>
      </c>
      <c r="AU522" t="s">
        <v>28</v>
      </c>
      <c r="AV522">
        <v>1</v>
      </c>
      <c r="AW522">
        <v>2</v>
      </c>
      <c r="AX522">
        <v>21014338</v>
      </c>
      <c r="AY522">
        <v>1</v>
      </c>
      <c r="AZ522">
        <v>0</v>
      </c>
      <c r="BA522">
        <v>502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CX522">
        <f>Y522*Source!I397</f>
        <v>6.7159999999999997E-2</v>
      </c>
      <c r="CY522">
        <f>AD522</f>
        <v>0</v>
      </c>
      <c r="CZ522">
        <f>AH522</f>
        <v>0</v>
      </c>
      <c r="DA522">
        <f>AL522</f>
        <v>1</v>
      </c>
      <c r="DB522">
        <v>0</v>
      </c>
    </row>
    <row r="523" spans="1:106" x14ac:dyDescent="0.2">
      <c r="A523">
        <f>ROW(Source!A398)</f>
        <v>398</v>
      </c>
      <c r="B523">
        <v>21012691</v>
      </c>
      <c r="C523">
        <v>21013601</v>
      </c>
      <c r="D523">
        <v>7249137</v>
      </c>
      <c r="E523">
        <v>1</v>
      </c>
      <c r="F523">
        <v>1</v>
      </c>
      <c r="G523">
        <v>7157832</v>
      </c>
      <c r="H523">
        <v>3</v>
      </c>
      <c r="I523" t="s">
        <v>659</v>
      </c>
      <c r="J523" t="s">
        <v>661</v>
      </c>
      <c r="K523" t="s">
        <v>660</v>
      </c>
      <c r="L523">
        <v>1354</v>
      </c>
      <c r="N523">
        <v>1010</v>
      </c>
      <c r="O523" t="s">
        <v>51</v>
      </c>
      <c r="P523" t="s">
        <v>51</v>
      </c>
      <c r="Q523">
        <v>1</v>
      </c>
      <c r="W523">
        <v>0</v>
      </c>
      <c r="X523">
        <v>-558304822</v>
      </c>
      <c r="Y523">
        <v>100</v>
      </c>
      <c r="AA523">
        <v>410.01</v>
      </c>
      <c r="AB523">
        <v>0</v>
      </c>
      <c r="AC523">
        <v>0</v>
      </c>
      <c r="AD523">
        <v>0</v>
      </c>
      <c r="AE523">
        <v>410.01</v>
      </c>
      <c r="AF523">
        <v>0</v>
      </c>
      <c r="AG523">
        <v>0</v>
      </c>
      <c r="AH523">
        <v>0</v>
      </c>
      <c r="AI523">
        <v>1</v>
      </c>
      <c r="AJ523">
        <v>1</v>
      </c>
      <c r="AK523">
        <v>1</v>
      </c>
      <c r="AL523">
        <v>1</v>
      </c>
      <c r="AN523">
        <v>0</v>
      </c>
      <c r="AO523">
        <v>0</v>
      </c>
      <c r="AP523">
        <v>0</v>
      </c>
      <c r="AQ523">
        <v>0</v>
      </c>
      <c r="AR523">
        <v>0</v>
      </c>
      <c r="AS523" t="s">
        <v>3</v>
      </c>
      <c r="AT523">
        <v>100</v>
      </c>
      <c r="AU523" t="s">
        <v>3</v>
      </c>
      <c r="AV523">
        <v>0</v>
      </c>
      <c r="AW523">
        <v>1</v>
      </c>
      <c r="AX523">
        <v>-1</v>
      </c>
      <c r="AY523">
        <v>0</v>
      </c>
      <c r="AZ523">
        <v>0</v>
      </c>
      <c r="BA523" t="s">
        <v>3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CX523">
        <f>Y523*Source!I398</f>
        <v>1</v>
      </c>
      <c r="CY523">
        <f t="shared" ref="CY523:CY528" si="45">AA523</f>
        <v>410.01</v>
      </c>
      <c r="CZ523">
        <f t="shared" ref="CZ523:CZ528" si="46">AE523</f>
        <v>410.01</v>
      </c>
      <c r="DA523">
        <f t="shared" ref="DA523:DA528" si="47">AI523</f>
        <v>1</v>
      </c>
      <c r="DB523">
        <v>0</v>
      </c>
    </row>
    <row r="524" spans="1:106" x14ac:dyDescent="0.2">
      <c r="A524">
        <f>ROW(Source!A398)</f>
        <v>398</v>
      </c>
      <c r="B524">
        <v>21012691</v>
      </c>
      <c r="C524">
        <v>21013601</v>
      </c>
      <c r="D524">
        <v>7249437</v>
      </c>
      <c r="E524">
        <v>1</v>
      </c>
      <c r="F524">
        <v>1</v>
      </c>
      <c r="G524">
        <v>7157832</v>
      </c>
      <c r="H524">
        <v>3</v>
      </c>
      <c r="I524" t="s">
        <v>662</v>
      </c>
      <c r="J524" t="s">
        <v>665</v>
      </c>
      <c r="K524" t="s">
        <v>663</v>
      </c>
      <c r="L524">
        <v>1358</v>
      </c>
      <c r="N524">
        <v>1010</v>
      </c>
      <c r="O524" t="s">
        <v>664</v>
      </c>
      <c r="P524" t="s">
        <v>664</v>
      </c>
      <c r="Q524">
        <v>10</v>
      </c>
      <c r="W524">
        <v>0</v>
      </c>
      <c r="X524">
        <v>1857813187</v>
      </c>
      <c r="Y524">
        <v>10</v>
      </c>
      <c r="AA524">
        <v>28.81</v>
      </c>
      <c r="AB524">
        <v>0</v>
      </c>
      <c r="AC524">
        <v>0</v>
      </c>
      <c r="AD524">
        <v>0</v>
      </c>
      <c r="AE524">
        <v>28.81</v>
      </c>
      <c r="AF524">
        <v>0</v>
      </c>
      <c r="AG524">
        <v>0</v>
      </c>
      <c r="AH524">
        <v>0</v>
      </c>
      <c r="AI524">
        <v>1</v>
      </c>
      <c r="AJ524">
        <v>1</v>
      </c>
      <c r="AK524">
        <v>1</v>
      </c>
      <c r="AL524">
        <v>1</v>
      </c>
      <c r="AN524">
        <v>0</v>
      </c>
      <c r="AO524">
        <v>0</v>
      </c>
      <c r="AP524">
        <v>0</v>
      </c>
      <c r="AQ524">
        <v>0</v>
      </c>
      <c r="AR524">
        <v>0</v>
      </c>
      <c r="AS524" t="s">
        <v>3</v>
      </c>
      <c r="AT524">
        <v>10</v>
      </c>
      <c r="AU524" t="s">
        <v>3</v>
      </c>
      <c r="AV524">
        <v>0</v>
      </c>
      <c r="AW524">
        <v>1</v>
      </c>
      <c r="AX524">
        <v>-1</v>
      </c>
      <c r="AY524">
        <v>0</v>
      </c>
      <c r="AZ524">
        <v>0</v>
      </c>
      <c r="BA524" t="s">
        <v>3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CX524">
        <f>Y524*Source!I398</f>
        <v>0.1</v>
      </c>
      <c r="CY524">
        <f t="shared" si="45"/>
        <v>28.81</v>
      </c>
      <c r="CZ524">
        <f t="shared" si="46"/>
        <v>28.81</v>
      </c>
      <c r="DA524">
        <f t="shared" si="47"/>
        <v>1</v>
      </c>
      <c r="DB524">
        <v>0</v>
      </c>
    </row>
    <row r="525" spans="1:106" x14ac:dyDescent="0.2">
      <c r="A525">
        <f>ROW(Source!A399)</f>
        <v>399</v>
      </c>
      <c r="B525">
        <v>21012693</v>
      </c>
      <c r="C525">
        <v>21013601</v>
      </c>
      <c r="D525">
        <v>7249137</v>
      </c>
      <c r="E525">
        <v>1</v>
      </c>
      <c r="F525">
        <v>1</v>
      </c>
      <c r="G525">
        <v>7157832</v>
      </c>
      <c r="H525">
        <v>3</v>
      </c>
      <c r="I525" t="s">
        <v>659</v>
      </c>
      <c r="J525" t="s">
        <v>661</v>
      </c>
      <c r="K525" t="s">
        <v>660</v>
      </c>
      <c r="L525">
        <v>1354</v>
      </c>
      <c r="N525">
        <v>1010</v>
      </c>
      <c r="O525" t="s">
        <v>51</v>
      </c>
      <c r="P525" t="s">
        <v>51</v>
      </c>
      <c r="Q525">
        <v>1</v>
      </c>
      <c r="W525">
        <v>0</v>
      </c>
      <c r="X525">
        <v>-558304822</v>
      </c>
      <c r="Y525">
        <v>100</v>
      </c>
      <c r="AA525">
        <v>2353.46</v>
      </c>
      <c r="AB525">
        <v>0</v>
      </c>
      <c r="AC525">
        <v>0</v>
      </c>
      <c r="AD525">
        <v>0</v>
      </c>
      <c r="AE525">
        <v>410.01</v>
      </c>
      <c r="AF525">
        <v>0</v>
      </c>
      <c r="AG525">
        <v>0</v>
      </c>
      <c r="AH525">
        <v>0</v>
      </c>
      <c r="AI525">
        <v>5.74</v>
      </c>
      <c r="AJ525">
        <v>1</v>
      </c>
      <c r="AK525">
        <v>1</v>
      </c>
      <c r="AL525">
        <v>1</v>
      </c>
      <c r="AN525">
        <v>0</v>
      </c>
      <c r="AO525">
        <v>0</v>
      </c>
      <c r="AP525">
        <v>0</v>
      </c>
      <c r="AQ525">
        <v>0</v>
      </c>
      <c r="AR525">
        <v>0</v>
      </c>
      <c r="AS525" t="s">
        <v>3</v>
      </c>
      <c r="AT525">
        <v>100</v>
      </c>
      <c r="AU525" t="s">
        <v>3</v>
      </c>
      <c r="AV525">
        <v>0</v>
      </c>
      <c r="AW525">
        <v>1</v>
      </c>
      <c r="AX525">
        <v>-1</v>
      </c>
      <c r="AY525">
        <v>0</v>
      </c>
      <c r="AZ525">
        <v>0</v>
      </c>
      <c r="BA525" t="s">
        <v>3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CX525">
        <f>Y525*Source!I399</f>
        <v>1</v>
      </c>
      <c r="CY525">
        <f t="shared" si="45"/>
        <v>2353.46</v>
      </c>
      <c r="CZ525">
        <f t="shared" si="46"/>
        <v>410.01</v>
      </c>
      <c r="DA525">
        <f t="shared" si="47"/>
        <v>5.74</v>
      </c>
      <c r="DB525">
        <v>0</v>
      </c>
    </row>
    <row r="526" spans="1:106" x14ac:dyDescent="0.2">
      <c r="A526">
        <f>ROW(Source!A399)</f>
        <v>399</v>
      </c>
      <c r="B526">
        <v>21012693</v>
      </c>
      <c r="C526">
        <v>21013601</v>
      </c>
      <c r="D526">
        <v>7249437</v>
      </c>
      <c r="E526">
        <v>1</v>
      </c>
      <c r="F526">
        <v>1</v>
      </c>
      <c r="G526">
        <v>7157832</v>
      </c>
      <c r="H526">
        <v>3</v>
      </c>
      <c r="I526" t="s">
        <v>662</v>
      </c>
      <c r="J526" t="s">
        <v>665</v>
      </c>
      <c r="K526" t="s">
        <v>663</v>
      </c>
      <c r="L526">
        <v>1358</v>
      </c>
      <c r="N526">
        <v>1010</v>
      </c>
      <c r="O526" t="s">
        <v>664</v>
      </c>
      <c r="P526" t="s">
        <v>664</v>
      </c>
      <c r="Q526">
        <v>10</v>
      </c>
      <c r="W526">
        <v>0</v>
      </c>
      <c r="X526">
        <v>1857813187</v>
      </c>
      <c r="Y526">
        <v>10</v>
      </c>
      <c r="AA526">
        <v>44.94</v>
      </c>
      <c r="AB526">
        <v>0</v>
      </c>
      <c r="AC526">
        <v>0</v>
      </c>
      <c r="AD526">
        <v>0</v>
      </c>
      <c r="AE526">
        <v>28.81</v>
      </c>
      <c r="AF526">
        <v>0</v>
      </c>
      <c r="AG526">
        <v>0</v>
      </c>
      <c r="AH526">
        <v>0</v>
      </c>
      <c r="AI526">
        <v>1.56</v>
      </c>
      <c r="AJ526">
        <v>1</v>
      </c>
      <c r="AK526">
        <v>1</v>
      </c>
      <c r="AL526">
        <v>1</v>
      </c>
      <c r="AN526">
        <v>0</v>
      </c>
      <c r="AO526">
        <v>0</v>
      </c>
      <c r="AP526">
        <v>0</v>
      </c>
      <c r="AQ526">
        <v>0</v>
      </c>
      <c r="AR526">
        <v>0</v>
      </c>
      <c r="AS526" t="s">
        <v>3</v>
      </c>
      <c r="AT526">
        <v>10</v>
      </c>
      <c r="AU526" t="s">
        <v>3</v>
      </c>
      <c r="AV526">
        <v>0</v>
      </c>
      <c r="AW526">
        <v>1</v>
      </c>
      <c r="AX526">
        <v>-1</v>
      </c>
      <c r="AY526">
        <v>0</v>
      </c>
      <c r="AZ526">
        <v>0</v>
      </c>
      <c r="BA526" t="s">
        <v>3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CX526">
        <f>Y526*Source!I399</f>
        <v>0.1</v>
      </c>
      <c r="CY526">
        <f t="shared" si="45"/>
        <v>44.94</v>
      </c>
      <c r="CZ526">
        <f t="shared" si="46"/>
        <v>28.81</v>
      </c>
      <c r="DA526">
        <f t="shared" si="47"/>
        <v>1.56</v>
      </c>
      <c r="DB526">
        <v>0</v>
      </c>
    </row>
    <row r="527" spans="1:106" x14ac:dyDescent="0.2">
      <c r="A527">
        <f>ROW(Source!A406)</f>
        <v>406</v>
      </c>
      <c r="B527">
        <v>21012691</v>
      </c>
      <c r="C527">
        <v>21014339</v>
      </c>
      <c r="D527">
        <v>7249056</v>
      </c>
      <c r="E527">
        <v>1</v>
      </c>
      <c r="F527">
        <v>1</v>
      </c>
      <c r="G527">
        <v>7157832</v>
      </c>
      <c r="H527">
        <v>3</v>
      </c>
      <c r="I527" t="s">
        <v>675</v>
      </c>
      <c r="J527" t="s">
        <v>677</v>
      </c>
      <c r="K527" t="s">
        <v>676</v>
      </c>
      <c r="L527">
        <v>1354</v>
      </c>
      <c r="N527">
        <v>1010</v>
      </c>
      <c r="O527" t="s">
        <v>51</v>
      </c>
      <c r="P527" t="s">
        <v>51</v>
      </c>
      <c r="Q527">
        <v>1</v>
      </c>
      <c r="W527">
        <v>0</v>
      </c>
      <c r="X527">
        <v>824590078</v>
      </c>
      <c r="Y527">
        <v>42.857143000000001</v>
      </c>
      <c r="AA527">
        <v>17.54</v>
      </c>
      <c r="AB527">
        <v>0</v>
      </c>
      <c r="AC527">
        <v>0</v>
      </c>
      <c r="AD527">
        <v>0</v>
      </c>
      <c r="AE527">
        <v>17.54</v>
      </c>
      <c r="AF527">
        <v>0</v>
      </c>
      <c r="AG527">
        <v>0</v>
      </c>
      <c r="AH527">
        <v>0</v>
      </c>
      <c r="AI527">
        <v>1</v>
      </c>
      <c r="AJ527">
        <v>1</v>
      </c>
      <c r="AK527">
        <v>1</v>
      </c>
      <c r="AL527">
        <v>1</v>
      </c>
      <c r="AN527">
        <v>0</v>
      </c>
      <c r="AO527">
        <v>0</v>
      </c>
      <c r="AP527">
        <v>0</v>
      </c>
      <c r="AQ527">
        <v>0</v>
      </c>
      <c r="AR527">
        <v>0</v>
      </c>
      <c r="AS527" t="s">
        <v>3</v>
      </c>
      <c r="AT527">
        <v>42.857143000000001</v>
      </c>
      <c r="AU527" t="s">
        <v>3</v>
      </c>
      <c r="AV527">
        <v>0</v>
      </c>
      <c r="AW527">
        <v>1</v>
      </c>
      <c r="AX527">
        <v>-1</v>
      </c>
      <c r="AY527">
        <v>0</v>
      </c>
      <c r="AZ527">
        <v>0</v>
      </c>
      <c r="BA527" t="s">
        <v>3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CX527">
        <f>Y527*Source!I406</f>
        <v>0.42857143000000003</v>
      </c>
      <c r="CY527">
        <f t="shared" si="45"/>
        <v>17.54</v>
      </c>
      <c r="CZ527">
        <f t="shared" si="46"/>
        <v>17.54</v>
      </c>
      <c r="DA527">
        <f t="shared" si="47"/>
        <v>1</v>
      </c>
      <c r="DB527">
        <v>0</v>
      </c>
    </row>
    <row r="528" spans="1:106" x14ac:dyDescent="0.2">
      <c r="A528">
        <f>ROW(Source!A407)</f>
        <v>407</v>
      </c>
      <c r="B528">
        <v>21012693</v>
      </c>
      <c r="C528">
        <v>21014339</v>
      </c>
      <c r="D528">
        <v>7249056</v>
      </c>
      <c r="E528">
        <v>1</v>
      </c>
      <c r="F528">
        <v>1</v>
      </c>
      <c r="G528">
        <v>7157832</v>
      </c>
      <c r="H528">
        <v>3</v>
      </c>
      <c r="I528" t="s">
        <v>675</v>
      </c>
      <c r="J528" t="s">
        <v>677</v>
      </c>
      <c r="K528" t="s">
        <v>676</v>
      </c>
      <c r="L528">
        <v>1354</v>
      </c>
      <c r="N528">
        <v>1010</v>
      </c>
      <c r="O528" t="s">
        <v>51</v>
      </c>
      <c r="P528" t="s">
        <v>51</v>
      </c>
      <c r="Q528">
        <v>1</v>
      </c>
      <c r="W528">
        <v>0</v>
      </c>
      <c r="X528">
        <v>824590078</v>
      </c>
      <c r="Y528">
        <v>42.857143000000001</v>
      </c>
      <c r="AA528">
        <v>107.17</v>
      </c>
      <c r="AB528">
        <v>0</v>
      </c>
      <c r="AC528">
        <v>0</v>
      </c>
      <c r="AD528">
        <v>0</v>
      </c>
      <c r="AE528">
        <v>17.54</v>
      </c>
      <c r="AF528">
        <v>0</v>
      </c>
      <c r="AG528">
        <v>0</v>
      </c>
      <c r="AH528">
        <v>0</v>
      </c>
      <c r="AI528">
        <v>6.11</v>
      </c>
      <c r="AJ528">
        <v>1</v>
      </c>
      <c r="AK528">
        <v>1</v>
      </c>
      <c r="AL528">
        <v>1</v>
      </c>
      <c r="AN528">
        <v>0</v>
      </c>
      <c r="AO528">
        <v>0</v>
      </c>
      <c r="AP528">
        <v>0</v>
      </c>
      <c r="AQ528">
        <v>0</v>
      </c>
      <c r="AR528">
        <v>0</v>
      </c>
      <c r="AS528" t="s">
        <v>3</v>
      </c>
      <c r="AT528">
        <v>42.857143000000001</v>
      </c>
      <c r="AU528" t="s">
        <v>3</v>
      </c>
      <c r="AV528">
        <v>0</v>
      </c>
      <c r="AW528">
        <v>1</v>
      </c>
      <c r="AX528">
        <v>-1</v>
      </c>
      <c r="AY528">
        <v>0</v>
      </c>
      <c r="AZ528">
        <v>0</v>
      </c>
      <c r="BA528" t="s">
        <v>3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CX528">
        <f>Y528*Source!I407</f>
        <v>0.42857143000000003</v>
      </c>
      <c r="CY528">
        <f t="shared" si="45"/>
        <v>107.17</v>
      </c>
      <c r="CZ528">
        <f t="shared" si="46"/>
        <v>17.54</v>
      </c>
      <c r="DA528">
        <f t="shared" si="47"/>
        <v>6.11</v>
      </c>
      <c r="DB52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0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ROW(Source!A32)</f>
        <v>32</v>
      </c>
      <c r="B1">
        <v>21014099</v>
      </c>
      <c r="C1">
        <v>21014096</v>
      </c>
      <c r="D1">
        <v>7157835</v>
      </c>
      <c r="E1">
        <v>7157832</v>
      </c>
      <c r="F1">
        <v>1</v>
      </c>
      <c r="G1">
        <v>7157832</v>
      </c>
      <c r="H1">
        <v>1</v>
      </c>
      <c r="I1" t="s">
        <v>685</v>
      </c>
      <c r="J1" t="s">
        <v>3</v>
      </c>
      <c r="K1" t="s">
        <v>686</v>
      </c>
      <c r="L1">
        <v>1191</v>
      </c>
      <c r="N1">
        <v>1013</v>
      </c>
      <c r="O1" t="s">
        <v>687</v>
      </c>
      <c r="P1" t="s">
        <v>687</v>
      </c>
      <c r="Q1">
        <v>1</v>
      </c>
      <c r="X1">
        <v>4.21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28</v>
      </c>
      <c r="AG1">
        <v>4.8414999999999999</v>
      </c>
      <c r="AH1">
        <v>2</v>
      </c>
      <c r="AI1">
        <v>21014097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ROW(Source!A32)</f>
        <v>32</v>
      </c>
      <c r="B2">
        <v>21014100</v>
      </c>
      <c r="C2">
        <v>21014096</v>
      </c>
      <c r="D2">
        <v>7182702</v>
      </c>
      <c r="E2">
        <v>7157832</v>
      </c>
      <c r="F2">
        <v>1</v>
      </c>
      <c r="G2">
        <v>7157832</v>
      </c>
      <c r="H2">
        <v>3</v>
      </c>
      <c r="I2" t="s">
        <v>688</v>
      </c>
      <c r="J2" t="s">
        <v>3</v>
      </c>
      <c r="K2" t="s">
        <v>689</v>
      </c>
      <c r="L2">
        <v>1348</v>
      </c>
      <c r="N2">
        <v>1009</v>
      </c>
      <c r="O2" t="s">
        <v>173</v>
      </c>
      <c r="P2" t="s">
        <v>173</v>
      </c>
      <c r="Q2">
        <v>1000</v>
      </c>
      <c r="X2">
        <v>0.4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0.4</v>
      </c>
      <c r="AH2">
        <v>2</v>
      </c>
      <c r="AI2">
        <v>21014098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ROW(Source!A33)</f>
        <v>33</v>
      </c>
      <c r="B3">
        <v>21014099</v>
      </c>
      <c r="C3">
        <v>21014096</v>
      </c>
      <c r="D3">
        <v>7157835</v>
      </c>
      <c r="E3">
        <v>7157832</v>
      </c>
      <c r="F3">
        <v>1</v>
      </c>
      <c r="G3">
        <v>7157832</v>
      </c>
      <c r="H3">
        <v>1</v>
      </c>
      <c r="I3" t="s">
        <v>685</v>
      </c>
      <c r="J3" t="s">
        <v>3</v>
      </c>
      <c r="K3" t="s">
        <v>686</v>
      </c>
      <c r="L3">
        <v>1191</v>
      </c>
      <c r="N3">
        <v>1013</v>
      </c>
      <c r="O3" t="s">
        <v>687</v>
      </c>
      <c r="P3" t="s">
        <v>687</v>
      </c>
      <c r="Q3">
        <v>1</v>
      </c>
      <c r="X3">
        <v>4.21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28</v>
      </c>
      <c r="AG3">
        <v>4.8414999999999999</v>
      </c>
      <c r="AH3">
        <v>2</v>
      </c>
      <c r="AI3">
        <v>21014097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ROW(Source!A33)</f>
        <v>33</v>
      </c>
      <c r="B4">
        <v>21014100</v>
      </c>
      <c r="C4">
        <v>21014096</v>
      </c>
      <c r="D4">
        <v>7182702</v>
      </c>
      <c r="E4">
        <v>7157832</v>
      </c>
      <c r="F4">
        <v>1</v>
      </c>
      <c r="G4">
        <v>7157832</v>
      </c>
      <c r="H4">
        <v>3</v>
      </c>
      <c r="I4" t="s">
        <v>688</v>
      </c>
      <c r="J4" t="s">
        <v>3</v>
      </c>
      <c r="K4" t="s">
        <v>689</v>
      </c>
      <c r="L4">
        <v>1348</v>
      </c>
      <c r="N4">
        <v>1009</v>
      </c>
      <c r="O4" t="s">
        <v>173</v>
      </c>
      <c r="P4" t="s">
        <v>173</v>
      </c>
      <c r="Q4">
        <v>1000</v>
      </c>
      <c r="X4">
        <v>0.4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0.4</v>
      </c>
      <c r="AH4">
        <v>2</v>
      </c>
      <c r="AI4">
        <v>21014098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ROW(Source!A34)</f>
        <v>34</v>
      </c>
      <c r="B5">
        <v>21014104</v>
      </c>
      <c r="C5">
        <v>21014101</v>
      </c>
      <c r="D5">
        <v>7157835</v>
      </c>
      <c r="E5">
        <v>7157832</v>
      </c>
      <c r="F5">
        <v>1</v>
      </c>
      <c r="G5">
        <v>7157832</v>
      </c>
      <c r="H5">
        <v>1</v>
      </c>
      <c r="I5" t="s">
        <v>685</v>
      </c>
      <c r="J5" t="s">
        <v>3</v>
      </c>
      <c r="K5" t="s">
        <v>686</v>
      </c>
      <c r="L5">
        <v>1191</v>
      </c>
      <c r="N5">
        <v>1013</v>
      </c>
      <c r="O5" t="s">
        <v>687</v>
      </c>
      <c r="P5" t="s">
        <v>687</v>
      </c>
      <c r="Q5">
        <v>1</v>
      </c>
      <c r="X5">
        <v>36.28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1</v>
      </c>
      <c r="AF5" t="s">
        <v>28</v>
      </c>
      <c r="AG5">
        <v>41.722000000000001</v>
      </c>
      <c r="AH5">
        <v>2</v>
      </c>
      <c r="AI5">
        <v>21014102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ROW(Source!A34)</f>
        <v>34</v>
      </c>
      <c r="B6">
        <v>21014105</v>
      </c>
      <c r="C6">
        <v>21014101</v>
      </c>
      <c r="D6">
        <v>7182702</v>
      </c>
      <c r="E6">
        <v>7157832</v>
      </c>
      <c r="F6">
        <v>1</v>
      </c>
      <c r="G6">
        <v>7157832</v>
      </c>
      <c r="H6">
        <v>3</v>
      </c>
      <c r="I6" t="s">
        <v>688</v>
      </c>
      <c r="J6" t="s">
        <v>3</v>
      </c>
      <c r="K6" t="s">
        <v>689</v>
      </c>
      <c r="L6">
        <v>1348</v>
      </c>
      <c r="N6">
        <v>1009</v>
      </c>
      <c r="O6" t="s">
        <v>173</v>
      </c>
      <c r="P6" t="s">
        <v>173</v>
      </c>
      <c r="Q6">
        <v>1000</v>
      </c>
      <c r="X6">
        <v>1.18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1.18</v>
      </c>
      <c r="AH6">
        <v>2</v>
      </c>
      <c r="AI6">
        <v>21014103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ROW(Source!A35)</f>
        <v>35</v>
      </c>
      <c r="B7">
        <v>21014104</v>
      </c>
      <c r="C7">
        <v>21014101</v>
      </c>
      <c r="D7">
        <v>7157835</v>
      </c>
      <c r="E7">
        <v>7157832</v>
      </c>
      <c r="F7">
        <v>1</v>
      </c>
      <c r="G7">
        <v>7157832</v>
      </c>
      <c r="H7">
        <v>1</v>
      </c>
      <c r="I7" t="s">
        <v>685</v>
      </c>
      <c r="J7" t="s">
        <v>3</v>
      </c>
      <c r="K7" t="s">
        <v>686</v>
      </c>
      <c r="L7">
        <v>1191</v>
      </c>
      <c r="N7">
        <v>1013</v>
      </c>
      <c r="O7" t="s">
        <v>687</v>
      </c>
      <c r="P7" t="s">
        <v>687</v>
      </c>
      <c r="Q7">
        <v>1</v>
      </c>
      <c r="X7">
        <v>36.28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1</v>
      </c>
      <c r="AF7" t="s">
        <v>28</v>
      </c>
      <c r="AG7">
        <v>41.722000000000001</v>
      </c>
      <c r="AH7">
        <v>2</v>
      </c>
      <c r="AI7">
        <v>21014102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ROW(Source!A35)</f>
        <v>35</v>
      </c>
      <c r="B8">
        <v>21014105</v>
      </c>
      <c r="C8">
        <v>21014101</v>
      </c>
      <c r="D8">
        <v>7182702</v>
      </c>
      <c r="E8">
        <v>7157832</v>
      </c>
      <c r="F8">
        <v>1</v>
      </c>
      <c r="G8">
        <v>7157832</v>
      </c>
      <c r="H8">
        <v>3</v>
      </c>
      <c r="I8" t="s">
        <v>688</v>
      </c>
      <c r="J8" t="s">
        <v>3</v>
      </c>
      <c r="K8" t="s">
        <v>689</v>
      </c>
      <c r="L8">
        <v>1348</v>
      </c>
      <c r="N8">
        <v>1009</v>
      </c>
      <c r="O8" t="s">
        <v>173</v>
      </c>
      <c r="P8" t="s">
        <v>173</v>
      </c>
      <c r="Q8">
        <v>1000</v>
      </c>
      <c r="X8">
        <v>1.18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1.18</v>
      </c>
      <c r="AH8">
        <v>2</v>
      </c>
      <c r="AI8">
        <v>21014103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ROW(Source!A36)</f>
        <v>36</v>
      </c>
      <c r="B9">
        <v>21014109</v>
      </c>
      <c r="C9">
        <v>21014106</v>
      </c>
      <c r="D9">
        <v>7157835</v>
      </c>
      <c r="E9">
        <v>7157832</v>
      </c>
      <c r="F9">
        <v>1</v>
      </c>
      <c r="G9">
        <v>7157832</v>
      </c>
      <c r="H9">
        <v>1</v>
      </c>
      <c r="I9" t="s">
        <v>685</v>
      </c>
      <c r="J9" t="s">
        <v>3</v>
      </c>
      <c r="K9" t="s">
        <v>686</v>
      </c>
      <c r="L9">
        <v>1191</v>
      </c>
      <c r="N9">
        <v>1013</v>
      </c>
      <c r="O9" t="s">
        <v>687</v>
      </c>
      <c r="P9" t="s">
        <v>687</v>
      </c>
      <c r="Q9">
        <v>1</v>
      </c>
      <c r="X9">
        <v>196.03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 t="s">
        <v>28</v>
      </c>
      <c r="AG9">
        <v>225.43449999999999</v>
      </c>
      <c r="AH9">
        <v>2</v>
      </c>
      <c r="AI9">
        <v>21014107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ROW(Source!A36)</f>
        <v>36</v>
      </c>
      <c r="B10">
        <v>21014110</v>
      </c>
      <c r="C10">
        <v>21014106</v>
      </c>
      <c r="D10">
        <v>7182702</v>
      </c>
      <c r="E10">
        <v>7157832</v>
      </c>
      <c r="F10">
        <v>1</v>
      </c>
      <c r="G10">
        <v>7157832</v>
      </c>
      <c r="H10">
        <v>3</v>
      </c>
      <c r="I10" t="s">
        <v>688</v>
      </c>
      <c r="J10" t="s">
        <v>3</v>
      </c>
      <c r="K10" t="s">
        <v>689</v>
      </c>
      <c r="L10">
        <v>1348</v>
      </c>
      <c r="N10">
        <v>1009</v>
      </c>
      <c r="O10" t="s">
        <v>173</v>
      </c>
      <c r="P10" t="s">
        <v>173</v>
      </c>
      <c r="Q10">
        <v>1000</v>
      </c>
      <c r="X10">
        <v>10.5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10.5</v>
      </c>
      <c r="AH10">
        <v>2</v>
      </c>
      <c r="AI10">
        <v>21014108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ROW(Source!A37)</f>
        <v>37</v>
      </c>
      <c r="B11">
        <v>21014109</v>
      </c>
      <c r="C11">
        <v>21014106</v>
      </c>
      <c r="D11">
        <v>7157835</v>
      </c>
      <c r="E11">
        <v>7157832</v>
      </c>
      <c r="F11">
        <v>1</v>
      </c>
      <c r="G11">
        <v>7157832</v>
      </c>
      <c r="H11">
        <v>1</v>
      </c>
      <c r="I11" t="s">
        <v>685</v>
      </c>
      <c r="J11" t="s">
        <v>3</v>
      </c>
      <c r="K11" t="s">
        <v>686</v>
      </c>
      <c r="L11">
        <v>1191</v>
      </c>
      <c r="N11">
        <v>1013</v>
      </c>
      <c r="O11" t="s">
        <v>687</v>
      </c>
      <c r="P11" t="s">
        <v>687</v>
      </c>
      <c r="Q11">
        <v>1</v>
      </c>
      <c r="X11">
        <v>196.03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1</v>
      </c>
      <c r="AF11" t="s">
        <v>28</v>
      </c>
      <c r="AG11">
        <v>225.43449999999999</v>
      </c>
      <c r="AH11">
        <v>2</v>
      </c>
      <c r="AI11">
        <v>21014107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ROW(Source!A37)</f>
        <v>37</v>
      </c>
      <c r="B12">
        <v>21014110</v>
      </c>
      <c r="C12">
        <v>21014106</v>
      </c>
      <c r="D12">
        <v>7182702</v>
      </c>
      <c r="E12">
        <v>7157832</v>
      </c>
      <c r="F12">
        <v>1</v>
      </c>
      <c r="G12">
        <v>7157832</v>
      </c>
      <c r="H12">
        <v>3</v>
      </c>
      <c r="I12" t="s">
        <v>688</v>
      </c>
      <c r="J12" t="s">
        <v>3</v>
      </c>
      <c r="K12" t="s">
        <v>689</v>
      </c>
      <c r="L12">
        <v>1348</v>
      </c>
      <c r="N12">
        <v>1009</v>
      </c>
      <c r="O12" t="s">
        <v>173</v>
      </c>
      <c r="P12" t="s">
        <v>173</v>
      </c>
      <c r="Q12">
        <v>1000</v>
      </c>
      <c r="X12">
        <v>10.5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10.5</v>
      </c>
      <c r="AH12">
        <v>2</v>
      </c>
      <c r="AI12">
        <v>21014108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ROW(Source!A38)</f>
        <v>38</v>
      </c>
      <c r="B13">
        <v>21014114</v>
      </c>
      <c r="C13">
        <v>21014111</v>
      </c>
      <c r="D13">
        <v>7157835</v>
      </c>
      <c r="E13">
        <v>7157832</v>
      </c>
      <c r="F13">
        <v>1</v>
      </c>
      <c r="G13">
        <v>7157832</v>
      </c>
      <c r="H13">
        <v>1</v>
      </c>
      <c r="I13" t="s">
        <v>685</v>
      </c>
      <c r="J13" t="s">
        <v>3</v>
      </c>
      <c r="K13" t="s">
        <v>686</v>
      </c>
      <c r="L13">
        <v>1191</v>
      </c>
      <c r="N13">
        <v>1013</v>
      </c>
      <c r="O13" t="s">
        <v>687</v>
      </c>
      <c r="P13" t="s">
        <v>687</v>
      </c>
      <c r="Q13">
        <v>1</v>
      </c>
      <c r="X13">
        <v>169.38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1</v>
      </c>
      <c r="AF13" t="s">
        <v>28</v>
      </c>
      <c r="AG13">
        <v>194.78699999999998</v>
      </c>
      <c r="AH13">
        <v>2</v>
      </c>
      <c r="AI13">
        <v>21014112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ROW(Source!A38)</f>
        <v>38</v>
      </c>
      <c r="B14">
        <v>21014115</v>
      </c>
      <c r="C14">
        <v>21014111</v>
      </c>
      <c r="D14">
        <v>7182702</v>
      </c>
      <c r="E14">
        <v>7157832</v>
      </c>
      <c r="F14">
        <v>1</v>
      </c>
      <c r="G14">
        <v>7157832</v>
      </c>
      <c r="H14">
        <v>3</v>
      </c>
      <c r="I14" t="s">
        <v>688</v>
      </c>
      <c r="J14" t="s">
        <v>3</v>
      </c>
      <c r="K14" t="s">
        <v>689</v>
      </c>
      <c r="L14">
        <v>1348</v>
      </c>
      <c r="N14">
        <v>1009</v>
      </c>
      <c r="O14" t="s">
        <v>173</v>
      </c>
      <c r="P14" t="s">
        <v>173</v>
      </c>
      <c r="Q14">
        <v>1000</v>
      </c>
      <c r="X14">
        <v>10.76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10.76</v>
      </c>
      <c r="AH14">
        <v>2</v>
      </c>
      <c r="AI14">
        <v>21014113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ROW(Source!A39)</f>
        <v>39</v>
      </c>
      <c r="B15">
        <v>21014114</v>
      </c>
      <c r="C15">
        <v>21014111</v>
      </c>
      <c r="D15">
        <v>7157835</v>
      </c>
      <c r="E15">
        <v>7157832</v>
      </c>
      <c r="F15">
        <v>1</v>
      </c>
      <c r="G15">
        <v>7157832</v>
      </c>
      <c r="H15">
        <v>1</v>
      </c>
      <c r="I15" t="s">
        <v>685</v>
      </c>
      <c r="J15" t="s">
        <v>3</v>
      </c>
      <c r="K15" t="s">
        <v>686</v>
      </c>
      <c r="L15">
        <v>1191</v>
      </c>
      <c r="N15">
        <v>1013</v>
      </c>
      <c r="O15" t="s">
        <v>687</v>
      </c>
      <c r="P15" t="s">
        <v>687</v>
      </c>
      <c r="Q15">
        <v>1</v>
      </c>
      <c r="X15">
        <v>169.38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1</v>
      </c>
      <c r="AF15" t="s">
        <v>28</v>
      </c>
      <c r="AG15">
        <v>194.78699999999998</v>
      </c>
      <c r="AH15">
        <v>2</v>
      </c>
      <c r="AI15">
        <v>21014112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ROW(Source!A39)</f>
        <v>39</v>
      </c>
      <c r="B16">
        <v>21014115</v>
      </c>
      <c r="C16">
        <v>21014111</v>
      </c>
      <c r="D16">
        <v>7182702</v>
      </c>
      <c r="E16">
        <v>7157832</v>
      </c>
      <c r="F16">
        <v>1</v>
      </c>
      <c r="G16">
        <v>7157832</v>
      </c>
      <c r="H16">
        <v>3</v>
      </c>
      <c r="I16" t="s">
        <v>688</v>
      </c>
      <c r="J16" t="s">
        <v>3</v>
      </c>
      <c r="K16" t="s">
        <v>689</v>
      </c>
      <c r="L16">
        <v>1348</v>
      </c>
      <c r="N16">
        <v>1009</v>
      </c>
      <c r="O16" t="s">
        <v>173</v>
      </c>
      <c r="P16" t="s">
        <v>173</v>
      </c>
      <c r="Q16">
        <v>1000</v>
      </c>
      <c r="X16">
        <v>10.76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10.76</v>
      </c>
      <c r="AH16">
        <v>2</v>
      </c>
      <c r="AI16">
        <v>21014113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ROW(Source!A40)</f>
        <v>40</v>
      </c>
      <c r="B17">
        <v>21013078</v>
      </c>
      <c r="C17">
        <v>21013075</v>
      </c>
      <c r="D17">
        <v>7157835</v>
      </c>
      <c r="E17">
        <v>7157832</v>
      </c>
      <c r="F17">
        <v>1</v>
      </c>
      <c r="G17">
        <v>7157832</v>
      </c>
      <c r="H17">
        <v>1</v>
      </c>
      <c r="I17" t="s">
        <v>685</v>
      </c>
      <c r="J17" t="s">
        <v>3</v>
      </c>
      <c r="K17" t="s">
        <v>686</v>
      </c>
      <c r="L17">
        <v>1191</v>
      </c>
      <c r="N17">
        <v>1013</v>
      </c>
      <c r="O17" t="s">
        <v>687</v>
      </c>
      <c r="P17" t="s">
        <v>687</v>
      </c>
      <c r="Q17">
        <v>1</v>
      </c>
      <c r="X17">
        <v>0.63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1</v>
      </c>
      <c r="AF17" t="s">
        <v>28</v>
      </c>
      <c r="AG17">
        <v>0.72449999999999992</v>
      </c>
      <c r="AH17">
        <v>2</v>
      </c>
      <c r="AI17">
        <v>21013076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ROW(Source!A40)</f>
        <v>40</v>
      </c>
      <c r="B18">
        <v>21013080</v>
      </c>
      <c r="C18">
        <v>21013075</v>
      </c>
      <c r="D18">
        <v>7182707</v>
      </c>
      <c r="E18">
        <v>7157832</v>
      </c>
      <c r="F18">
        <v>1</v>
      </c>
      <c r="G18">
        <v>7157832</v>
      </c>
      <c r="H18">
        <v>3</v>
      </c>
      <c r="I18" t="s">
        <v>688</v>
      </c>
      <c r="J18" t="s">
        <v>3</v>
      </c>
      <c r="K18" t="s">
        <v>690</v>
      </c>
      <c r="L18">
        <v>1344</v>
      </c>
      <c r="N18">
        <v>1008</v>
      </c>
      <c r="O18" t="s">
        <v>691</v>
      </c>
      <c r="P18" t="s">
        <v>691</v>
      </c>
      <c r="Q18">
        <v>1</v>
      </c>
      <c r="X18">
        <v>0.28000000000000003</v>
      </c>
      <c r="Y18">
        <v>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0.28000000000000003</v>
      </c>
      <c r="AH18">
        <v>2</v>
      </c>
      <c r="AI18">
        <v>21013077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ROW(Source!A40)</f>
        <v>40</v>
      </c>
      <c r="B19">
        <v>21013079</v>
      </c>
      <c r="C19">
        <v>21013075</v>
      </c>
      <c r="D19">
        <v>7173475</v>
      </c>
      <c r="E19">
        <v>7157832</v>
      </c>
      <c r="F19">
        <v>1</v>
      </c>
      <c r="G19">
        <v>7157832</v>
      </c>
      <c r="H19">
        <v>3</v>
      </c>
      <c r="I19" t="s">
        <v>843</v>
      </c>
      <c r="J19" t="s">
        <v>3</v>
      </c>
      <c r="K19" t="s">
        <v>844</v>
      </c>
      <c r="L19">
        <v>1354</v>
      </c>
      <c r="N19">
        <v>1010</v>
      </c>
      <c r="O19" t="s">
        <v>51</v>
      </c>
      <c r="P19" t="s">
        <v>51</v>
      </c>
      <c r="Q19">
        <v>1</v>
      </c>
      <c r="X19">
        <v>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3</v>
      </c>
      <c r="AG19">
        <v>1</v>
      </c>
      <c r="AH19">
        <v>3</v>
      </c>
      <c r="AI19">
        <v>-1</v>
      </c>
      <c r="AJ19" t="s">
        <v>3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ROW(Source!A41)</f>
        <v>41</v>
      </c>
      <c r="B20">
        <v>21013078</v>
      </c>
      <c r="C20">
        <v>21013075</v>
      </c>
      <c r="D20">
        <v>7157835</v>
      </c>
      <c r="E20">
        <v>7157832</v>
      </c>
      <c r="F20">
        <v>1</v>
      </c>
      <c r="G20">
        <v>7157832</v>
      </c>
      <c r="H20">
        <v>1</v>
      </c>
      <c r="I20" t="s">
        <v>685</v>
      </c>
      <c r="J20" t="s">
        <v>3</v>
      </c>
      <c r="K20" t="s">
        <v>686</v>
      </c>
      <c r="L20">
        <v>1191</v>
      </c>
      <c r="N20">
        <v>1013</v>
      </c>
      <c r="O20" t="s">
        <v>687</v>
      </c>
      <c r="P20" t="s">
        <v>687</v>
      </c>
      <c r="Q20">
        <v>1</v>
      </c>
      <c r="X20">
        <v>0.63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1</v>
      </c>
      <c r="AF20" t="s">
        <v>28</v>
      </c>
      <c r="AG20">
        <v>0.72449999999999992</v>
      </c>
      <c r="AH20">
        <v>2</v>
      </c>
      <c r="AI20">
        <v>21013076</v>
      </c>
      <c r="AJ20">
        <v>19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ROW(Source!A41)</f>
        <v>41</v>
      </c>
      <c r="B21">
        <v>21013080</v>
      </c>
      <c r="C21">
        <v>21013075</v>
      </c>
      <c r="D21">
        <v>7182707</v>
      </c>
      <c r="E21">
        <v>7157832</v>
      </c>
      <c r="F21">
        <v>1</v>
      </c>
      <c r="G21">
        <v>7157832</v>
      </c>
      <c r="H21">
        <v>3</v>
      </c>
      <c r="I21" t="s">
        <v>688</v>
      </c>
      <c r="J21" t="s">
        <v>3</v>
      </c>
      <c r="K21" t="s">
        <v>690</v>
      </c>
      <c r="L21">
        <v>1344</v>
      </c>
      <c r="N21">
        <v>1008</v>
      </c>
      <c r="O21" t="s">
        <v>691</v>
      </c>
      <c r="P21" t="s">
        <v>691</v>
      </c>
      <c r="Q21">
        <v>1</v>
      </c>
      <c r="X21">
        <v>0.28000000000000003</v>
      </c>
      <c r="Y21">
        <v>1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0.28000000000000003</v>
      </c>
      <c r="AH21">
        <v>2</v>
      </c>
      <c r="AI21">
        <v>21013077</v>
      </c>
      <c r="AJ21">
        <v>20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ROW(Source!A41)</f>
        <v>41</v>
      </c>
      <c r="B22">
        <v>21013079</v>
      </c>
      <c r="C22">
        <v>21013075</v>
      </c>
      <c r="D22">
        <v>7173475</v>
      </c>
      <c r="E22">
        <v>7157832</v>
      </c>
      <c r="F22">
        <v>1</v>
      </c>
      <c r="G22">
        <v>7157832</v>
      </c>
      <c r="H22">
        <v>3</v>
      </c>
      <c r="I22" t="s">
        <v>843</v>
      </c>
      <c r="J22" t="s">
        <v>3</v>
      </c>
      <c r="K22" t="s">
        <v>844</v>
      </c>
      <c r="L22">
        <v>1354</v>
      </c>
      <c r="N22">
        <v>1010</v>
      </c>
      <c r="O22" t="s">
        <v>51</v>
      </c>
      <c r="P22" t="s">
        <v>51</v>
      </c>
      <c r="Q22">
        <v>1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 t="s">
        <v>3</v>
      </c>
      <c r="AG22">
        <v>1</v>
      </c>
      <c r="AH22">
        <v>3</v>
      </c>
      <c r="AI22">
        <v>-1</v>
      </c>
      <c r="AJ22" t="s">
        <v>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ROW(Source!A42)</f>
        <v>42</v>
      </c>
      <c r="B23">
        <v>21014380</v>
      </c>
      <c r="C23">
        <v>21014379</v>
      </c>
      <c r="D23">
        <v>7157835</v>
      </c>
      <c r="E23">
        <v>7157832</v>
      </c>
      <c r="F23">
        <v>1</v>
      </c>
      <c r="G23">
        <v>7157832</v>
      </c>
      <c r="H23">
        <v>1</v>
      </c>
      <c r="I23" t="s">
        <v>685</v>
      </c>
      <c r="J23" t="s">
        <v>3</v>
      </c>
      <c r="K23" t="s">
        <v>686</v>
      </c>
      <c r="L23">
        <v>1191</v>
      </c>
      <c r="N23">
        <v>1013</v>
      </c>
      <c r="O23" t="s">
        <v>687</v>
      </c>
      <c r="P23" t="s">
        <v>687</v>
      </c>
      <c r="Q23">
        <v>1</v>
      </c>
      <c r="X23">
        <v>193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1</v>
      </c>
      <c r="AF23" t="s">
        <v>63</v>
      </c>
      <c r="AG23">
        <v>255.24249999999998</v>
      </c>
      <c r="AH23">
        <v>2</v>
      </c>
      <c r="AI23">
        <v>21014380</v>
      </c>
      <c r="AJ23">
        <v>21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ROW(Source!A42)</f>
        <v>42</v>
      </c>
      <c r="B24">
        <v>21014381</v>
      </c>
      <c r="C24">
        <v>21014379</v>
      </c>
      <c r="D24">
        <v>7159942</v>
      </c>
      <c r="E24">
        <v>7157832</v>
      </c>
      <c r="F24">
        <v>1</v>
      </c>
      <c r="G24">
        <v>7157832</v>
      </c>
      <c r="H24">
        <v>2</v>
      </c>
      <c r="I24" t="s">
        <v>692</v>
      </c>
      <c r="J24" t="s">
        <v>3</v>
      </c>
      <c r="K24" t="s">
        <v>693</v>
      </c>
      <c r="L24">
        <v>1344</v>
      </c>
      <c r="N24">
        <v>1008</v>
      </c>
      <c r="O24" t="s">
        <v>691</v>
      </c>
      <c r="P24" t="s">
        <v>691</v>
      </c>
      <c r="Q24">
        <v>1</v>
      </c>
      <c r="X24">
        <v>0.52</v>
      </c>
      <c r="Y24">
        <v>0</v>
      </c>
      <c r="Z24">
        <v>1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62</v>
      </c>
      <c r="AG24">
        <v>0.74749999999999994</v>
      </c>
      <c r="AH24">
        <v>2</v>
      </c>
      <c r="AI24">
        <v>21014381</v>
      </c>
      <c r="AJ24">
        <v>22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ROW(Source!A42)</f>
        <v>42</v>
      </c>
      <c r="B25">
        <v>21014382</v>
      </c>
      <c r="C25">
        <v>21014379</v>
      </c>
      <c r="D25">
        <v>7232692</v>
      </c>
      <c r="E25">
        <v>1</v>
      </c>
      <c r="F25">
        <v>1</v>
      </c>
      <c r="G25">
        <v>7157832</v>
      </c>
      <c r="H25">
        <v>3</v>
      </c>
      <c r="I25" t="s">
        <v>694</v>
      </c>
      <c r="J25" t="s">
        <v>695</v>
      </c>
      <c r="K25" t="s">
        <v>696</v>
      </c>
      <c r="L25">
        <v>1327</v>
      </c>
      <c r="N25">
        <v>1005</v>
      </c>
      <c r="O25" t="s">
        <v>85</v>
      </c>
      <c r="P25" t="s">
        <v>85</v>
      </c>
      <c r="Q25">
        <v>1</v>
      </c>
      <c r="X25">
        <v>57.1</v>
      </c>
      <c r="Y25">
        <v>6.02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57.1</v>
      </c>
      <c r="AH25">
        <v>2</v>
      </c>
      <c r="AI25">
        <v>21014382</v>
      </c>
      <c r="AJ25">
        <v>23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ROW(Source!A42)</f>
        <v>42</v>
      </c>
      <c r="B26">
        <v>21014383</v>
      </c>
      <c r="C26">
        <v>21014379</v>
      </c>
      <c r="D26">
        <v>7231843</v>
      </c>
      <c r="E26">
        <v>1</v>
      </c>
      <c r="F26">
        <v>1</v>
      </c>
      <c r="G26">
        <v>7157832</v>
      </c>
      <c r="H26">
        <v>3</v>
      </c>
      <c r="I26" t="s">
        <v>697</v>
      </c>
      <c r="J26" t="s">
        <v>698</v>
      </c>
      <c r="K26" t="s">
        <v>699</v>
      </c>
      <c r="L26">
        <v>1348</v>
      </c>
      <c r="N26">
        <v>1009</v>
      </c>
      <c r="O26" t="s">
        <v>173</v>
      </c>
      <c r="P26" t="s">
        <v>173</v>
      </c>
      <c r="Q26">
        <v>1000</v>
      </c>
      <c r="X26">
        <v>1.2E-4</v>
      </c>
      <c r="Y26">
        <v>6521.42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1.2E-4</v>
      </c>
      <c r="AH26">
        <v>2</v>
      </c>
      <c r="AI26">
        <v>21014383</v>
      </c>
      <c r="AJ26">
        <v>24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ROW(Source!A42)</f>
        <v>42</v>
      </c>
      <c r="B27">
        <v>21014384</v>
      </c>
      <c r="C27">
        <v>21014379</v>
      </c>
      <c r="D27">
        <v>7231857</v>
      </c>
      <c r="E27">
        <v>1</v>
      </c>
      <c r="F27">
        <v>1</v>
      </c>
      <c r="G27">
        <v>7157832</v>
      </c>
      <c r="H27">
        <v>3</v>
      </c>
      <c r="I27" t="s">
        <v>171</v>
      </c>
      <c r="J27" t="s">
        <v>174</v>
      </c>
      <c r="K27" t="s">
        <v>172</v>
      </c>
      <c r="L27">
        <v>1348</v>
      </c>
      <c r="N27">
        <v>1009</v>
      </c>
      <c r="O27" t="s">
        <v>173</v>
      </c>
      <c r="P27" t="s">
        <v>173</v>
      </c>
      <c r="Q27">
        <v>1000</v>
      </c>
      <c r="X27">
        <v>0.11700000000000001</v>
      </c>
      <c r="Y27">
        <v>1227.3800000000001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0.11700000000000001</v>
      </c>
      <c r="AH27">
        <v>2</v>
      </c>
      <c r="AI27">
        <v>21014384</v>
      </c>
      <c r="AJ27">
        <v>25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ROW(Source!A42)</f>
        <v>42</v>
      </c>
      <c r="B28">
        <v>21014385</v>
      </c>
      <c r="C28">
        <v>21014379</v>
      </c>
      <c r="D28">
        <v>7232436</v>
      </c>
      <c r="E28">
        <v>1</v>
      </c>
      <c r="F28">
        <v>1</v>
      </c>
      <c r="G28">
        <v>7157832</v>
      </c>
      <c r="H28">
        <v>3</v>
      </c>
      <c r="I28" t="s">
        <v>700</v>
      </c>
      <c r="J28" t="s">
        <v>701</v>
      </c>
      <c r="K28" t="s">
        <v>702</v>
      </c>
      <c r="L28">
        <v>1346</v>
      </c>
      <c r="N28">
        <v>1009</v>
      </c>
      <c r="O28" t="s">
        <v>206</v>
      </c>
      <c r="P28" t="s">
        <v>206</v>
      </c>
      <c r="Q28">
        <v>1</v>
      </c>
      <c r="X28">
        <v>72.2</v>
      </c>
      <c r="Y28">
        <v>9.86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72.2</v>
      </c>
      <c r="AH28">
        <v>2</v>
      </c>
      <c r="AI28">
        <v>21014385</v>
      </c>
      <c r="AJ28">
        <v>26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ROW(Source!A42)</f>
        <v>42</v>
      </c>
      <c r="B29">
        <v>21014386</v>
      </c>
      <c r="C29">
        <v>21014379</v>
      </c>
      <c r="D29">
        <v>7173799</v>
      </c>
      <c r="E29">
        <v>7157832</v>
      </c>
      <c r="F29">
        <v>1</v>
      </c>
      <c r="G29">
        <v>7157832</v>
      </c>
      <c r="H29">
        <v>3</v>
      </c>
      <c r="I29" t="s">
        <v>703</v>
      </c>
      <c r="J29" t="s">
        <v>3</v>
      </c>
      <c r="K29" t="s">
        <v>704</v>
      </c>
      <c r="L29">
        <v>1348</v>
      </c>
      <c r="N29">
        <v>1009</v>
      </c>
      <c r="O29" t="s">
        <v>173</v>
      </c>
      <c r="P29" t="s">
        <v>173</v>
      </c>
      <c r="Q29">
        <v>1000</v>
      </c>
      <c r="X29">
        <v>1.26E-2</v>
      </c>
      <c r="Y29">
        <v>4369.9998999999998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1.26E-2</v>
      </c>
      <c r="AH29">
        <v>2</v>
      </c>
      <c r="AI29">
        <v>21014386</v>
      </c>
      <c r="AJ29">
        <v>27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ROW(Source!A42)</f>
        <v>42</v>
      </c>
      <c r="B30">
        <v>21014387</v>
      </c>
      <c r="C30">
        <v>21014379</v>
      </c>
      <c r="D30">
        <v>7176806</v>
      </c>
      <c r="E30">
        <v>7157832</v>
      </c>
      <c r="F30">
        <v>1</v>
      </c>
      <c r="G30">
        <v>7157832</v>
      </c>
      <c r="H30">
        <v>3</v>
      </c>
      <c r="I30" t="s">
        <v>845</v>
      </c>
      <c r="J30" t="s">
        <v>3</v>
      </c>
      <c r="K30" t="s">
        <v>846</v>
      </c>
      <c r="L30">
        <v>1301</v>
      </c>
      <c r="N30">
        <v>1003</v>
      </c>
      <c r="O30" t="s">
        <v>69</v>
      </c>
      <c r="P30" t="s">
        <v>69</v>
      </c>
      <c r="Q30">
        <v>1</v>
      </c>
      <c r="X30">
        <v>290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t="s">
        <v>3</v>
      </c>
      <c r="AG30">
        <v>290</v>
      </c>
      <c r="AH30">
        <v>3</v>
      </c>
      <c r="AI30">
        <v>-1</v>
      </c>
      <c r="AJ30" t="s">
        <v>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ROW(Source!A43)</f>
        <v>43</v>
      </c>
      <c r="B31">
        <v>21014380</v>
      </c>
      <c r="C31">
        <v>21014379</v>
      </c>
      <c r="D31">
        <v>7157835</v>
      </c>
      <c r="E31">
        <v>7157832</v>
      </c>
      <c r="F31">
        <v>1</v>
      </c>
      <c r="G31">
        <v>7157832</v>
      </c>
      <c r="H31">
        <v>1</v>
      </c>
      <c r="I31" t="s">
        <v>685</v>
      </c>
      <c r="J31" t="s">
        <v>3</v>
      </c>
      <c r="K31" t="s">
        <v>686</v>
      </c>
      <c r="L31">
        <v>1191</v>
      </c>
      <c r="N31">
        <v>1013</v>
      </c>
      <c r="O31" t="s">
        <v>687</v>
      </c>
      <c r="P31" t="s">
        <v>687</v>
      </c>
      <c r="Q31">
        <v>1</v>
      </c>
      <c r="X31">
        <v>193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1</v>
      </c>
      <c r="AF31" t="s">
        <v>63</v>
      </c>
      <c r="AG31">
        <v>255.24249999999998</v>
      </c>
      <c r="AH31">
        <v>2</v>
      </c>
      <c r="AI31">
        <v>21014380</v>
      </c>
      <c r="AJ31">
        <v>29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ROW(Source!A43)</f>
        <v>43</v>
      </c>
      <c r="B32">
        <v>21014381</v>
      </c>
      <c r="C32">
        <v>21014379</v>
      </c>
      <c r="D32">
        <v>7159942</v>
      </c>
      <c r="E32">
        <v>7157832</v>
      </c>
      <c r="F32">
        <v>1</v>
      </c>
      <c r="G32">
        <v>7157832</v>
      </c>
      <c r="H32">
        <v>2</v>
      </c>
      <c r="I32" t="s">
        <v>692</v>
      </c>
      <c r="J32" t="s">
        <v>3</v>
      </c>
      <c r="K32" t="s">
        <v>693</v>
      </c>
      <c r="L32">
        <v>1344</v>
      </c>
      <c r="N32">
        <v>1008</v>
      </c>
      <c r="O32" t="s">
        <v>691</v>
      </c>
      <c r="P32" t="s">
        <v>691</v>
      </c>
      <c r="Q32">
        <v>1</v>
      </c>
      <c r="X32">
        <v>0.52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62</v>
      </c>
      <c r="AG32">
        <v>0.74749999999999994</v>
      </c>
      <c r="AH32">
        <v>2</v>
      </c>
      <c r="AI32">
        <v>21014381</v>
      </c>
      <c r="AJ32">
        <v>30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ROW(Source!A43)</f>
        <v>43</v>
      </c>
      <c r="B33">
        <v>21014382</v>
      </c>
      <c r="C33">
        <v>21014379</v>
      </c>
      <c r="D33">
        <v>7232692</v>
      </c>
      <c r="E33">
        <v>1</v>
      </c>
      <c r="F33">
        <v>1</v>
      </c>
      <c r="G33">
        <v>7157832</v>
      </c>
      <c r="H33">
        <v>3</v>
      </c>
      <c r="I33" t="s">
        <v>694</v>
      </c>
      <c r="J33" t="s">
        <v>695</v>
      </c>
      <c r="K33" t="s">
        <v>696</v>
      </c>
      <c r="L33">
        <v>1327</v>
      </c>
      <c r="N33">
        <v>1005</v>
      </c>
      <c r="O33" t="s">
        <v>85</v>
      </c>
      <c r="P33" t="s">
        <v>85</v>
      </c>
      <c r="Q33">
        <v>1</v>
      </c>
      <c r="X33">
        <v>57.1</v>
      </c>
      <c r="Y33">
        <v>6.02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57.1</v>
      </c>
      <c r="AH33">
        <v>2</v>
      </c>
      <c r="AI33">
        <v>21014382</v>
      </c>
      <c r="AJ33">
        <v>31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ROW(Source!A43)</f>
        <v>43</v>
      </c>
      <c r="B34">
        <v>21014383</v>
      </c>
      <c r="C34">
        <v>21014379</v>
      </c>
      <c r="D34">
        <v>7231843</v>
      </c>
      <c r="E34">
        <v>1</v>
      </c>
      <c r="F34">
        <v>1</v>
      </c>
      <c r="G34">
        <v>7157832</v>
      </c>
      <c r="H34">
        <v>3</v>
      </c>
      <c r="I34" t="s">
        <v>697</v>
      </c>
      <c r="J34" t="s">
        <v>698</v>
      </c>
      <c r="K34" t="s">
        <v>699</v>
      </c>
      <c r="L34">
        <v>1348</v>
      </c>
      <c r="N34">
        <v>1009</v>
      </c>
      <c r="O34" t="s">
        <v>173</v>
      </c>
      <c r="P34" t="s">
        <v>173</v>
      </c>
      <c r="Q34">
        <v>1000</v>
      </c>
      <c r="X34">
        <v>1.2E-4</v>
      </c>
      <c r="Y34">
        <v>6521.42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1.2E-4</v>
      </c>
      <c r="AH34">
        <v>2</v>
      </c>
      <c r="AI34">
        <v>21014383</v>
      </c>
      <c r="AJ34">
        <v>32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ROW(Source!A43)</f>
        <v>43</v>
      </c>
      <c r="B35">
        <v>21014384</v>
      </c>
      <c r="C35">
        <v>21014379</v>
      </c>
      <c r="D35">
        <v>7231857</v>
      </c>
      <c r="E35">
        <v>1</v>
      </c>
      <c r="F35">
        <v>1</v>
      </c>
      <c r="G35">
        <v>7157832</v>
      </c>
      <c r="H35">
        <v>3</v>
      </c>
      <c r="I35" t="s">
        <v>171</v>
      </c>
      <c r="J35" t="s">
        <v>174</v>
      </c>
      <c r="K35" t="s">
        <v>172</v>
      </c>
      <c r="L35">
        <v>1348</v>
      </c>
      <c r="N35">
        <v>1009</v>
      </c>
      <c r="O35" t="s">
        <v>173</v>
      </c>
      <c r="P35" t="s">
        <v>173</v>
      </c>
      <c r="Q35">
        <v>1000</v>
      </c>
      <c r="X35">
        <v>0.11700000000000001</v>
      </c>
      <c r="Y35">
        <v>1227.3800000000001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0.11700000000000001</v>
      </c>
      <c r="AH35">
        <v>2</v>
      </c>
      <c r="AI35">
        <v>21014384</v>
      </c>
      <c r="AJ35">
        <v>33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ROW(Source!A43)</f>
        <v>43</v>
      </c>
      <c r="B36">
        <v>21014385</v>
      </c>
      <c r="C36">
        <v>21014379</v>
      </c>
      <c r="D36">
        <v>7232436</v>
      </c>
      <c r="E36">
        <v>1</v>
      </c>
      <c r="F36">
        <v>1</v>
      </c>
      <c r="G36">
        <v>7157832</v>
      </c>
      <c r="H36">
        <v>3</v>
      </c>
      <c r="I36" t="s">
        <v>700</v>
      </c>
      <c r="J36" t="s">
        <v>701</v>
      </c>
      <c r="K36" t="s">
        <v>702</v>
      </c>
      <c r="L36">
        <v>1346</v>
      </c>
      <c r="N36">
        <v>1009</v>
      </c>
      <c r="O36" t="s">
        <v>206</v>
      </c>
      <c r="P36" t="s">
        <v>206</v>
      </c>
      <c r="Q36">
        <v>1</v>
      </c>
      <c r="X36">
        <v>72.2</v>
      </c>
      <c r="Y36">
        <v>9.86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72.2</v>
      </c>
      <c r="AH36">
        <v>2</v>
      </c>
      <c r="AI36">
        <v>21014385</v>
      </c>
      <c r="AJ36">
        <v>34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ROW(Source!A43)</f>
        <v>43</v>
      </c>
      <c r="B37">
        <v>21014386</v>
      </c>
      <c r="C37">
        <v>21014379</v>
      </c>
      <c r="D37">
        <v>7173799</v>
      </c>
      <c r="E37">
        <v>7157832</v>
      </c>
      <c r="F37">
        <v>1</v>
      </c>
      <c r="G37">
        <v>7157832</v>
      </c>
      <c r="H37">
        <v>3</v>
      </c>
      <c r="I37" t="s">
        <v>703</v>
      </c>
      <c r="J37" t="s">
        <v>3</v>
      </c>
      <c r="K37" t="s">
        <v>704</v>
      </c>
      <c r="L37">
        <v>1348</v>
      </c>
      <c r="N37">
        <v>1009</v>
      </c>
      <c r="O37" t="s">
        <v>173</v>
      </c>
      <c r="P37" t="s">
        <v>173</v>
      </c>
      <c r="Q37">
        <v>1000</v>
      </c>
      <c r="X37">
        <v>1.26E-2</v>
      </c>
      <c r="Y37">
        <v>4369.9998999999998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1.26E-2</v>
      </c>
      <c r="AH37">
        <v>2</v>
      </c>
      <c r="AI37">
        <v>21014386</v>
      </c>
      <c r="AJ37">
        <v>35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ROW(Source!A43)</f>
        <v>43</v>
      </c>
      <c r="B38">
        <v>21014387</v>
      </c>
      <c r="C38">
        <v>21014379</v>
      </c>
      <c r="D38">
        <v>7176806</v>
      </c>
      <c r="E38">
        <v>7157832</v>
      </c>
      <c r="F38">
        <v>1</v>
      </c>
      <c r="G38">
        <v>7157832</v>
      </c>
      <c r="H38">
        <v>3</v>
      </c>
      <c r="I38" t="s">
        <v>845</v>
      </c>
      <c r="J38" t="s">
        <v>3</v>
      </c>
      <c r="K38" t="s">
        <v>846</v>
      </c>
      <c r="L38">
        <v>1301</v>
      </c>
      <c r="N38">
        <v>1003</v>
      </c>
      <c r="O38" t="s">
        <v>69</v>
      </c>
      <c r="P38" t="s">
        <v>69</v>
      </c>
      <c r="Q38">
        <v>1</v>
      </c>
      <c r="X38">
        <v>290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 t="s">
        <v>3</v>
      </c>
      <c r="AG38">
        <v>290</v>
      </c>
      <c r="AH38">
        <v>3</v>
      </c>
      <c r="AI38">
        <v>-1</v>
      </c>
      <c r="AJ38" t="s">
        <v>3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ROW(Source!A46)</f>
        <v>46</v>
      </c>
      <c r="B39">
        <v>21014174</v>
      </c>
      <c r="C39">
        <v>21014158</v>
      </c>
      <c r="D39">
        <v>7157835</v>
      </c>
      <c r="E39">
        <v>7157832</v>
      </c>
      <c r="F39">
        <v>1</v>
      </c>
      <c r="G39">
        <v>7157832</v>
      </c>
      <c r="H39">
        <v>1</v>
      </c>
      <c r="I39" t="s">
        <v>685</v>
      </c>
      <c r="J39" t="s">
        <v>3</v>
      </c>
      <c r="K39" t="s">
        <v>686</v>
      </c>
      <c r="L39">
        <v>1191</v>
      </c>
      <c r="N39">
        <v>1013</v>
      </c>
      <c r="O39" t="s">
        <v>687</v>
      </c>
      <c r="P39" t="s">
        <v>687</v>
      </c>
      <c r="Q39">
        <v>1</v>
      </c>
      <c r="X39">
        <v>89.9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1</v>
      </c>
      <c r="AF39" t="s">
        <v>63</v>
      </c>
      <c r="AG39">
        <v>118.89274999999999</v>
      </c>
      <c r="AH39">
        <v>2</v>
      </c>
      <c r="AI39">
        <v>21014159</v>
      </c>
      <c r="AJ39">
        <v>37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ROW(Source!A46)</f>
        <v>46</v>
      </c>
      <c r="B40">
        <v>21014175</v>
      </c>
      <c r="C40">
        <v>21014158</v>
      </c>
      <c r="D40">
        <v>7231421</v>
      </c>
      <c r="E40">
        <v>1</v>
      </c>
      <c r="F40">
        <v>1</v>
      </c>
      <c r="G40">
        <v>7157832</v>
      </c>
      <c r="H40">
        <v>2</v>
      </c>
      <c r="I40" t="s">
        <v>705</v>
      </c>
      <c r="J40" t="s">
        <v>706</v>
      </c>
      <c r="K40" t="s">
        <v>707</v>
      </c>
      <c r="L40">
        <v>1368</v>
      </c>
      <c r="N40">
        <v>1011</v>
      </c>
      <c r="O40" t="s">
        <v>708</v>
      </c>
      <c r="P40" t="s">
        <v>708</v>
      </c>
      <c r="Q40">
        <v>1</v>
      </c>
      <c r="X40">
        <v>1.83</v>
      </c>
      <c r="Y40">
        <v>0</v>
      </c>
      <c r="Z40">
        <v>74.44</v>
      </c>
      <c r="AA40">
        <v>17.59</v>
      </c>
      <c r="AB40">
        <v>0</v>
      </c>
      <c r="AC40">
        <v>0</v>
      </c>
      <c r="AD40">
        <v>1</v>
      </c>
      <c r="AE40">
        <v>0</v>
      </c>
      <c r="AF40" t="s">
        <v>62</v>
      </c>
      <c r="AG40">
        <v>2.6306249999999998</v>
      </c>
      <c r="AH40">
        <v>2</v>
      </c>
      <c r="AI40">
        <v>21014160</v>
      </c>
      <c r="AJ40">
        <v>38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ROW(Source!A46)</f>
        <v>46</v>
      </c>
      <c r="B41">
        <v>21014176</v>
      </c>
      <c r="C41">
        <v>21014158</v>
      </c>
      <c r="D41">
        <v>7230811</v>
      </c>
      <c r="E41">
        <v>1</v>
      </c>
      <c r="F41">
        <v>1</v>
      </c>
      <c r="G41">
        <v>7157832</v>
      </c>
      <c r="H41">
        <v>2</v>
      </c>
      <c r="I41" t="s">
        <v>709</v>
      </c>
      <c r="J41" t="s">
        <v>710</v>
      </c>
      <c r="K41" t="s">
        <v>711</v>
      </c>
      <c r="L41">
        <v>1368</v>
      </c>
      <c r="N41">
        <v>1011</v>
      </c>
      <c r="O41" t="s">
        <v>708</v>
      </c>
      <c r="P41" t="s">
        <v>708</v>
      </c>
      <c r="Q41">
        <v>1</v>
      </c>
      <c r="X41">
        <v>1.52</v>
      </c>
      <c r="Y41">
        <v>0</v>
      </c>
      <c r="Z41">
        <v>102.11</v>
      </c>
      <c r="AA41">
        <v>30.03</v>
      </c>
      <c r="AB41">
        <v>0</v>
      </c>
      <c r="AC41">
        <v>0</v>
      </c>
      <c r="AD41">
        <v>1</v>
      </c>
      <c r="AE41">
        <v>0</v>
      </c>
      <c r="AF41" t="s">
        <v>62</v>
      </c>
      <c r="AG41">
        <v>2.1849999999999996</v>
      </c>
      <c r="AH41">
        <v>2</v>
      </c>
      <c r="AI41">
        <v>21014161</v>
      </c>
      <c r="AJ41">
        <v>39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ROW(Source!A46)</f>
        <v>46</v>
      </c>
      <c r="B42">
        <v>21014177</v>
      </c>
      <c r="C42">
        <v>21014158</v>
      </c>
      <c r="D42">
        <v>7231015</v>
      </c>
      <c r="E42">
        <v>1</v>
      </c>
      <c r="F42">
        <v>1</v>
      </c>
      <c r="G42">
        <v>7157832</v>
      </c>
      <c r="H42">
        <v>2</v>
      </c>
      <c r="I42" t="s">
        <v>712</v>
      </c>
      <c r="J42" t="s">
        <v>713</v>
      </c>
      <c r="K42" t="s">
        <v>714</v>
      </c>
      <c r="L42">
        <v>1368</v>
      </c>
      <c r="N42">
        <v>1011</v>
      </c>
      <c r="O42" t="s">
        <v>708</v>
      </c>
      <c r="P42" t="s">
        <v>708</v>
      </c>
      <c r="Q42">
        <v>1</v>
      </c>
      <c r="X42">
        <v>1.79</v>
      </c>
      <c r="Y42">
        <v>0</v>
      </c>
      <c r="Z42">
        <v>13.3</v>
      </c>
      <c r="AA42">
        <v>0.97</v>
      </c>
      <c r="AB42">
        <v>0</v>
      </c>
      <c r="AC42">
        <v>0</v>
      </c>
      <c r="AD42">
        <v>1</v>
      </c>
      <c r="AE42">
        <v>0</v>
      </c>
      <c r="AF42" t="s">
        <v>62</v>
      </c>
      <c r="AG42">
        <v>2.5731250000000001</v>
      </c>
      <c r="AH42">
        <v>2</v>
      </c>
      <c r="AI42">
        <v>21014162</v>
      </c>
      <c r="AJ42">
        <v>40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ROW(Source!A46)</f>
        <v>46</v>
      </c>
      <c r="B43">
        <v>21014178</v>
      </c>
      <c r="C43">
        <v>21014158</v>
      </c>
      <c r="D43">
        <v>7232717</v>
      </c>
      <c r="E43">
        <v>1</v>
      </c>
      <c r="F43">
        <v>1</v>
      </c>
      <c r="G43">
        <v>7157832</v>
      </c>
      <c r="H43">
        <v>3</v>
      </c>
      <c r="I43" t="s">
        <v>715</v>
      </c>
      <c r="J43" t="s">
        <v>716</v>
      </c>
      <c r="K43" t="s">
        <v>717</v>
      </c>
      <c r="L43">
        <v>1348</v>
      </c>
      <c r="N43">
        <v>1009</v>
      </c>
      <c r="O43" t="s">
        <v>173</v>
      </c>
      <c r="P43" t="s">
        <v>173</v>
      </c>
      <c r="Q43">
        <v>1000</v>
      </c>
      <c r="X43">
        <v>2.3599999999999999E-2</v>
      </c>
      <c r="Y43">
        <v>1463.45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2.3599999999999999E-2</v>
      </c>
      <c r="AH43">
        <v>2</v>
      </c>
      <c r="AI43">
        <v>21014163</v>
      </c>
      <c r="AJ43">
        <v>41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ROW(Source!A46)</f>
        <v>46</v>
      </c>
      <c r="B44">
        <v>21014179</v>
      </c>
      <c r="C44">
        <v>21014158</v>
      </c>
      <c r="D44">
        <v>7232930</v>
      </c>
      <c r="E44">
        <v>1</v>
      </c>
      <c r="F44">
        <v>1</v>
      </c>
      <c r="G44">
        <v>7157832</v>
      </c>
      <c r="H44">
        <v>3</v>
      </c>
      <c r="I44" t="s">
        <v>718</v>
      </c>
      <c r="J44" t="s">
        <v>719</v>
      </c>
      <c r="K44" t="s">
        <v>720</v>
      </c>
      <c r="L44">
        <v>1327</v>
      </c>
      <c r="N44">
        <v>1005</v>
      </c>
      <c r="O44" t="s">
        <v>85</v>
      </c>
      <c r="P44" t="s">
        <v>85</v>
      </c>
      <c r="Q44">
        <v>1</v>
      </c>
      <c r="X44">
        <v>89</v>
      </c>
      <c r="Y44">
        <v>5.76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89</v>
      </c>
      <c r="AH44">
        <v>2</v>
      </c>
      <c r="AI44">
        <v>21014164</v>
      </c>
      <c r="AJ44">
        <v>42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ROW(Source!A46)</f>
        <v>46</v>
      </c>
      <c r="B45">
        <v>21014180</v>
      </c>
      <c r="C45">
        <v>21014158</v>
      </c>
      <c r="D45">
        <v>7231843</v>
      </c>
      <c r="E45">
        <v>1</v>
      </c>
      <c r="F45">
        <v>1</v>
      </c>
      <c r="G45">
        <v>7157832</v>
      </c>
      <c r="H45">
        <v>3</v>
      </c>
      <c r="I45" t="s">
        <v>697</v>
      </c>
      <c r="J45" t="s">
        <v>698</v>
      </c>
      <c r="K45" t="s">
        <v>699</v>
      </c>
      <c r="L45">
        <v>1348</v>
      </c>
      <c r="N45">
        <v>1009</v>
      </c>
      <c r="O45" t="s">
        <v>173</v>
      </c>
      <c r="P45" t="s">
        <v>173</v>
      </c>
      <c r="Q45">
        <v>1000</v>
      </c>
      <c r="X45">
        <v>4.13E-3</v>
      </c>
      <c r="Y45">
        <v>6521.42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4.13E-3</v>
      </c>
      <c r="AH45">
        <v>2</v>
      </c>
      <c r="AI45">
        <v>21014165</v>
      </c>
      <c r="AJ45">
        <v>43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ROW(Source!A46)</f>
        <v>46</v>
      </c>
      <c r="B46">
        <v>21014181</v>
      </c>
      <c r="C46">
        <v>21014158</v>
      </c>
      <c r="D46">
        <v>7231844</v>
      </c>
      <c r="E46">
        <v>1</v>
      </c>
      <c r="F46">
        <v>1</v>
      </c>
      <c r="G46">
        <v>7157832</v>
      </c>
      <c r="H46">
        <v>3</v>
      </c>
      <c r="I46" t="s">
        <v>721</v>
      </c>
      <c r="J46" t="s">
        <v>722</v>
      </c>
      <c r="K46" t="s">
        <v>723</v>
      </c>
      <c r="L46">
        <v>1348</v>
      </c>
      <c r="N46">
        <v>1009</v>
      </c>
      <c r="O46" t="s">
        <v>173</v>
      </c>
      <c r="P46" t="s">
        <v>173</v>
      </c>
      <c r="Q46">
        <v>1000</v>
      </c>
      <c r="X46">
        <v>2.0999999999999999E-3</v>
      </c>
      <c r="Y46">
        <v>7875.24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2.0999999999999999E-3</v>
      </c>
      <c r="AH46">
        <v>2</v>
      </c>
      <c r="AI46">
        <v>21014166</v>
      </c>
      <c r="AJ46">
        <v>44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ROW(Source!A46)</f>
        <v>46</v>
      </c>
      <c r="B47">
        <v>21014182</v>
      </c>
      <c r="C47">
        <v>21014158</v>
      </c>
      <c r="D47">
        <v>7231857</v>
      </c>
      <c r="E47">
        <v>1</v>
      </c>
      <c r="F47">
        <v>1</v>
      </c>
      <c r="G47">
        <v>7157832</v>
      </c>
      <c r="H47">
        <v>3</v>
      </c>
      <c r="I47" t="s">
        <v>171</v>
      </c>
      <c r="J47" t="s">
        <v>174</v>
      </c>
      <c r="K47" t="s">
        <v>172</v>
      </c>
      <c r="L47">
        <v>1348</v>
      </c>
      <c r="N47">
        <v>1009</v>
      </c>
      <c r="O47" t="s">
        <v>173</v>
      </c>
      <c r="P47" t="s">
        <v>173</v>
      </c>
      <c r="Q47">
        <v>1000</v>
      </c>
      <c r="X47">
        <v>1.6E-2</v>
      </c>
      <c r="Y47">
        <v>1227.3800000000001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1.6E-2</v>
      </c>
      <c r="AH47">
        <v>2</v>
      </c>
      <c r="AI47">
        <v>21014167</v>
      </c>
      <c r="AJ47">
        <v>45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ROW(Source!A46)</f>
        <v>46</v>
      </c>
      <c r="B48">
        <v>21014183</v>
      </c>
      <c r="C48">
        <v>21014158</v>
      </c>
      <c r="D48">
        <v>7231936</v>
      </c>
      <c r="E48">
        <v>1</v>
      </c>
      <c r="F48">
        <v>1</v>
      </c>
      <c r="G48">
        <v>7157832</v>
      </c>
      <c r="H48">
        <v>3</v>
      </c>
      <c r="I48" t="s">
        <v>724</v>
      </c>
      <c r="J48" t="s">
        <v>725</v>
      </c>
      <c r="K48" t="s">
        <v>726</v>
      </c>
      <c r="L48">
        <v>1339</v>
      </c>
      <c r="N48">
        <v>1007</v>
      </c>
      <c r="O48" t="s">
        <v>123</v>
      </c>
      <c r="P48" t="s">
        <v>123</v>
      </c>
      <c r="Q48">
        <v>1</v>
      </c>
      <c r="X48">
        <v>0.08</v>
      </c>
      <c r="Y48">
        <v>1828.56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0.08</v>
      </c>
      <c r="AH48">
        <v>2</v>
      </c>
      <c r="AI48">
        <v>21014168</v>
      </c>
      <c r="AJ48">
        <v>46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ROW(Source!A46)</f>
        <v>46</v>
      </c>
      <c r="B49">
        <v>21014184</v>
      </c>
      <c r="C49">
        <v>21014158</v>
      </c>
      <c r="D49">
        <v>7232436</v>
      </c>
      <c r="E49">
        <v>1</v>
      </c>
      <c r="F49">
        <v>1</v>
      </c>
      <c r="G49">
        <v>7157832</v>
      </c>
      <c r="H49">
        <v>3</v>
      </c>
      <c r="I49" t="s">
        <v>700</v>
      </c>
      <c r="J49" t="s">
        <v>701</v>
      </c>
      <c r="K49" t="s">
        <v>702</v>
      </c>
      <c r="L49">
        <v>1346</v>
      </c>
      <c r="N49">
        <v>1009</v>
      </c>
      <c r="O49" t="s">
        <v>206</v>
      </c>
      <c r="P49" t="s">
        <v>206</v>
      </c>
      <c r="Q49">
        <v>1</v>
      </c>
      <c r="X49">
        <v>108</v>
      </c>
      <c r="Y49">
        <v>9.86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108</v>
      </c>
      <c r="AH49">
        <v>2</v>
      </c>
      <c r="AI49">
        <v>21014169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ROW(Source!A46)</f>
        <v>46</v>
      </c>
      <c r="B50">
        <v>21014185</v>
      </c>
      <c r="C50">
        <v>21014158</v>
      </c>
      <c r="D50">
        <v>7234974</v>
      </c>
      <c r="E50">
        <v>1</v>
      </c>
      <c r="F50">
        <v>1</v>
      </c>
      <c r="G50">
        <v>7157832</v>
      </c>
      <c r="H50">
        <v>3</v>
      </c>
      <c r="I50" t="s">
        <v>727</v>
      </c>
      <c r="J50" t="s">
        <v>728</v>
      </c>
      <c r="K50" t="s">
        <v>729</v>
      </c>
      <c r="L50">
        <v>1339</v>
      </c>
      <c r="N50">
        <v>1007</v>
      </c>
      <c r="O50" t="s">
        <v>123</v>
      </c>
      <c r="P50" t="s">
        <v>123</v>
      </c>
      <c r="Q50">
        <v>1</v>
      </c>
      <c r="X50">
        <v>0.105</v>
      </c>
      <c r="Y50">
        <v>540.41999999999996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0.105</v>
      </c>
      <c r="AH50">
        <v>2</v>
      </c>
      <c r="AI50">
        <v>21014170</v>
      </c>
      <c r="AJ50">
        <v>49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ROW(Source!A46)</f>
        <v>46</v>
      </c>
      <c r="B51">
        <v>21014186</v>
      </c>
      <c r="C51">
        <v>21014158</v>
      </c>
      <c r="D51">
        <v>7238382</v>
      </c>
      <c r="E51">
        <v>1</v>
      </c>
      <c r="F51">
        <v>1</v>
      </c>
      <c r="G51">
        <v>7157832</v>
      </c>
      <c r="H51">
        <v>3</v>
      </c>
      <c r="I51" t="s">
        <v>703</v>
      </c>
      <c r="J51" t="s">
        <v>730</v>
      </c>
      <c r="K51" t="s">
        <v>704</v>
      </c>
      <c r="L51">
        <v>1346</v>
      </c>
      <c r="N51">
        <v>1009</v>
      </c>
      <c r="O51" t="s">
        <v>206</v>
      </c>
      <c r="P51" t="s">
        <v>206</v>
      </c>
      <c r="Q51">
        <v>1</v>
      </c>
      <c r="X51">
        <v>37.5</v>
      </c>
      <c r="Y51">
        <v>4.37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37.5</v>
      </c>
      <c r="AH51">
        <v>2</v>
      </c>
      <c r="AI51">
        <v>21014171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ROW(Source!A46)</f>
        <v>46</v>
      </c>
      <c r="B52">
        <v>21014187</v>
      </c>
      <c r="C52">
        <v>21014158</v>
      </c>
      <c r="D52">
        <v>7173566</v>
      </c>
      <c r="E52">
        <v>7157832</v>
      </c>
      <c r="F52">
        <v>1</v>
      </c>
      <c r="G52">
        <v>7157832</v>
      </c>
      <c r="H52">
        <v>3</v>
      </c>
      <c r="I52" t="s">
        <v>847</v>
      </c>
      <c r="J52" t="s">
        <v>3</v>
      </c>
      <c r="K52" t="s">
        <v>848</v>
      </c>
      <c r="L52">
        <v>1035</v>
      </c>
      <c r="N52">
        <v>1013</v>
      </c>
      <c r="O52" t="s">
        <v>80</v>
      </c>
      <c r="P52" t="s">
        <v>80</v>
      </c>
      <c r="Q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 t="s">
        <v>3</v>
      </c>
      <c r="AG52">
        <v>0</v>
      </c>
      <c r="AH52">
        <v>3</v>
      </c>
      <c r="AI52">
        <v>-1</v>
      </c>
      <c r="AJ52" t="s">
        <v>3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ROW(Source!A46)</f>
        <v>46</v>
      </c>
      <c r="B53">
        <v>21014188</v>
      </c>
      <c r="C53">
        <v>21014158</v>
      </c>
      <c r="D53">
        <v>7176315</v>
      </c>
      <c r="E53">
        <v>7157832</v>
      </c>
      <c r="F53">
        <v>1</v>
      </c>
      <c r="G53">
        <v>7157832</v>
      </c>
      <c r="H53">
        <v>3</v>
      </c>
      <c r="I53" t="s">
        <v>849</v>
      </c>
      <c r="J53" t="s">
        <v>3</v>
      </c>
      <c r="K53" t="s">
        <v>850</v>
      </c>
      <c r="L53">
        <v>1327</v>
      </c>
      <c r="N53">
        <v>1005</v>
      </c>
      <c r="O53" t="s">
        <v>85</v>
      </c>
      <c r="P53" t="s">
        <v>85</v>
      </c>
      <c r="Q53">
        <v>1</v>
      </c>
      <c r="X53">
        <v>100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 t="s">
        <v>3</v>
      </c>
      <c r="AG53">
        <v>100</v>
      </c>
      <c r="AH53">
        <v>3</v>
      </c>
      <c r="AI53">
        <v>-1</v>
      </c>
      <c r="AJ53" t="s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ROW(Source!A47)</f>
        <v>47</v>
      </c>
      <c r="B54">
        <v>21014174</v>
      </c>
      <c r="C54">
        <v>21014158</v>
      </c>
      <c r="D54">
        <v>7157835</v>
      </c>
      <c r="E54">
        <v>7157832</v>
      </c>
      <c r="F54">
        <v>1</v>
      </c>
      <c r="G54">
        <v>7157832</v>
      </c>
      <c r="H54">
        <v>1</v>
      </c>
      <c r="I54" t="s">
        <v>685</v>
      </c>
      <c r="J54" t="s">
        <v>3</v>
      </c>
      <c r="K54" t="s">
        <v>686</v>
      </c>
      <c r="L54">
        <v>1191</v>
      </c>
      <c r="N54">
        <v>1013</v>
      </c>
      <c r="O54" t="s">
        <v>687</v>
      </c>
      <c r="P54" t="s">
        <v>687</v>
      </c>
      <c r="Q54">
        <v>1</v>
      </c>
      <c r="X54">
        <v>89.9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1</v>
      </c>
      <c r="AF54" t="s">
        <v>63</v>
      </c>
      <c r="AG54">
        <v>118.89274999999999</v>
      </c>
      <c r="AH54">
        <v>2</v>
      </c>
      <c r="AI54">
        <v>21014159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ROW(Source!A47)</f>
        <v>47</v>
      </c>
      <c r="B55">
        <v>21014175</v>
      </c>
      <c r="C55">
        <v>21014158</v>
      </c>
      <c r="D55">
        <v>7231421</v>
      </c>
      <c r="E55">
        <v>1</v>
      </c>
      <c r="F55">
        <v>1</v>
      </c>
      <c r="G55">
        <v>7157832</v>
      </c>
      <c r="H55">
        <v>2</v>
      </c>
      <c r="I55" t="s">
        <v>705</v>
      </c>
      <c r="J55" t="s">
        <v>706</v>
      </c>
      <c r="K55" t="s">
        <v>707</v>
      </c>
      <c r="L55">
        <v>1368</v>
      </c>
      <c r="N55">
        <v>1011</v>
      </c>
      <c r="O55" t="s">
        <v>708</v>
      </c>
      <c r="P55" t="s">
        <v>708</v>
      </c>
      <c r="Q55">
        <v>1</v>
      </c>
      <c r="X55">
        <v>1.83</v>
      </c>
      <c r="Y55">
        <v>0</v>
      </c>
      <c r="Z55">
        <v>74.44</v>
      </c>
      <c r="AA55">
        <v>17.59</v>
      </c>
      <c r="AB55">
        <v>0</v>
      </c>
      <c r="AC55">
        <v>0</v>
      </c>
      <c r="AD55">
        <v>1</v>
      </c>
      <c r="AE55">
        <v>0</v>
      </c>
      <c r="AF55" t="s">
        <v>62</v>
      </c>
      <c r="AG55">
        <v>2.6306249999999998</v>
      </c>
      <c r="AH55">
        <v>2</v>
      </c>
      <c r="AI55">
        <v>21014160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ROW(Source!A47)</f>
        <v>47</v>
      </c>
      <c r="B56">
        <v>21014176</v>
      </c>
      <c r="C56">
        <v>21014158</v>
      </c>
      <c r="D56">
        <v>7230811</v>
      </c>
      <c r="E56">
        <v>1</v>
      </c>
      <c r="F56">
        <v>1</v>
      </c>
      <c r="G56">
        <v>7157832</v>
      </c>
      <c r="H56">
        <v>2</v>
      </c>
      <c r="I56" t="s">
        <v>709</v>
      </c>
      <c r="J56" t="s">
        <v>710</v>
      </c>
      <c r="K56" t="s">
        <v>711</v>
      </c>
      <c r="L56">
        <v>1368</v>
      </c>
      <c r="N56">
        <v>1011</v>
      </c>
      <c r="O56" t="s">
        <v>708</v>
      </c>
      <c r="P56" t="s">
        <v>708</v>
      </c>
      <c r="Q56">
        <v>1</v>
      </c>
      <c r="X56">
        <v>1.52</v>
      </c>
      <c r="Y56">
        <v>0</v>
      </c>
      <c r="Z56">
        <v>102.11</v>
      </c>
      <c r="AA56">
        <v>30.03</v>
      </c>
      <c r="AB56">
        <v>0</v>
      </c>
      <c r="AC56">
        <v>0</v>
      </c>
      <c r="AD56">
        <v>1</v>
      </c>
      <c r="AE56">
        <v>0</v>
      </c>
      <c r="AF56" t="s">
        <v>62</v>
      </c>
      <c r="AG56">
        <v>2.1849999999999996</v>
      </c>
      <c r="AH56">
        <v>2</v>
      </c>
      <c r="AI56">
        <v>21014161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ROW(Source!A47)</f>
        <v>47</v>
      </c>
      <c r="B57">
        <v>21014177</v>
      </c>
      <c r="C57">
        <v>21014158</v>
      </c>
      <c r="D57">
        <v>7231015</v>
      </c>
      <c r="E57">
        <v>1</v>
      </c>
      <c r="F57">
        <v>1</v>
      </c>
      <c r="G57">
        <v>7157832</v>
      </c>
      <c r="H57">
        <v>2</v>
      </c>
      <c r="I57" t="s">
        <v>712</v>
      </c>
      <c r="J57" t="s">
        <v>713</v>
      </c>
      <c r="K57" t="s">
        <v>714</v>
      </c>
      <c r="L57">
        <v>1368</v>
      </c>
      <c r="N57">
        <v>1011</v>
      </c>
      <c r="O57" t="s">
        <v>708</v>
      </c>
      <c r="P57" t="s">
        <v>708</v>
      </c>
      <c r="Q57">
        <v>1</v>
      </c>
      <c r="X57">
        <v>1.79</v>
      </c>
      <c r="Y57">
        <v>0</v>
      </c>
      <c r="Z57">
        <v>13.3</v>
      </c>
      <c r="AA57">
        <v>0.97</v>
      </c>
      <c r="AB57">
        <v>0</v>
      </c>
      <c r="AC57">
        <v>0</v>
      </c>
      <c r="AD57">
        <v>1</v>
      </c>
      <c r="AE57">
        <v>0</v>
      </c>
      <c r="AF57" t="s">
        <v>62</v>
      </c>
      <c r="AG57">
        <v>2.5731250000000001</v>
      </c>
      <c r="AH57">
        <v>2</v>
      </c>
      <c r="AI57">
        <v>21014162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ROW(Source!A47)</f>
        <v>47</v>
      </c>
      <c r="B58">
        <v>21014178</v>
      </c>
      <c r="C58">
        <v>21014158</v>
      </c>
      <c r="D58">
        <v>7232717</v>
      </c>
      <c r="E58">
        <v>1</v>
      </c>
      <c r="F58">
        <v>1</v>
      </c>
      <c r="G58">
        <v>7157832</v>
      </c>
      <c r="H58">
        <v>3</v>
      </c>
      <c r="I58" t="s">
        <v>715</v>
      </c>
      <c r="J58" t="s">
        <v>716</v>
      </c>
      <c r="K58" t="s">
        <v>717</v>
      </c>
      <c r="L58">
        <v>1348</v>
      </c>
      <c r="N58">
        <v>1009</v>
      </c>
      <c r="O58" t="s">
        <v>173</v>
      </c>
      <c r="P58" t="s">
        <v>173</v>
      </c>
      <c r="Q58">
        <v>1000</v>
      </c>
      <c r="X58">
        <v>2.3599999999999999E-2</v>
      </c>
      <c r="Y58">
        <v>1463.45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2.3599999999999999E-2</v>
      </c>
      <c r="AH58">
        <v>2</v>
      </c>
      <c r="AI58">
        <v>21014163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ROW(Source!A47)</f>
        <v>47</v>
      </c>
      <c r="B59">
        <v>21014179</v>
      </c>
      <c r="C59">
        <v>21014158</v>
      </c>
      <c r="D59">
        <v>7232930</v>
      </c>
      <c r="E59">
        <v>1</v>
      </c>
      <c r="F59">
        <v>1</v>
      </c>
      <c r="G59">
        <v>7157832</v>
      </c>
      <c r="H59">
        <v>3</v>
      </c>
      <c r="I59" t="s">
        <v>718</v>
      </c>
      <c r="J59" t="s">
        <v>719</v>
      </c>
      <c r="K59" t="s">
        <v>720</v>
      </c>
      <c r="L59">
        <v>1327</v>
      </c>
      <c r="N59">
        <v>1005</v>
      </c>
      <c r="O59" t="s">
        <v>85</v>
      </c>
      <c r="P59" t="s">
        <v>85</v>
      </c>
      <c r="Q59">
        <v>1</v>
      </c>
      <c r="X59">
        <v>89</v>
      </c>
      <c r="Y59">
        <v>5.76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89</v>
      </c>
      <c r="AH59">
        <v>2</v>
      </c>
      <c r="AI59">
        <v>21014164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ROW(Source!A47)</f>
        <v>47</v>
      </c>
      <c r="B60">
        <v>21014180</v>
      </c>
      <c r="C60">
        <v>21014158</v>
      </c>
      <c r="D60">
        <v>7231843</v>
      </c>
      <c r="E60">
        <v>1</v>
      </c>
      <c r="F60">
        <v>1</v>
      </c>
      <c r="G60">
        <v>7157832</v>
      </c>
      <c r="H60">
        <v>3</v>
      </c>
      <c r="I60" t="s">
        <v>697</v>
      </c>
      <c r="J60" t="s">
        <v>698</v>
      </c>
      <c r="K60" t="s">
        <v>699</v>
      </c>
      <c r="L60">
        <v>1348</v>
      </c>
      <c r="N60">
        <v>1009</v>
      </c>
      <c r="O60" t="s">
        <v>173</v>
      </c>
      <c r="P60" t="s">
        <v>173</v>
      </c>
      <c r="Q60">
        <v>1000</v>
      </c>
      <c r="X60">
        <v>4.13E-3</v>
      </c>
      <c r="Y60">
        <v>6521.42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4.13E-3</v>
      </c>
      <c r="AH60">
        <v>2</v>
      </c>
      <c r="AI60">
        <v>21014165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ROW(Source!A47)</f>
        <v>47</v>
      </c>
      <c r="B61">
        <v>21014181</v>
      </c>
      <c r="C61">
        <v>21014158</v>
      </c>
      <c r="D61">
        <v>7231844</v>
      </c>
      <c r="E61">
        <v>1</v>
      </c>
      <c r="F61">
        <v>1</v>
      </c>
      <c r="G61">
        <v>7157832</v>
      </c>
      <c r="H61">
        <v>3</v>
      </c>
      <c r="I61" t="s">
        <v>721</v>
      </c>
      <c r="J61" t="s">
        <v>722</v>
      </c>
      <c r="K61" t="s">
        <v>723</v>
      </c>
      <c r="L61">
        <v>1348</v>
      </c>
      <c r="N61">
        <v>1009</v>
      </c>
      <c r="O61" t="s">
        <v>173</v>
      </c>
      <c r="P61" t="s">
        <v>173</v>
      </c>
      <c r="Q61">
        <v>1000</v>
      </c>
      <c r="X61">
        <v>2.0999999999999999E-3</v>
      </c>
      <c r="Y61">
        <v>7875.24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2.0999999999999999E-3</v>
      </c>
      <c r="AH61">
        <v>2</v>
      </c>
      <c r="AI61">
        <v>21014166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ROW(Source!A47)</f>
        <v>47</v>
      </c>
      <c r="B62">
        <v>21014182</v>
      </c>
      <c r="C62">
        <v>21014158</v>
      </c>
      <c r="D62">
        <v>7231857</v>
      </c>
      <c r="E62">
        <v>1</v>
      </c>
      <c r="F62">
        <v>1</v>
      </c>
      <c r="G62">
        <v>7157832</v>
      </c>
      <c r="H62">
        <v>3</v>
      </c>
      <c r="I62" t="s">
        <v>171</v>
      </c>
      <c r="J62" t="s">
        <v>174</v>
      </c>
      <c r="K62" t="s">
        <v>172</v>
      </c>
      <c r="L62">
        <v>1348</v>
      </c>
      <c r="N62">
        <v>1009</v>
      </c>
      <c r="O62" t="s">
        <v>173</v>
      </c>
      <c r="P62" t="s">
        <v>173</v>
      </c>
      <c r="Q62">
        <v>1000</v>
      </c>
      <c r="X62">
        <v>1.6E-2</v>
      </c>
      <c r="Y62">
        <v>1227.3800000000001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1.6E-2</v>
      </c>
      <c r="AH62">
        <v>2</v>
      </c>
      <c r="AI62">
        <v>21014167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ROW(Source!A47)</f>
        <v>47</v>
      </c>
      <c r="B63">
        <v>21014183</v>
      </c>
      <c r="C63">
        <v>21014158</v>
      </c>
      <c r="D63">
        <v>7231936</v>
      </c>
      <c r="E63">
        <v>1</v>
      </c>
      <c r="F63">
        <v>1</v>
      </c>
      <c r="G63">
        <v>7157832</v>
      </c>
      <c r="H63">
        <v>3</v>
      </c>
      <c r="I63" t="s">
        <v>724</v>
      </c>
      <c r="J63" t="s">
        <v>725</v>
      </c>
      <c r="K63" t="s">
        <v>726</v>
      </c>
      <c r="L63">
        <v>1339</v>
      </c>
      <c r="N63">
        <v>1007</v>
      </c>
      <c r="O63" t="s">
        <v>123</v>
      </c>
      <c r="P63" t="s">
        <v>123</v>
      </c>
      <c r="Q63">
        <v>1</v>
      </c>
      <c r="X63">
        <v>0.08</v>
      </c>
      <c r="Y63">
        <v>1828.56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0.08</v>
      </c>
      <c r="AH63">
        <v>2</v>
      </c>
      <c r="AI63">
        <v>21014168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ROW(Source!A47)</f>
        <v>47</v>
      </c>
      <c r="B64">
        <v>21014184</v>
      </c>
      <c r="C64">
        <v>21014158</v>
      </c>
      <c r="D64">
        <v>7232436</v>
      </c>
      <c r="E64">
        <v>1</v>
      </c>
      <c r="F64">
        <v>1</v>
      </c>
      <c r="G64">
        <v>7157832</v>
      </c>
      <c r="H64">
        <v>3</v>
      </c>
      <c r="I64" t="s">
        <v>700</v>
      </c>
      <c r="J64" t="s">
        <v>701</v>
      </c>
      <c r="K64" t="s">
        <v>702</v>
      </c>
      <c r="L64">
        <v>1346</v>
      </c>
      <c r="N64">
        <v>1009</v>
      </c>
      <c r="O64" t="s">
        <v>206</v>
      </c>
      <c r="P64" t="s">
        <v>206</v>
      </c>
      <c r="Q64">
        <v>1</v>
      </c>
      <c r="X64">
        <v>108</v>
      </c>
      <c r="Y64">
        <v>9.86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108</v>
      </c>
      <c r="AH64">
        <v>2</v>
      </c>
      <c r="AI64">
        <v>21014169</v>
      </c>
      <c r="AJ64">
        <v>65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ROW(Source!A47)</f>
        <v>47</v>
      </c>
      <c r="B65">
        <v>21014185</v>
      </c>
      <c r="C65">
        <v>21014158</v>
      </c>
      <c r="D65">
        <v>7234974</v>
      </c>
      <c r="E65">
        <v>1</v>
      </c>
      <c r="F65">
        <v>1</v>
      </c>
      <c r="G65">
        <v>7157832</v>
      </c>
      <c r="H65">
        <v>3</v>
      </c>
      <c r="I65" t="s">
        <v>727</v>
      </c>
      <c r="J65" t="s">
        <v>728</v>
      </c>
      <c r="K65" t="s">
        <v>729</v>
      </c>
      <c r="L65">
        <v>1339</v>
      </c>
      <c r="N65">
        <v>1007</v>
      </c>
      <c r="O65" t="s">
        <v>123</v>
      </c>
      <c r="P65" t="s">
        <v>123</v>
      </c>
      <c r="Q65">
        <v>1</v>
      </c>
      <c r="X65">
        <v>0.105</v>
      </c>
      <c r="Y65">
        <v>540.41999999999996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0.105</v>
      </c>
      <c r="AH65">
        <v>2</v>
      </c>
      <c r="AI65">
        <v>21014170</v>
      </c>
      <c r="AJ65">
        <v>66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ROW(Source!A47)</f>
        <v>47</v>
      </c>
      <c r="B66">
        <v>21014186</v>
      </c>
      <c r="C66">
        <v>21014158</v>
      </c>
      <c r="D66">
        <v>7238382</v>
      </c>
      <c r="E66">
        <v>1</v>
      </c>
      <c r="F66">
        <v>1</v>
      </c>
      <c r="G66">
        <v>7157832</v>
      </c>
      <c r="H66">
        <v>3</v>
      </c>
      <c r="I66" t="s">
        <v>703</v>
      </c>
      <c r="J66" t="s">
        <v>730</v>
      </c>
      <c r="K66" t="s">
        <v>704</v>
      </c>
      <c r="L66">
        <v>1346</v>
      </c>
      <c r="N66">
        <v>1009</v>
      </c>
      <c r="O66" t="s">
        <v>206</v>
      </c>
      <c r="P66" t="s">
        <v>206</v>
      </c>
      <c r="Q66">
        <v>1</v>
      </c>
      <c r="X66">
        <v>37.5</v>
      </c>
      <c r="Y66">
        <v>4.37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37.5</v>
      </c>
      <c r="AH66">
        <v>2</v>
      </c>
      <c r="AI66">
        <v>21014171</v>
      </c>
      <c r="AJ66">
        <v>67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ROW(Source!A47)</f>
        <v>47</v>
      </c>
      <c r="B67">
        <v>21014187</v>
      </c>
      <c r="C67">
        <v>21014158</v>
      </c>
      <c r="D67">
        <v>7173566</v>
      </c>
      <c r="E67">
        <v>7157832</v>
      </c>
      <c r="F67">
        <v>1</v>
      </c>
      <c r="G67">
        <v>7157832</v>
      </c>
      <c r="H67">
        <v>3</v>
      </c>
      <c r="I67" t="s">
        <v>847</v>
      </c>
      <c r="J67" t="s">
        <v>3</v>
      </c>
      <c r="K67" t="s">
        <v>848</v>
      </c>
      <c r="L67">
        <v>1035</v>
      </c>
      <c r="N67">
        <v>1013</v>
      </c>
      <c r="O67" t="s">
        <v>80</v>
      </c>
      <c r="P67" t="s">
        <v>80</v>
      </c>
      <c r="Q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 t="s">
        <v>3</v>
      </c>
      <c r="AG67">
        <v>0</v>
      </c>
      <c r="AH67">
        <v>3</v>
      </c>
      <c r="AI67">
        <v>-1</v>
      </c>
      <c r="AJ67" t="s">
        <v>3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ROW(Source!A47)</f>
        <v>47</v>
      </c>
      <c r="B68">
        <v>21014188</v>
      </c>
      <c r="C68">
        <v>21014158</v>
      </c>
      <c r="D68">
        <v>7176315</v>
      </c>
      <c r="E68">
        <v>7157832</v>
      </c>
      <c r="F68">
        <v>1</v>
      </c>
      <c r="G68">
        <v>7157832</v>
      </c>
      <c r="H68">
        <v>3</v>
      </c>
      <c r="I68" t="s">
        <v>849</v>
      </c>
      <c r="J68" t="s">
        <v>3</v>
      </c>
      <c r="K68" t="s">
        <v>850</v>
      </c>
      <c r="L68">
        <v>1327</v>
      </c>
      <c r="N68">
        <v>1005</v>
      </c>
      <c r="O68" t="s">
        <v>85</v>
      </c>
      <c r="P68" t="s">
        <v>85</v>
      </c>
      <c r="Q68">
        <v>1</v>
      </c>
      <c r="X68">
        <v>100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 t="s">
        <v>3</v>
      </c>
      <c r="AG68">
        <v>100</v>
      </c>
      <c r="AH68">
        <v>3</v>
      </c>
      <c r="AI68">
        <v>-1</v>
      </c>
      <c r="AJ68" t="s">
        <v>3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ROW(Source!A56)</f>
        <v>56</v>
      </c>
      <c r="B69">
        <v>21014310</v>
      </c>
      <c r="C69">
        <v>21014306</v>
      </c>
      <c r="D69">
        <v>7157835</v>
      </c>
      <c r="E69">
        <v>7157832</v>
      </c>
      <c r="F69">
        <v>1</v>
      </c>
      <c r="G69">
        <v>7157832</v>
      </c>
      <c r="H69">
        <v>1</v>
      </c>
      <c r="I69" t="s">
        <v>685</v>
      </c>
      <c r="J69" t="s">
        <v>3</v>
      </c>
      <c r="K69" t="s">
        <v>686</v>
      </c>
      <c r="L69">
        <v>1191</v>
      </c>
      <c r="N69">
        <v>1013</v>
      </c>
      <c r="O69" t="s">
        <v>687</v>
      </c>
      <c r="P69" t="s">
        <v>687</v>
      </c>
      <c r="Q69">
        <v>1</v>
      </c>
      <c r="X69">
        <v>10.5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1</v>
      </c>
      <c r="AF69" t="s">
        <v>28</v>
      </c>
      <c r="AG69">
        <v>12.074999999999999</v>
      </c>
      <c r="AH69">
        <v>2</v>
      </c>
      <c r="AI69">
        <v>21014307</v>
      </c>
      <c r="AJ69">
        <v>71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ROW(Source!A56)</f>
        <v>56</v>
      </c>
      <c r="B70">
        <v>21014311</v>
      </c>
      <c r="C70">
        <v>21014306</v>
      </c>
      <c r="D70">
        <v>7159942</v>
      </c>
      <c r="E70">
        <v>7157832</v>
      </c>
      <c r="F70">
        <v>1</v>
      </c>
      <c r="G70">
        <v>7157832</v>
      </c>
      <c r="H70">
        <v>2</v>
      </c>
      <c r="I70" t="s">
        <v>692</v>
      </c>
      <c r="J70" t="s">
        <v>3</v>
      </c>
      <c r="K70" t="s">
        <v>693</v>
      </c>
      <c r="L70">
        <v>1344</v>
      </c>
      <c r="N70">
        <v>1008</v>
      </c>
      <c r="O70" t="s">
        <v>691</v>
      </c>
      <c r="P70" t="s">
        <v>691</v>
      </c>
      <c r="Q70">
        <v>1</v>
      </c>
      <c r="X70">
        <v>12.39</v>
      </c>
      <c r="Y70">
        <v>0</v>
      </c>
      <c r="Z70">
        <v>1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28</v>
      </c>
      <c r="AG70">
        <v>14.2485</v>
      </c>
      <c r="AH70">
        <v>2</v>
      </c>
      <c r="AI70">
        <v>21014308</v>
      </c>
      <c r="AJ70">
        <v>72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ROW(Source!A56)</f>
        <v>56</v>
      </c>
      <c r="B71">
        <v>21014312</v>
      </c>
      <c r="C71">
        <v>21014306</v>
      </c>
      <c r="D71">
        <v>7182702</v>
      </c>
      <c r="E71">
        <v>7157832</v>
      </c>
      <c r="F71">
        <v>1</v>
      </c>
      <c r="G71">
        <v>7157832</v>
      </c>
      <c r="H71">
        <v>3</v>
      </c>
      <c r="I71" t="s">
        <v>688</v>
      </c>
      <c r="J71" t="s">
        <v>3</v>
      </c>
      <c r="K71" t="s">
        <v>689</v>
      </c>
      <c r="L71">
        <v>1348</v>
      </c>
      <c r="N71">
        <v>1009</v>
      </c>
      <c r="O71" t="s">
        <v>173</v>
      </c>
      <c r="P71" t="s">
        <v>173</v>
      </c>
      <c r="Q71">
        <v>1000</v>
      </c>
      <c r="X71">
        <v>2E-3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2E-3</v>
      </c>
      <c r="AH71">
        <v>2</v>
      </c>
      <c r="AI71">
        <v>21014309</v>
      </c>
      <c r="AJ71">
        <v>73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ROW(Source!A57)</f>
        <v>57</v>
      </c>
      <c r="B72">
        <v>21014310</v>
      </c>
      <c r="C72">
        <v>21014306</v>
      </c>
      <c r="D72">
        <v>7157835</v>
      </c>
      <c r="E72">
        <v>7157832</v>
      </c>
      <c r="F72">
        <v>1</v>
      </c>
      <c r="G72">
        <v>7157832</v>
      </c>
      <c r="H72">
        <v>1</v>
      </c>
      <c r="I72" t="s">
        <v>685</v>
      </c>
      <c r="J72" t="s">
        <v>3</v>
      </c>
      <c r="K72" t="s">
        <v>686</v>
      </c>
      <c r="L72">
        <v>1191</v>
      </c>
      <c r="N72">
        <v>1013</v>
      </c>
      <c r="O72" t="s">
        <v>687</v>
      </c>
      <c r="P72" t="s">
        <v>687</v>
      </c>
      <c r="Q72">
        <v>1</v>
      </c>
      <c r="X72">
        <v>10.5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1</v>
      </c>
      <c r="AF72" t="s">
        <v>28</v>
      </c>
      <c r="AG72">
        <v>12.074999999999999</v>
      </c>
      <c r="AH72">
        <v>2</v>
      </c>
      <c r="AI72">
        <v>21014307</v>
      </c>
      <c r="AJ72">
        <v>74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ROW(Source!A57)</f>
        <v>57</v>
      </c>
      <c r="B73">
        <v>21014311</v>
      </c>
      <c r="C73">
        <v>21014306</v>
      </c>
      <c r="D73">
        <v>7159942</v>
      </c>
      <c r="E73">
        <v>7157832</v>
      </c>
      <c r="F73">
        <v>1</v>
      </c>
      <c r="G73">
        <v>7157832</v>
      </c>
      <c r="H73">
        <v>2</v>
      </c>
      <c r="I73" t="s">
        <v>692</v>
      </c>
      <c r="J73" t="s">
        <v>3</v>
      </c>
      <c r="K73" t="s">
        <v>693</v>
      </c>
      <c r="L73">
        <v>1344</v>
      </c>
      <c r="N73">
        <v>1008</v>
      </c>
      <c r="O73" t="s">
        <v>691</v>
      </c>
      <c r="P73" t="s">
        <v>691</v>
      </c>
      <c r="Q73">
        <v>1</v>
      </c>
      <c r="X73">
        <v>12.39</v>
      </c>
      <c r="Y73">
        <v>0</v>
      </c>
      <c r="Z73">
        <v>1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28</v>
      </c>
      <c r="AG73">
        <v>14.2485</v>
      </c>
      <c r="AH73">
        <v>2</v>
      </c>
      <c r="AI73">
        <v>21014308</v>
      </c>
      <c r="AJ73">
        <v>75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ROW(Source!A57)</f>
        <v>57</v>
      </c>
      <c r="B74">
        <v>21014312</v>
      </c>
      <c r="C74">
        <v>21014306</v>
      </c>
      <c r="D74">
        <v>7182702</v>
      </c>
      <c r="E74">
        <v>7157832</v>
      </c>
      <c r="F74">
        <v>1</v>
      </c>
      <c r="G74">
        <v>7157832</v>
      </c>
      <c r="H74">
        <v>3</v>
      </c>
      <c r="I74" t="s">
        <v>688</v>
      </c>
      <c r="J74" t="s">
        <v>3</v>
      </c>
      <c r="K74" t="s">
        <v>689</v>
      </c>
      <c r="L74">
        <v>1348</v>
      </c>
      <c r="N74">
        <v>1009</v>
      </c>
      <c r="O74" t="s">
        <v>173</v>
      </c>
      <c r="P74" t="s">
        <v>173</v>
      </c>
      <c r="Q74">
        <v>1000</v>
      </c>
      <c r="X74">
        <v>2E-3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2E-3</v>
      </c>
      <c r="AH74">
        <v>2</v>
      </c>
      <c r="AI74">
        <v>21014309</v>
      </c>
      <c r="AJ74">
        <v>76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ROW(Source!A58)</f>
        <v>58</v>
      </c>
      <c r="B75">
        <v>21014374</v>
      </c>
      <c r="C75">
        <v>21014373</v>
      </c>
      <c r="D75">
        <v>7157835</v>
      </c>
      <c r="E75">
        <v>7157832</v>
      </c>
      <c r="F75">
        <v>1</v>
      </c>
      <c r="G75">
        <v>7157832</v>
      </c>
      <c r="H75">
        <v>1</v>
      </c>
      <c r="I75" t="s">
        <v>685</v>
      </c>
      <c r="J75" t="s">
        <v>3</v>
      </c>
      <c r="K75" t="s">
        <v>686</v>
      </c>
      <c r="L75">
        <v>1191</v>
      </c>
      <c r="N75">
        <v>1013</v>
      </c>
      <c r="O75" t="s">
        <v>687</v>
      </c>
      <c r="P75" t="s">
        <v>687</v>
      </c>
      <c r="Q75">
        <v>1</v>
      </c>
      <c r="X75">
        <v>3.97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1</v>
      </c>
      <c r="AF75" t="s">
        <v>3</v>
      </c>
      <c r="AG75">
        <v>3.97</v>
      </c>
      <c r="AH75">
        <v>2</v>
      </c>
      <c r="AI75">
        <v>21014374</v>
      </c>
      <c r="AJ75">
        <v>77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ROW(Source!A58)</f>
        <v>58</v>
      </c>
      <c r="B76">
        <v>21014375</v>
      </c>
      <c r="C76">
        <v>21014373</v>
      </c>
      <c r="D76">
        <v>7159942</v>
      </c>
      <c r="E76">
        <v>7157832</v>
      </c>
      <c r="F76">
        <v>1</v>
      </c>
      <c r="G76">
        <v>7157832</v>
      </c>
      <c r="H76">
        <v>2</v>
      </c>
      <c r="I76" t="s">
        <v>692</v>
      </c>
      <c r="J76" t="s">
        <v>3</v>
      </c>
      <c r="K76" t="s">
        <v>693</v>
      </c>
      <c r="L76">
        <v>1344</v>
      </c>
      <c r="N76">
        <v>1008</v>
      </c>
      <c r="O76" t="s">
        <v>691</v>
      </c>
      <c r="P76" t="s">
        <v>691</v>
      </c>
      <c r="Q76">
        <v>1</v>
      </c>
      <c r="X76">
        <v>0.42</v>
      </c>
      <c r="Y76">
        <v>0</v>
      </c>
      <c r="Z76">
        <v>1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0.42</v>
      </c>
      <c r="AH76">
        <v>2</v>
      </c>
      <c r="AI76">
        <v>21014375</v>
      </c>
      <c r="AJ76">
        <v>78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ROW(Source!A58)</f>
        <v>58</v>
      </c>
      <c r="B77">
        <v>21014376</v>
      </c>
      <c r="C77">
        <v>21014373</v>
      </c>
      <c r="D77">
        <v>7231824</v>
      </c>
      <c r="E77">
        <v>1</v>
      </c>
      <c r="F77">
        <v>1</v>
      </c>
      <c r="G77">
        <v>7157832</v>
      </c>
      <c r="H77">
        <v>3</v>
      </c>
      <c r="I77" t="s">
        <v>731</v>
      </c>
      <c r="J77" t="s">
        <v>732</v>
      </c>
      <c r="K77" t="s">
        <v>733</v>
      </c>
      <c r="L77">
        <v>1346</v>
      </c>
      <c r="N77">
        <v>1009</v>
      </c>
      <c r="O77" t="s">
        <v>206</v>
      </c>
      <c r="P77" t="s">
        <v>206</v>
      </c>
      <c r="Q77">
        <v>1</v>
      </c>
      <c r="X77">
        <v>1</v>
      </c>
      <c r="Y77">
        <v>1.61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1</v>
      </c>
      <c r="AH77">
        <v>2</v>
      </c>
      <c r="AI77">
        <v>21014376</v>
      </c>
      <c r="AJ77">
        <v>79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ROW(Source!A58)</f>
        <v>58</v>
      </c>
      <c r="B78">
        <v>21014377</v>
      </c>
      <c r="C78">
        <v>21014373</v>
      </c>
      <c r="D78">
        <v>7173580</v>
      </c>
      <c r="E78">
        <v>7157832</v>
      </c>
      <c r="F78">
        <v>1</v>
      </c>
      <c r="G78">
        <v>7157832</v>
      </c>
      <c r="H78">
        <v>3</v>
      </c>
      <c r="I78" t="s">
        <v>851</v>
      </c>
      <c r="J78" t="s">
        <v>3</v>
      </c>
      <c r="K78" t="s">
        <v>852</v>
      </c>
      <c r="L78">
        <v>1035</v>
      </c>
      <c r="N78">
        <v>1013</v>
      </c>
      <c r="O78" t="s">
        <v>80</v>
      </c>
      <c r="P78" t="s">
        <v>80</v>
      </c>
      <c r="Q78">
        <v>1</v>
      </c>
      <c r="X78">
        <v>10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 t="s">
        <v>3</v>
      </c>
      <c r="AG78">
        <v>10</v>
      </c>
      <c r="AH78">
        <v>3</v>
      </c>
      <c r="AI78">
        <v>-1</v>
      </c>
      <c r="AJ78" t="s">
        <v>3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ROW(Source!A59)</f>
        <v>59</v>
      </c>
      <c r="B79">
        <v>21014374</v>
      </c>
      <c r="C79">
        <v>21014373</v>
      </c>
      <c r="D79">
        <v>7157835</v>
      </c>
      <c r="E79">
        <v>7157832</v>
      </c>
      <c r="F79">
        <v>1</v>
      </c>
      <c r="G79">
        <v>7157832</v>
      </c>
      <c r="H79">
        <v>1</v>
      </c>
      <c r="I79" t="s">
        <v>685</v>
      </c>
      <c r="J79" t="s">
        <v>3</v>
      </c>
      <c r="K79" t="s">
        <v>686</v>
      </c>
      <c r="L79">
        <v>1191</v>
      </c>
      <c r="N79">
        <v>1013</v>
      </c>
      <c r="O79" t="s">
        <v>687</v>
      </c>
      <c r="P79" t="s">
        <v>687</v>
      </c>
      <c r="Q79">
        <v>1</v>
      </c>
      <c r="X79">
        <v>3.97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1</v>
      </c>
      <c r="AF79" t="s">
        <v>3</v>
      </c>
      <c r="AG79">
        <v>3.97</v>
      </c>
      <c r="AH79">
        <v>2</v>
      </c>
      <c r="AI79">
        <v>21014374</v>
      </c>
      <c r="AJ79">
        <v>81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ROW(Source!A59)</f>
        <v>59</v>
      </c>
      <c r="B80">
        <v>21014375</v>
      </c>
      <c r="C80">
        <v>21014373</v>
      </c>
      <c r="D80">
        <v>7159942</v>
      </c>
      <c r="E80">
        <v>7157832</v>
      </c>
      <c r="F80">
        <v>1</v>
      </c>
      <c r="G80">
        <v>7157832</v>
      </c>
      <c r="H80">
        <v>2</v>
      </c>
      <c r="I80" t="s">
        <v>692</v>
      </c>
      <c r="J80" t="s">
        <v>3</v>
      </c>
      <c r="K80" t="s">
        <v>693</v>
      </c>
      <c r="L80">
        <v>1344</v>
      </c>
      <c r="N80">
        <v>1008</v>
      </c>
      <c r="O80" t="s">
        <v>691</v>
      </c>
      <c r="P80" t="s">
        <v>691</v>
      </c>
      <c r="Q80">
        <v>1</v>
      </c>
      <c r="X80">
        <v>0.42</v>
      </c>
      <c r="Y80">
        <v>0</v>
      </c>
      <c r="Z80">
        <v>1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0.42</v>
      </c>
      <c r="AH80">
        <v>2</v>
      </c>
      <c r="AI80">
        <v>21014375</v>
      </c>
      <c r="AJ80">
        <v>82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ROW(Source!A59)</f>
        <v>59</v>
      </c>
      <c r="B81">
        <v>21014376</v>
      </c>
      <c r="C81">
        <v>21014373</v>
      </c>
      <c r="D81">
        <v>7231824</v>
      </c>
      <c r="E81">
        <v>1</v>
      </c>
      <c r="F81">
        <v>1</v>
      </c>
      <c r="G81">
        <v>7157832</v>
      </c>
      <c r="H81">
        <v>3</v>
      </c>
      <c r="I81" t="s">
        <v>731</v>
      </c>
      <c r="J81" t="s">
        <v>732</v>
      </c>
      <c r="K81" t="s">
        <v>733</v>
      </c>
      <c r="L81">
        <v>1346</v>
      </c>
      <c r="N81">
        <v>1009</v>
      </c>
      <c r="O81" t="s">
        <v>206</v>
      </c>
      <c r="P81" t="s">
        <v>206</v>
      </c>
      <c r="Q81">
        <v>1</v>
      </c>
      <c r="X81">
        <v>1</v>
      </c>
      <c r="Y81">
        <v>1.61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</v>
      </c>
      <c r="AH81">
        <v>2</v>
      </c>
      <c r="AI81">
        <v>21014376</v>
      </c>
      <c r="AJ81">
        <v>83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ROW(Source!A59)</f>
        <v>59</v>
      </c>
      <c r="B82">
        <v>21014377</v>
      </c>
      <c r="C82">
        <v>21014373</v>
      </c>
      <c r="D82">
        <v>7173580</v>
      </c>
      <c r="E82">
        <v>7157832</v>
      </c>
      <c r="F82">
        <v>1</v>
      </c>
      <c r="G82">
        <v>7157832</v>
      </c>
      <c r="H82">
        <v>3</v>
      </c>
      <c r="I82" t="s">
        <v>851</v>
      </c>
      <c r="J82" t="s">
        <v>3</v>
      </c>
      <c r="K82" t="s">
        <v>852</v>
      </c>
      <c r="L82">
        <v>1035</v>
      </c>
      <c r="N82">
        <v>1013</v>
      </c>
      <c r="O82" t="s">
        <v>80</v>
      </c>
      <c r="P82" t="s">
        <v>80</v>
      </c>
      <c r="Q82">
        <v>1</v>
      </c>
      <c r="X82">
        <v>10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3</v>
      </c>
      <c r="AG82">
        <v>10</v>
      </c>
      <c r="AH82">
        <v>3</v>
      </c>
      <c r="AI82">
        <v>-1</v>
      </c>
      <c r="AJ82" t="s">
        <v>3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ROW(Source!A62)</f>
        <v>62</v>
      </c>
      <c r="B83">
        <v>21013084</v>
      </c>
      <c r="C83">
        <v>21013081</v>
      </c>
      <c r="D83">
        <v>7157835</v>
      </c>
      <c r="E83">
        <v>7157832</v>
      </c>
      <c r="F83">
        <v>1</v>
      </c>
      <c r="G83">
        <v>7157832</v>
      </c>
      <c r="H83">
        <v>1</v>
      </c>
      <c r="I83" t="s">
        <v>685</v>
      </c>
      <c r="J83" t="s">
        <v>3</v>
      </c>
      <c r="K83" t="s">
        <v>686</v>
      </c>
      <c r="L83">
        <v>1191</v>
      </c>
      <c r="N83">
        <v>1013</v>
      </c>
      <c r="O83" t="s">
        <v>687</v>
      </c>
      <c r="P83" t="s">
        <v>687</v>
      </c>
      <c r="Q83">
        <v>1</v>
      </c>
      <c r="X83">
        <v>0.12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1</v>
      </c>
      <c r="AF83" t="s">
        <v>63</v>
      </c>
      <c r="AG83">
        <v>0.15869999999999998</v>
      </c>
      <c r="AH83">
        <v>2</v>
      </c>
      <c r="AI83">
        <v>21013082</v>
      </c>
      <c r="AJ83">
        <v>85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ROW(Source!A62)</f>
        <v>62</v>
      </c>
      <c r="B84">
        <v>21013085</v>
      </c>
      <c r="C84">
        <v>21013081</v>
      </c>
      <c r="D84">
        <v>7176175</v>
      </c>
      <c r="E84">
        <v>7157832</v>
      </c>
      <c r="F84">
        <v>1</v>
      </c>
      <c r="G84">
        <v>7157832</v>
      </c>
      <c r="H84">
        <v>3</v>
      </c>
      <c r="I84" t="s">
        <v>853</v>
      </c>
      <c r="J84" t="s">
        <v>3</v>
      </c>
      <c r="K84" t="s">
        <v>854</v>
      </c>
      <c r="L84">
        <v>1339</v>
      </c>
      <c r="N84">
        <v>1007</v>
      </c>
      <c r="O84" t="s">
        <v>123</v>
      </c>
      <c r="P84" t="s">
        <v>123</v>
      </c>
      <c r="Q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 t="s">
        <v>3</v>
      </c>
      <c r="AG84">
        <v>0</v>
      </c>
      <c r="AH84">
        <v>3</v>
      </c>
      <c r="AI84">
        <v>-1</v>
      </c>
      <c r="AJ84" t="s">
        <v>3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ROW(Source!A63)</f>
        <v>63</v>
      </c>
      <c r="B85">
        <v>21013084</v>
      </c>
      <c r="C85">
        <v>21013081</v>
      </c>
      <c r="D85">
        <v>7157835</v>
      </c>
      <c r="E85">
        <v>7157832</v>
      </c>
      <c r="F85">
        <v>1</v>
      </c>
      <c r="G85">
        <v>7157832</v>
      </c>
      <c r="H85">
        <v>1</v>
      </c>
      <c r="I85" t="s">
        <v>685</v>
      </c>
      <c r="J85" t="s">
        <v>3</v>
      </c>
      <c r="K85" t="s">
        <v>686</v>
      </c>
      <c r="L85">
        <v>1191</v>
      </c>
      <c r="N85">
        <v>1013</v>
      </c>
      <c r="O85" t="s">
        <v>687</v>
      </c>
      <c r="P85" t="s">
        <v>687</v>
      </c>
      <c r="Q85">
        <v>1</v>
      </c>
      <c r="X85">
        <v>0.12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1</v>
      </c>
      <c r="AF85" t="s">
        <v>63</v>
      </c>
      <c r="AG85">
        <v>0.15869999999999998</v>
      </c>
      <c r="AH85">
        <v>2</v>
      </c>
      <c r="AI85">
        <v>21013082</v>
      </c>
      <c r="AJ85">
        <v>87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ROW(Source!A63)</f>
        <v>63</v>
      </c>
      <c r="B86">
        <v>21013085</v>
      </c>
      <c r="C86">
        <v>21013081</v>
      </c>
      <c r="D86">
        <v>7176175</v>
      </c>
      <c r="E86">
        <v>7157832</v>
      </c>
      <c r="F86">
        <v>1</v>
      </c>
      <c r="G86">
        <v>7157832</v>
      </c>
      <c r="H86">
        <v>3</v>
      </c>
      <c r="I86" t="s">
        <v>853</v>
      </c>
      <c r="J86" t="s">
        <v>3</v>
      </c>
      <c r="K86" t="s">
        <v>854</v>
      </c>
      <c r="L86">
        <v>1339</v>
      </c>
      <c r="N86">
        <v>1007</v>
      </c>
      <c r="O86" t="s">
        <v>123</v>
      </c>
      <c r="P86" t="s">
        <v>123</v>
      </c>
      <c r="Q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 t="s">
        <v>3</v>
      </c>
      <c r="AG86">
        <v>0</v>
      </c>
      <c r="AH86">
        <v>3</v>
      </c>
      <c r="AI86">
        <v>-1</v>
      </c>
      <c r="AJ86" t="s">
        <v>3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ROW(Source!A66)</f>
        <v>66</v>
      </c>
      <c r="B87">
        <v>21013092</v>
      </c>
      <c r="C87">
        <v>21013087</v>
      </c>
      <c r="D87">
        <v>7157835</v>
      </c>
      <c r="E87">
        <v>7157832</v>
      </c>
      <c r="F87">
        <v>1</v>
      </c>
      <c r="G87">
        <v>7157832</v>
      </c>
      <c r="H87">
        <v>1</v>
      </c>
      <c r="I87" t="s">
        <v>685</v>
      </c>
      <c r="J87" t="s">
        <v>3</v>
      </c>
      <c r="K87" t="s">
        <v>686</v>
      </c>
      <c r="L87">
        <v>1191</v>
      </c>
      <c r="N87">
        <v>1013</v>
      </c>
      <c r="O87" t="s">
        <v>687</v>
      </c>
      <c r="P87" t="s">
        <v>687</v>
      </c>
      <c r="Q87">
        <v>1</v>
      </c>
      <c r="X87">
        <v>7.82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1</v>
      </c>
      <c r="AF87" t="s">
        <v>63</v>
      </c>
      <c r="AG87">
        <v>10.341949999999999</v>
      </c>
      <c r="AH87">
        <v>2</v>
      </c>
      <c r="AI87">
        <v>21013088</v>
      </c>
      <c r="AJ87">
        <v>89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ROW(Source!A66)</f>
        <v>66</v>
      </c>
      <c r="B88">
        <v>21013093</v>
      </c>
      <c r="C88">
        <v>21013087</v>
      </c>
      <c r="D88">
        <v>7159942</v>
      </c>
      <c r="E88">
        <v>7157832</v>
      </c>
      <c r="F88">
        <v>1</v>
      </c>
      <c r="G88">
        <v>7157832</v>
      </c>
      <c r="H88">
        <v>2</v>
      </c>
      <c r="I88" t="s">
        <v>692</v>
      </c>
      <c r="J88" t="s">
        <v>3</v>
      </c>
      <c r="K88" t="s">
        <v>693</v>
      </c>
      <c r="L88">
        <v>1344</v>
      </c>
      <c r="N88">
        <v>1008</v>
      </c>
      <c r="O88" t="s">
        <v>691</v>
      </c>
      <c r="P88" t="s">
        <v>691</v>
      </c>
      <c r="Q88">
        <v>1</v>
      </c>
      <c r="X88">
        <v>3.72</v>
      </c>
      <c r="Y88">
        <v>0</v>
      </c>
      <c r="Z88">
        <v>1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62</v>
      </c>
      <c r="AG88">
        <v>5.3474999999999993</v>
      </c>
      <c r="AH88">
        <v>2</v>
      </c>
      <c r="AI88">
        <v>21013089</v>
      </c>
      <c r="AJ88">
        <v>90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ROW(Source!A66)</f>
        <v>66</v>
      </c>
      <c r="B89">
        <v>21013095</v>
      </c>
      <c r="C89">
        <v>21013087</v>
      </c>
      <c r="D89">
        <v>7182707</v>
      </c>
      <c r="E89">
        <v>7157832</v>
      </c>
      <c r="F89">
        <v>1</v>
      </c>
      <c r="G89">
        <v>7157832</v>
      </c>
      <c r="H89">
        <v>3</v>
      </c>
      <c r="I89" t="s">
        <v>688</v>
      </c>
      <c r="J89" t="s">
        <v>3</v>
      </c>
      <c r="K89" t="s">
        <v>690</v>
      </c>
      <c r="L89">
        <v>1344</v>
      </c>
      <c r="N89">
        <v>1008</v>
      </c>
      <c r="O89" t="s">
        <v>691</v>
      </c>
      <c r="P89" t="s">
        <v>691</v>
      </c>
      <c r="Q89">
        <v>1</v>
      </c>
      <c r="X89">
        <v>1.75</v>
      </c>
      <c r="Y89">
        <v>1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1.75</v>
      </c>
      <c r="AH89">
        <v>2</v>
      </c>
      <c r="AI89">
        <v>21013090</v>
      </c>
      <c r="AJ89">
        <v>91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ROW(Source!A66)</f>
        <v>66</v>
      </c>
      <c r="B90">
        <v>21013094</v>
      </c>
      <c r="C90">
        <v>21013087</v>
      </c>
      <c r="D90">
        <v>7176822</v>
      </c>
      <c r="E90">
        <v>7157832</v>
      </c>
      <c r="F90">
        <v>1</v>
      </c>
      <c r="G90">
        <v>7157832</v>
      </c>
      <c r="H90">
        <v>3</v>
      </c>
      <c r="I90" t="s">
        <v>855</v>
      </c>
      <c r="J90" t="s">
        <v>3</v>
      </c>
      <c r="K90" t="s">
        <v>856</v>
      </c>
      <c r="L90">
        <v>1301</v>
      </c>
      <c r="N90">
        <v>1003</v>
      </c>
      <c r="O90" t="s">
        <v>69</v>
      </c>
      <c r="P90" t="s">
        <v>69</v>
      </c>
      <c r="Q90">
        <v>1</v>
      </c>
      <c r="X90">
        <v>112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 t="s">
        <v>3</v>
      </c>
      <c r="AG90">
        <v>112</v>
      </c>
      <c r="AH90">
        <v>3</v>
      </c>
      <c r="AI90">
        <v>-1</v>
      </c>
      <c r="AJ90" t="s">
        <v>3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ROW(Source!A67)</f>
        <v>67</v>
      </c>
      <c r="B91">
        <v>21013092</v>
      </c>
      <c r="C91">
        <v>21013087</v>
      </c>
      <c r="D91">
        <v>7157835</v>
      </c>
      <c r="E91">
        <v>7157832</v>
      </c>
      <c r="F91">
        <v>1</v>
      </c>
      <c r="G91">
        <v>7157832</v>
      </c>
      <c r="H91">
        <v>1</v>
      </c>
      <c r="I91" t="s">
        <v>685</v>
      </c>
      <c r="J91" t="s">
        <v>3</v>
      </c>
      <c r="K91" t="s">
        <v>686</v>
      </c>
      <c r="L91">
        <v>1191</v>
      </c>
      <c r="N91">
        <v>1013</v>
      </c>
      <c r="O91" t="s">
        <v>687</v>
      </c>
      <c r="P91" t="s">
        <v>687</v>
      </c>
      <c r="Q91">
        <v>1</v>
      </c>
      <c r="X91">
        <v>7.82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1</v>
      </c>
      <c r="AF91" t="s">
        <v>63</v>
      </c>
      <c r="AG91">
        <v>10.341949999999999</v>
      </c>
      <c r="AH91">
        <v>2</v>
      </c>
      <c r="AI91">
        <v>21013088</v>
      </c>
      <c r="AJ91">
        <v>93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ROW(Source!A67)</f>
        <v>67</v>
      </c>
      <c r="B92">
        <v>21013093</v>
      </c>
      <c r="C92">
        <v>21013087</v>
      </c>
      <c r="D92">
        <v>7159942</v>
      </c>
      <c r="E92">
        <v>7157832</v>
      </c>
      <c r="F92">
        <v>1</v>
      </c>
      <c r="G92">
        <v>7157832</v>
      </c>
      <c r="H92">
        <v>2</v>
      </c>
      <c r="I92" t="s">
        <v>692</v>
      </c>
      <c r="J92" t="s">
        <v>3</v>
      </c>
      <c r="K92" t="s">
        <v>693</v>
      </c>
      <c r="L92">
        <v>1344</v>
      </c>
      <c r="N92">
        <v>1008</v>
      </c>
      <c r="O92" t="s">
        <v>691</v>
      </c>
      <c r="P92" t="s">
        <v>691</v>
      </c>
      <c r="Q92">
        <v>1</v>
      </c>
      <c r="X92">
        <v>3.72</v>
      </c>
      <c r="Y92">
        <v>0</v>
      </c>
      <c r="Z92">
        <v>1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62</v>
      </c>
      <c r="AG92">
        <v>5.3474999999999993</v>
      </c>
      <c r="AH92">
        <v>2</v>
      </c>
      <c r="AI92">
        <v>21013089</v>
      </c>
      <c r="AJ92">
        <v>94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ROW(Source!A67)</f>
        <v>67</v>
      </c>
      <c r="B93">
        <v>21013095</v>
      </c>
      <c r="C93">
        <v>21013087</v>
      </c>
      <c r="D93">
        <v>7182707</v>
      </c>
      <c r="E93">
        <v>7157832</v>
      </c>
      <c r="F93">
        <v>1</v>
      </c>
      <c r="G93">
        <v>7157832</v>
      </c>
      <c r="H93">
        <v>3</v>
      </c>
      <c r="I93" t="s">
        <v>688</v>
      </c>
      <c r="J93" t="s">
        <v>3</v>
      </c>
      <c r="K93" t="s">
        <v>690</v>
      </c>
      <c r="L93">
        <v>1344</v>
      </c>
      <c r="N93">
        <v>1008</v>
      </c>
      <c r="O93" t="s">
        <v>691</v>
      </c>
      <c r="P93" t="s">
        <v>691</v>
      </c>
      <c r="Q93">
        <v>1</v>
      </c>
      <c r="X93">
        <v>1.75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1.75</v>
      </c>
      <c r="AH93">
        <v>2</v>
      </c>
      <c r="AI93">
        <v>21013090</v>
      </c>
      <c r="AJ93">
        <v>95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ROW(Source!A67)</f>
        <v>67</v>
      </c>
      <c r="B94">
        <v>21013094</v>
      </c>
      <c r="C94">
        <v>21013087</v>
      </c>
      <c r="D94">
        <v>7176822</v>
      </c>
      <c r="E94">
        <v>7157832</v>
      </c>
      <c r="F94">
        <v>1</v>
      </c>
      <c r="G94">
        <v>7157832</v>
      </c>
      <c r="H94">
        <v>3</v>
      </c>
      <c r="I94" t="s">
        <v>855</v>
      </c>
      <c r="J94" t="s">
        <v>3</v>
      </c>
      <c r="K94" t="s">
        <v>856</v>
      </c>
      <c r="L94">
        <v>1301</v>
      </c>
      <c r="N94">
        <v>1003</v>
      </c>
      <c r="O94" t="s">
        <v>69</v>
      </c>
      <c r="P94" t="s">
        <v>69</v>
      </c>
      <c r="Q94">
        <v>1</v>
      </c>
      <c r="X94">
        <v>112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 t="s">
        <v>3</v>
      </c>
      <c r="AG94">
        <v>112</v>
      </c>
      <c r="AH94">
        <v>3</v>
      </c>
      <c r="AI94">
        <v>-1</v>
      </c>
      <c r="AJ94" t="s">
        <v>3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ROW(Source!A70)</f>
        <v>70</v>
      </c>
      <c r="B95">
        <v>21014394</v>
      </c>
      <c r="C95">
        <v>21014393</v>
      </c>
      <c r="D95">
        <v>7157835</v>
      </c>
      <c r="E95">
        <v>7157832</v>
      </c>
      <c r="F95">
        <v>1</v>
      </c>
      <c r="G95">
        <v>7157832</v>
      </c>
      <c r="H95">
        <v>1</v>
      </c>
      <c r="I95" t="s">
        <v>685</v>
      </c>
      <c r="J95" t="s">
        <v>3</v>
      </c>
      <c r="K95" t="s">
        <v>686</v>
      </c>
      <c r="L95">
        <v>1191</v>
      </c>
      <c r="N95">
        <v>1013</v>
      </c>
      <c r="O95" t="s">
        <v>687</v>
      </c>
      <c r="P95" t="s">
        <v>687</v>
      </c>
      <c r="Q95">
        <v>1</v>
      </c>
      <c r="X95">
        <v>74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1</v>
      </c>
      <c r="AF95" t="s">
        <v>28</v>
      </c>
      <c r="AG95">
        <v>85.1</v>
      </c>
      <c r="AH95">
        <v>2</v>
      </c>
      <c r="AI95">
        <v>21014394</v>
      </c>
      <c r="AJ95">
        <v>97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ROW(Source!A70)</f>
        <v>70</v>
      </c>
      <c r="B96">
        <v>21014397</v>
      </c>
      <c r="C96">
        <v>21014393</v>
      </c>
      <c r="D96">
        <v>7182702</v>
      </c>
      <c r="E96">
        <v>7157832</v>
      </c>
      <c r="F96">
        <v>1</v>
      </c>
      <c r="G96">
        <v>7157832</v>
      </c>
      <c r="H96">
        <v>3</v>
      </c>
      <c r="I96" t="s">
        <v>688</v>
      </c>
      <c r="J96" t="s">
        <v>3</v>
      </c>
      <c r="K96" t="s">
        <v>689</v>
      </c>
      <c r="L96">
        <v>1348</v>
      </c>
      <c r="N96">
        <v>1009</v>
      </c>
      <c r="O96" t="s">
        <v>173</v>
      </c>
      <c r="P96" t="s">
        <v>173</v>
      </c>
      <c r="Q96">
        <v>1000</v>
      </c>
      <c r="X96">
        <v>0.56000000000000005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0.56000000000000005</v>
      </c>
      <c r="AH96">
        <v>2</v>
      </c>
      <c r="AI96">
        <v>21014397</v>
      </c>
      <c r="AJ96">
        <v>98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ROW(Source!A70)</f>
        <v>70</v>
      </c>
      <c r="B97">
        <v>21014395</v>
      </c>
      <c r="C97">
        <v>21014393</v>
      </c>
      <c r="D97">
        <v>7231843</v>
      </c>
      <c r="E97">
        <v>1</v>
      </c>
      <c r="F97">
        <v>1</v>
      </c>
      <c r="G97">
        <v>7157832</v>
      </c>
      <c r="H97">
        <v>3</v>
      </c>
      <c r="I97" t="s">
        <v>697</v>
      </c>
      <c r="J97" t="s">
        <v>698</v>
      </c>
      <c r="K97" t="s">
        <v>699</v>
      </c>
      <c r="L97">
        <v>1348</v>
      </c>
      <c r="N97">
        <v>1009</v>
      </c>
      <c r="O97" t="s">
        <v>173</v>
      </c>
      <c r="P97" t="s">
        <v>173</v>
      </c>
      <c r="Q97">
        <v>1000</v>
      </c>
      <c r="X97">
        <v>1.6999999999999999E-3</v>
      </c>
      <c r="Y97">
        <v>6521.42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1.6999999999999999E-3</v>
      </c>
      <c r="AH97">
        <v>2</v>
      </c>
      <c r="AI97">
        <v>21014395</v>
      </c>
      <c r="AJ97">
        <v>99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ROW(Source!A70)</f>
        <v>70</v>
      </c>
      <c r="B98">
        <v>21014396</v>
      </c>
      <c r="C98">
        <v>21014393</v>
      </c>
      <c r="D98">
        <v>7176186</v>
      </c>
      <c r="E98">
        <v>7157832</v>
      </c>
      <c r="F98">
        <v>1</v>
      </c>
      <c r="G98">
        <v>7157832</v>
      </c>
      <c r="H98">
        <v>3</v>
      </c>
      <c r="I98" t="s">
        <v>853</v>
      </c>
      <c r="J98" t="s">
        <v>3</v>
      </c>
      <c r="K98" t="s">
        <v>857</v>
      </c>
      <c r="L98">
        <v>1339</v>
      </c>
      <c r="N98">
        <v>1007</v>
      </c>
      <c r="O98" t="s">
        <v>123</v>
      </c>
      <c r="P98" t="s">
        <v>123</v>
      </c>
      <c r="Q98">
        <v>1</v>
      </c>
      <c r="X98">
        <v>0.86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 t="s">
        <v>3</v>
      </c>
      <c r="AG98">
        <v>0.86</v>
      </c>
      <c r="AH98">
        <v>3</v>
      </c>
      <c r="AI98">
        <v>-1</v>
      </c>
      <c r="AJ98" t="s">
        <v>3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ROW(Source!A71)</f>
        <v>71</v>
      </c>
      <c r="B99">
        <v>21014394</v>
      </c>
      <c r="C99">
        <v>21014393</v>
      </c>
      <c r="D99">
        <v>7157835</v>
      </c>
      <c r="E99">
        <v>7157832</v>
      </c>
      <c r="F99">
        <v>1</v>
      </c>
      <c r="G99">
        <v>7157832</v>
      </c>
      <c r="H99">
        <v>1</v>
      </c>
      <c r="I99" t="s">
        <v>685</v>
      </c>
      <c r="J99" t="s">
        <v>3</v>
      </c>
      <c r="K99" t="s">
        <v>686</v>
      </c>
      <c r="L99">
        <v>1191</v>
      </c>
      <c r="N99">
        <v>1013</v>
      </c>
      <c r="O99" t="s">
        <v>687</v>
      </c>
      <c r="P99" t="s">
        <v>687</v>
      </c>
      <c r="Q99">
        <v>1</v>
      </c>
      <c r="X99">
        <v>74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1</v>
      </c>
      <c r="AF99" t="s">
        <v>28</v>
      </c>
      <c r="AG99">
        <v>85.1</v>
      </c>
      <c r="AH99">
        <v>2</v>
      </c>
      <c r="AI99">
        <v>21014394</v>
      </c>
      <c r="AJ99">
        <v>101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ROW(Source!A71)</f>
        <v>71</v>
      </c>
      <c r="B100">
        <v>21014397</v>
      </c>
      <c r="C100">
        <v>21014393</v>
      </c>
      <c r="D100">
        <v>7182702</v>
      </c>
      <c r="E100">
        <v>7157832</v>
      </c>
      <c r="F100">
        <v>1</v>
      </c>
      <c r="G100">
        <v>7157832</v>
      </c>
      <c r="H100">
        <v>3</v>
      </c>
      <c r="I100" t="s">
        <v>688</v>
      </c>
      <c r="J100" t="s">
        <v>3</v>
      </c>
      <c r="K100" t="s">
        <v>689</v>
      </c>
      <c r="L100">
        <v>1348</v>
      </c>
      <c r="N100">
        <v>1009</v>
      </c>
      <c r="O100" t="s">
        <v>173</v>
      </c>
      <c r="P100" t="s">
        <v>173</v>
      </c>
      <c r="Q100">
        <v>1000</v>
      </c>
      <c r="X100">
        <v>0.56000000000000005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0.56000000000000005</v>
      </c>
      <c r="AH100">
        <v>2</v>
      </c>
      <c r="AI100">
        <v>21014397</v>
      </c>
      <c r="AJ100">
        <v>102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ROW(Source!A71)</f>
        <v>71</v>
      </c>
      <c r="B101">
        <v>21014395</v>
      </c>
      <c r="C101">
        <v>21014393</v>
      </c>
      <c r="D101">
        <v>7231843</v>
      </c>
      <c r="E101">
        <v>1</v>
      </c>
      <c r="F101">
        <v>1</v>
      </c>
      <c r="G101">
        <v>7157832</v>
      </c>
      <c r="H101">
        <v>3</v>
      </c>
      <c r="I101" t="s">
        <v>697</v>
      </c>
      <c r="J101" t="s">
        <v>698</v>
      </c>
      <c r="K101" t="s">
        <v>699</v>
      </c>
      <c r="L101">
        <v>1348</v>
      </c>
      <c r="N101">
        <v>1009</v>
      </c>
      <c r="O101" t="s">
        <v>173</v>
      </c>
      <c r="P101" t="s">
        <v>173</v>
      </c>
      <c r="Q101">
        <v>1000</v>
      </c>
      <c r="X101">
        <v>1.6999999999999999E-3</v>
      </c>
      <c r="Y101">
        <v>6521.42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1.6999999999999999E-3</v>
      </c>
      <c r="AH101">
        <v>2</v>
      </c>
      <c r="AI101">
        <v>21014395</v>
      </c>
      <c r="AJ101">
        <v>103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ROW(Source!A71)</f>
        <v>71</v>
      </c>
      <c r="B102">
        <v>21014396</v>
      </c>
      <c r="C102">
        <v>21014393</v>
      </c>
      <c r="D102">
        <v>7176186</v>
      </c>
      <c r="E102">
        <v>7157832</v>
      </c>
      <c r="F102">
        <v>1</v>
      </c>
      <c r="G102">
        <v>7157832</v>
      </c>
      <c r="H102">
        <v>3</v>
      </c>
      <c r="I102" t="s">
        <v>853</v>
      </c>
      <c r="J102" t="s">
        <v>3</v>
      </c>
      <c r="K102" t="s">
        <v>857</v>
      </c>
      <c r="L102">
        <v>1339</v>
      </c>
      <c r="N102">
        <v>1007</v>
      </c>
      <c r="O102" t="s">
        <v>123</v>
      </c>
      <c r="P102" t="s">
        <v>123</v>
      </c>
      <c r="Q102">
        <v>1</v>
      </c>
      <c r="X102">
        <v>0.86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3</v>
      </c>
      <c r="AG102">
        <v>0.86</v>
      </c>
      <c r="AH102">
        <v>3</v>
      </c>
      <c r="AI102">
        <v>-1</v>
      </c>
      <c r="AJ102" t="s">
        <v>3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ROW(Source!A76)</f>
        <v>76</v>
      </c>
      <c r="B103">
        <v>21013101</v>
      </c>
      <c r="C103">
        <v>21013098</v>
      </c>
      <c r="D103">
        <v>7157835</v>
      </c>
      <c r="E103">
        <v>7157832</v>
      </c>
      <c r="F103">
        <v>1</v>
      </c>
      <c r="G103">
        <v>7157832</v>
      </c>
      <c r="H103">
        <v>1</v>
      </c>
      <c r="I103" t="s">
        <v>685</v>
      </c>
      <c r="J103" t="s">
        <v>3</v>
      </c>
      <c r="K103" t="s">
        <v>686</v>
      </c>
      <c r="L103">
        <v>1191</v>
      </c>
      <c r="N103">
        <v>1013</v>
      </c>
      <c r="O103" t="s">
        <v>687</v>
      </c>
      <c r="P103" t="s">
        <v>687</v>
      </c>
      <c r="Q103">
        <v>1</v>
      </c>
      <c r="X103">
        <v>49.1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1</v>
      </c>
      <c r="AF103" t="s">
        <v>28</v>
      </c>
      <c r="AG103">
        <v>56.464999999999996</v>
      </c>
      <c r="AH103">
        <v>2</v>
      </c>
      <c r="AI103">
        <v>21013099</v>
      </c>
      <c r="AJ103">
        <v>105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ROW(Source!A76)</f>
        <v>76</v>
      </c>
      <c r="B104">
        <v>21013102</v>
      </c>
      <c r="C104">
        <v>21013098</v>
      </c>
      <c r="D104">
        <v>7182702</v>
      </c>
      <c r="E104">
        <v>7157832</v>
      </c>
      <c r="F104">
        <v>1</v>
      </c>
      <c r="G104">
        <v>7157832</v>
      </c>
      <c r="H104">
        <v>3</v>
      </c>
      <c r="I104" t="s">
        <v>688</v>
      </c>
      <c r="J104" t="s">
        <v>3</v>
      </c>
      <c r="K104" t="s">
        <v>689</v>
      </c>
      <c r="L104">
        <v>1348</v>
      </c>
      <c r="N104">
        <v>1009</v>
      </c>
      <c r="O104" t="s">
        <v>173</v>
      </c>
      <c r="P104" t="s">
        <v>173</v>
      </c>
      <c r="Q104">
        <v>1000</v>
      </c>
      <c r="X104">
        <v>4.5999999999999996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4.5999999999999996</v>
      </c>
      <c r="AH104">
        <v>2</v>
      </c>
      <c r="AI104">
        <v>21013100</v>
      </c>
      <c r="AJ104">
        <v>106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ROW(Source!A77)</f>
        <v>77</v>
      </c>
      <c r="B105">
        <v>21013101</v>
      </c>
      <c r="C105">
        <v>21013098</v>
      </c>
      <c r="D105">
        <v>7157835</v>
      </c>
      <c r="E105">
        <v>7157832</v>
      </c>
      <c r="F105">
        <v>1</v>
      </c>
      <c r="G105">
        <v>7157832</v>
      </c>
      <c r="H105">
        <v>1</v>
      </c>
      <c r="I105" t="s">
        <v>685</v>
      </c>
      <c r="J105" t="s">
        <v>3</v>
      </c>
      <c r="K105" t="s">
        <v>686</v>
      </c>
      <c r="L105">
        <v>1191</v>
      </c>
      <c r="N105">
        <v>1013</v>
      </c>
      <c r="O105" t="s">
        <v>687</v>
      </c>
      <c r="P105" t="s">
        <v>687</v>
      </c>
      <c r="Q105">
        <v>1</v>
      </c>
      <c r="X105">
        <v>49.1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1</v>
      </c>
      <c r="AF105" t="s">
        <v>28</v>
      </c>
      <c r="AG105">
        <v>56.464999999999996</v>
      </c>
      <c r="AH105">
        <v>2</v>
      </c>
      <c r="AI105">
        <v>21013099</v>
      </c>
      <c r="AJ105">
        <v>107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ROW(Source!A77)</f>
        <v>77</v>
      </c>
      <c r="B106">
        <v>21013102</v>
      </c>
      <c r="C106">
        <v>21013098</v>
      </c>
      <c r="D106">
        <v>7182702</v>
      </c>
      <c r="E106">
        <v>7157832</v>
      </c>
      <c r="F106">
        <v>1</v>
      </c>
      <c r="G106">
        <v>7157832</v>
      </c>
      <c r="H106">
        <v>3</v>
      </c>
      <c r="I106" t="s">
        <v>688</v>
      </c>
      <c r="J106" t="s">
        <v>3</v>
      </c>
      <c r="K106" t="s">
        <v>689</v>
      </c>
      <c r="L106">
        <v>1348</v>
      </c>
      <c r="N106">
        <v>1009</v>
      </c>
      <c r="O106" t="s">
        <v>173</v>
      </c>
      <c r="P106" t="s">
        <v>173</v>
      </c>
      <c r="Q106">
        <v>1000</v>
      </c>
      <c r="X106">
        <v>4.5999999999999996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4.5999999999999996</v>
      </c>
      <c r="AH106">
        <v>2</v>
      </c>
      <c r="AI106">
        <v>21013100</v>
      </c>
      <c r="AJ106">
        <v>108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ROW(Source!A78)</f>
        <v>78</v>
      </c>
      <c r="B107">
        <v>21013109</v>
      </c>
      <c r="C107">
        <v>21013103</v>
      </c>
      <c r="D107">
        <v>7157835</v>
      </c>
      <c r="E107">
        <v>7157832</v>
      </c>
      <c r="F107">
        <v>1</v>
      </c>
      <c r="G107">
        <v>7157832</v>
      </c>
      <c r="H107">
        <v>1</v>
      </c>
      <c r="I107" t="s">
        <v>685</v>
      </c>
      <c r="J107" t="s">
        <v>3</v>
      </c>
      <c r="K107" t="s">
        <v>686</v>
      </c>
      <c r="L107">
        <v>1191</v>
      </c>
      <c r="N107">
        <v>1013</v>
      </c>
      <c r="O107" t="s">
        <v>687</v>
      </c>
      <c r="P107" t="s">
        <v>687</v>
      </c>
      <c r="Q107">
        <v>1</v>
      </c>
      <c r="X107">
        <v>19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1</v>
      </c>
      <c r="AF107" t="s">
        <v>63</v>
      </c>
      <c r="AG107">
        <v>25.127499999999994</v>
      </c>
      <c r="AH107">
        <v>2</v>
      </c>
      <c r="AI107">
        <v>21013104</v>
      </c>
      <c r="AJ107">
        <v>109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ROW(Source!A78)</f>
        <v>78</v>
      </c>
      <c r="B108">
        <v>21013110</v>
      </c>
      <c r="C108">
        <v>21013103</v>
      </c>
      <c r="D108">
        <v>7159942</v>
      </c>
      <c r="E108">
        <v>7157832</v>
      </c>
      <c r="F108">
        <v>1</v>
      </c>
      <c r="G108">
        <v>7157832</v>
      </c>
      <c r="H108">
        <v>2</v>
      </c>
      <c r="I108" t="s">
        <v>692</v>
      </c>
      <c r="J108" t="s">
        <v>3</v>
      </c>
      <c r="K108" t="s">
        <v>693</v>
      </c>
      <c r="L108">
        <v>1344</v>
      </c>
      <c r="N108">
        <v>1008</v>
      </c>
      <c r="O108" t="s">
        <v>691</v>
      </c>
      <c r="P108" t="s">
        <v>691</v>
      </c>
      <c r="Q108">
        <v>1</v>
      </c>
      <c r="X108">
        <v>189.59</v>
      </c>
      <c r="Y108">
        <v>0</v>
      </c>
      <c r="Z108">
        <v>1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62</v>
      </c>
      <c r="AG108">
        <v>272.53562499999998</v>
      </c>
      <c r="AH108">
        <v>2</v>
      </c>
      <c r="AI108">
        <v>21013105</v>
      </c>
      <c r="AJ108">
        <v>110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ROW(Source!A78)</f>
        <v>78</v>
      </c>
      <c r="B109">
        <v>21013111</v>
      </c>
      <c r="C109">
        <v>21013103</v>
      </c>
      <c r="D109">
        <v>7232069</v>
      </c>
      <c r="E109">
        <v>1</v>
      </c>
      <c r="F109">
        <v>1</v>
      </c>
      <c r="G109">
        <v>7157832</v>
      </c>
      <c r="H109">
        <v>3</v>
      </c>
      <c r="I109" t="s">
        <v>734</v>
      </c>
      <c r="J109" t="s">
        <v>735</v>
      </c>
      <c r="K109" t="s">
        <v>736</v>
      </c>
      <c r="L109">
        <v>1348</v>
      </c>
      <c r="N109">
        <v>1009</v>
      </c>
      <c r="O109" t="s">
        <v>173</v>
      </c>
      <c r="P109" t="s">
        <v>173</v>
      </c>
      <c r="Q109">
        <v>1000</v>
      </c>
      <c r="X109">
        <v>5.5E-2</v>
      </c>
      <c r="Y109">
        <v>7359.71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5.5E-2</v>
      </c>
      <c r="AH109">
        <v>2</v>
      </c>
      <c r="AI109">
        <v>21013106</v>
      </c>
      <c r="AJ109">
        <v>111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ROW(Source!A78)</f>
        <v>78</v>
      </c>
      <c r="B110">
        <v>21013112</v>
      </c>
      <c r="C110">
        <v>21013103</v>
      </c>
      <c r="D110">
        <v>7231763</v>
      </c>
      <c r="E110">
        <v>1</v>
      </c>
      <c r="F110">
        <v>1</v>
      </c>
      <c r="G110">
        <v>7157832</v>
      </c>
      <c r="H110">
        <v>3</v>
      </c>
      <c r="I110" t="s">
        <v>737</v>
      </c>
      <c r="J110" t="s">
        <v>738</v>
      </c>
      <c r="K110" t="s">
        <v>739</v>
      </c>
      <c r="L110">
        <v>1348</v>
      </c>
      <c r="N110">
        <v>1009</v>
      </c>
      <c r="O110" t="s">
        <v>173</v>
      </c>
      <c r="P110" t="s">
        <v>173</v>
      </c>
      <c r="Q110">
        <v>1000</v>
      </c>
      <c r="X110">
        <v>2.4E-2</v>
      </c>
      <c r="Y110">
        <v>3389.74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2.4E-2</v>
      </c>
      <c r="AH110">
        <v>2</v>
      </c>
      <c r="AI110">
        <v>21013107</v>
      </c>
      <c r="AJ110">
        <v>112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ROW(Source!A78)</f>
        <v>78</v>
      </c>
      <c r="B111">
        <v>21013113</v>
      </c>
      <c r="C111">
        <v>21013103</v>
      </c>
      <c r="D111">
        <v>7232308</v>
      </c>
      <c r="E111">
        <v>1</v>
      </c>
      <c r="F111">
        <v>1</v>
      </c>
      <c r="G111">
        <v>7157832</v>
      </c>
      <c r="H111">
        <v>3</v>
      </c>
      <c r="I111" t="s">
        <v>740</v>
      </c>
      <c r="J111" t="s">
        <v>741</v>
      </c>
      <c r="K111" t="s">
        <v>742</v>
      </c>
      <c r="L111">
        <v>1348</v>
      </c>
      <c r="N111">
        <v>1009</v>
      </c>
      <c r="O111" t="s">
        <v>173</v>
      </c>
      <c r="P111" t="s">
        <v>173</v>
      </c>
      <c r="Q111">
        <v>1000</v>
      </c>
      <c r="X111">
        <v>0.28999999999999998</v>
      </c>
      <c r="Y111">
        <v>18910.8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0.28999999999999998</v>
      </c>
      <c r="AH111">
        <v>2</v>
      </c>
      <c r="AI111">
        <v>21013108</v>
      </c>
      <c r="AJ111">
        <v>113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ROW(Source!A79)</f>
        <v>79</v>
      </c>
      <c r="B112">
        <v>21013109</v>
      </c>
      <c r="C112">
        <v>21013103</v>
      </c>
      <c r="D112">
        <v>7157835</v>
      </c>
      <c r="E112">
        <v>7157832</v>
      </c>
      <c r="F112">
        <v>1</v>
      </c>
      <c r="G112">
        <v>7157832</v>
      </c>
      <c r="H112">
        <v>1</v>
      </c>
      <c r="I112" t="s">
        <v>685</v>
      </c>
      <c r="J112" t="s">
        <v>3</v>
      </c>
      <c r="K112" t="s">
        <v>686</v>
      </c>
      <c r="L112">
        <v>1191</v>
      </c>
      <c r="N112">
        <v>1013</v>
      </c>
      <c r="O112" t="s">
        <v>687</v>
      </c>
      <c r="P112" t="s">
        <v>687</v>
      </c>
      <c r="Q112">
        <v>1</v>
      </c>
      <c r="X112">
        <v>19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1</v>
      </c>
      <c r="AF112" t="s">
        <v>63</v>
      </c>
      <c r="AG112">
        <v>25.127499999999994</v>
      </c>
      <c r="AH112">
        <v>2</v>
      </c>
      <c r="AI112">
        <v>21013104</v>
      </c>
      <c r="AJ112">
        <v>114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ROW(Source!A79)</f>
        <v>79</v>
      </c>
      <c r="B113">
        <v>21013110</v>
      </c>
      <c r="C113">
        <v>21013103</v>
      </c>
      <c r="D113">
        <v>7159942</v>
      </c>
      <c r="E113">
        <v>7157832</v>
      </c>
      <c r="F113">
        <v>1</v>
      </c>
      <c r="G113">
        <v>7157832</v>
      </c>
      <c r="H113">
        <v>2</v>
      </c>
      <c r="I113" t="s">
        <v>692</v>
      </c>
      <c r="J113" t="s">
        <v>3</v>
      </c>
      <c r="K113" t="s">
        <v>693</v>
      </c>
      <c r="L113">
        <v>1344</v>
      </c>
      <c r="N113">
        <v>1008</v>
      </c>
      <c r="O113" t="s">
        <v>691</v>
      </c>
      <c r="P113" t="s">
        <v>691</v>
      </c>
      <c r="Q113">
        <v>1</v>
      </c>
      <c r="X113">
        <v>189.59</v>
      </c>
      <c r="Y113">
        <v>0</v>
      </c>
      <c r="Z113">
        <v>1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62</v>
      </c>
      <c r="AG113">
        <v>272.53562499999998</v>
      </c>
      <c r="AH113">
        <v>2</v>
      </c>
      <c r="AI113">
        <v>21013105</v>
      </c>
      <c r="AJ113">
        <v>115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ROW(Source!A79)</f>
        <v>79</v>
      </c>
      <c r="B114">
        <v>21013111</v>
      </c>
      <c r="C114">
        <v>21013103</v>
      </c>
      <c r="D114">
        <v>7232069</v>
      </c>
      <c r="E114">
        <v>1</v>
      </c>
      <c r="F114">
        <v>1</v>
      </c>
      <c r="G114">
        <v>7157832</v>
      </c>
      <c r="H114">
        <v>3</v>
      </c>
      <c r="I114" t="s">
        <v>734</v>
      </c>
      <c r="J114" t="s">
        <v>735</v>
      </c>
      <c r="K114" t="s">
        <v>736</v>
      </c>
      <c r="L114">
        <v>1348</v>
      </c>
      <c r="N114">
        <v>1009</v>
      </c>
      <c r="O114" t="s">
        <v>173</v>
      </c>
      <c r="P114" t="s">
        <v>173</v>
      </c>
      <c r="Q114">
        <v>1000</v>
      </c>
      <c r="X114">
        <v>5.5E-2</v>
      </c>
      <c r="Y114">
        <v>7359.71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5.5E-2</v>
      </c>
      <c r="AH114">
        <v>2</v>
      </c>
      <c r="AI114">
        <v>21013106</v>
      </c>
      <c r="AJ114">
        <v>116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ROW(Source!A79)</f>
        <v>79</v>
      </c>
      <c r="B115">
        <v>21013112</v>
      </c>
      <c r="C115">
        <v>21013103</v>
      </c>
      <c r="D115">
        <v>7231763</v>
      </c>
      <c r="E115">
        <v>1</v>
      </c>
      <c r="F115">
        <v>1</v>
      </c>
      <c r="G115">
        <v>7157832</v>
      </c>
      <c r="H115">
        <v>3</v>
      </c>
      <c r="I115" t="s">
        <v>737</v>
      </c>
      <c r="J115" t="s">
        <v>738</v>
      </c>
      <c r="K115" t="s">
        <v>739</v>
      </c>
      <c r="L115">
        <v>1348</v>
      </c>
      <c r="N115">
        <v>1009</v>
      </c>
      <c r="O115" t="s">
        <v>173</v>
      </c>
      <c r="P115" t="s">
        <v>173</v>
      </c>
      <c r="Q115">
        <v>1000</v>
      </c>
      <c r="X115">
        <v>2.4E-2</v>
      </c>
      <c r="Y115">
        <v>3389.74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2.4E-2</v>
      </c>
      <c r="AH115">
        <v>2</v>
      </c>
      <c r="AI115">
        <v>21013107</v>
      </c>
      <c r="AJ115">
        <v>117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ROW(Source!A79)</f>
        <v>79</v>
      </c>
      <c r="B116">
        <v>21013113</v>
      </c>
      <c r="C116">
        <v>21013103</v>
      </c>
      <c r="D116">
        <v>7232308</v>
      </c>
      <c r="E116">
        <v>1</v>
      </c>
      <c r="F116">
        <v>1</v>
      </c>
      <c r="G116">
        <v>7157832</v>
      </c>
      <c r="H116">
        <v>3</v>
      </c>
      <c r="I116" t="s">
        <v>740</v>
      </c>
      <c r="J116" t="s">
        <v>741</v>
      </c>
      <c r="K116" t="s">
        <v>742</v>
      </c>
      <c r="L116">
        <v>1348</v>
      </c>
      <c r="N116">
        <v>1009</v>
      </c>
      <c r="O116" t="s">
        <v>173</v>
      </c>
      <c r="P116" t="s">
        <v>173</v>
      </c>
      <c r="Q116">
        <v>1000</v>
      </c>
      <c r="X116">
        <v>0.28999999999999998</v>
      </c>
      <c r="Y116">
        <v>18910.8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0.28999999999999998</v>
      </c>
      <c r="AH116">
        <v>2</v>
      </c>
      <c r="AI116">
        <v>21013108</v>
      </c>
      <c r="AJ116">
        <v>118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ROW(Source!A80)</f>
        <v>80</v>
      </c>
      <c r="B117">
        <v>21013118</v>
      </c>
      <c r="C117">
        <v>21013114</v>
      </c>
      <c r="D117">
        <v>7157835</v>
      </c>
      <c r="E117">
        <v>7157832</v>
      </c>
      <c r="F117">
        <v>1</v>
      </c>
      <c r="G117">
        <v>7157832</v>
      </c>
      <c r="H117">
        <v>1</v>
      </c>
      <c r="I117" t="s">
        <v>685</v>
      </c>
      <c r="J117" t="s">
        <v>3</v>
      </c>
      <c r="K117" t="s">
        <v>686</v>
      </c>
      <c r="L117">
        <v>1191</v>
      </c>
      <c r="N117">
        <v>1013</v>
      </c>
      <c r="O117" t="s">
        <v>687</v>
      </c>
      <c r="P117" t="s">
        <v>687</v>
      </c>
      <c r="Q117">
        <v>1</v>
      </c>
      <c r="X117">
        <v>81.599999999999994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1</v>
      </c>
      <c r="AF117" t="s">
        <v>28</v>
      </c>
      <c r="AG117">
        <v>93.839999999999989</v>
      </c>
      <c r="AH117">
        <v>2</v>
      </c>
      <c r="AI117">
        <v>21013115</v>
      </c>
      <c r="AJ117">
        <v>119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ROW(Source!A80)</f>
        <v>80</v>
      </c>
      <c r="B118">
        <v>21013119</v>
      </c>
      <c r="C118">
        <v>21013114</v>
      </c>
      <c r="D118">
        <v>7159950</v>
      </c>
      <c r="E118">
        <v>7157832</v>
      </c>
      <c r="F118">
        <v>1</v>
      </c>
      <c r="G118">
        <v>7157832</v>
      </c>
      <c r="H118">
        <v>3</v>
      </c>
      <c r="I118" t="s">
        <v>858</v>
      </c>
      <c r="J118" t="s">
        <v>3</v>
      </c>
      <c r="K118" t="s">
        <v>859</v>
      </c>
      <c r="L118">
        <v>1327</v>
      </c>
      <c r="N118">
        <v>1005</v>
      </c>
      <c r="O118" t="s">
        <v>85</v>
      </c>
      <c r="P118" t="s">
        <v>85</v>
      </c>
      <c r="Q118">
        <v>1</v>
      </c>
      <c r="X118">
        <v>110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 t="s">
        <v>3</v>
      </c>
      <c r="AG118">
        <v>110</v>
      </c>
      <c r="AH118">
        <v>3</v>
      </c>
      <c r="AI118">
        <v>-1</v>
      </c>
      <c r="AJ118" t="s">
        <v>3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ROW(Source!A80)</f>
        <v>80</v>
      </c>
      <c r="B119">
        <v>21013120</v>
      </c>
      <c r="C119">
        <v>21013114</v>
      </c>
      <c r="D119">
        <v>7178391</v>
      </c>
      <c r="E119">
        <v>7157832</v>
      </c>
      <c r="F119">
        <v>1</v>
      </c>
      <c r="G119">
        <v>7157832</v>
      </c>
      <c r="H119">
        <v>3</v>
      </c>
      <c r="I119" t="s">
        <v>860</v>
      </c>
      <c r="J119" t="s">
        <v>3</v>
      </c>
      <c r="K119" t="s">
        <v>861</v>
      </c>
      <c r="L119">
        <v>1348</v>
      </c>
      <c r="N119">
        <v>1009</v>
      </c>
      <c r="O119" t="s">
        <v>173</v>
      </c>
      <c r="P119" t="s">
        <v>173</v>
      </c>
      <c r="Q119">
        <v>1000</v>
      </c>
      <c r="X119">
        <v>0.25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 t="s">
        <v>3</v>
      </c>
      <c r="AG119">
        <v>0.25</v>
      </c>
      <c r="AH119">
        <v>3</v>
      </c>
      <c r="AI119">
        <v>-1</v>
      </c>
      <c r="AJ119" t="s">
        <v>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ROW(Source!A81)</f>
        <v>81</v>
      </c>
      <c r="B120">
        <v>21013118</v>
      </c>
      <c r="C120">
        <v>21013114</v>
      </c>
      <c r="D120">
        <v>7157835</v>
      </c>
      <c r="E120">
        <v>7157832</v>
      </c>
      <c r="F120">
        <v>1</v>
      </c>
      <c r="G120">
        <v>7157832</v>
      </c>
      <c r="H120">
        <v>1</v>
      </c>
      <c r="I120" t="s">
        <v>685</v>
      </c>
      <c r="J120" t="s">
        <v>3</v>
      </c>
      <c r="K120" t="s">
        <v>686</v>
      </c>
      <c r="L120">
        <v>1191</v>
      </c>
      <c r="N120">
        <v>1013</v>
      </c>
      <c r="O120" t="s">
        <v>687</v>
      </c>
      <c r="P120" t="s">
        <v>687</v>
      </c>
      <c r="Q120">
        <v>1</v>
      </c>
      <c r="X120">
        <v>81.599999999999994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1</v>
      </c>
      <c r="AF120" t="s">
        <v>28</v>
      </c>
      <c r="AG120">
        <v>93.839999999999989</v>
      </c>
      <c r="AH120">
        <v>2</v>
      </c>
      <c r="AI120">
        <v>21013115</v>
      </c>
      <c r="AJ120">
        <v>122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ROW(Source!A81)</f>
        <v>81</v>
      </c>
      <c r="B121">
        <v>21013119</v>
      </c>
      <c r="C121">
        <v>21013114</v>
      </c>
      <c r="D121">
        <v>7159950</v>
      </c>
      <c r="E121">
        <v>7157832</v>
      </c>
      <c r="F121">
        <v>1</v>
      </c>
      <c r="G121">
        <v>7157832</v>
      </c>
      <c r="H121">
        <v>3</v>
      </c>
      <c r="I121" t="s">
        <v>858</v>
      </c>
      <c r="J121" t="s">
        <v>3</v>
      </c>
      <c r="K121" t="s">
        <v>859</v>
      </c>
      <c r="L121">
        <v>1327</v>
      </c>
      <c r="N121">
        <v>1005</v>
      </c>
      <c r="O121" t="s">
        <v>85</v>
      </c>
      <c r="P121" t="s">
        <v>85</v>
      </c>
      <c r="Q121">
        <v>1</v>
      </c>
      <c r="X121">
        <v>110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 t="s">
        <v>3</v>
      </c>
      <c r="AG121">
        <v>110</v>
      </c>
      <c r="AH121">
        <v>3</v>
      </c>
      <c r="AI121">
        <v>-1</v>
      </c>
      <c r="AJ121" t="s">
        <v>3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ROW(Source!A81)</f>
        <v>81</v>
      </c>
      <c r="B122">
        <v>21013120</v>
      </c>
      <c r="C122">
        <v>21013114</v>
      </c>
      <c r="D122">
        <v>7178391</v>
      </c>
      <c r="E122">
        <v>7157832</v>
      </c>
      <c r="F122">
        <v>1</v>
      </c>
      <c r="G122">
        <v>7157832</v>
      </c>
      <c r="H122">
        <v>3</v>
      </c>
      <c r="I122" t="s">
        <v>860</v>
      </c>
      <c r="J122" t="s">
        <v>3</v>
      </c>
      <c r="K122" t="s">
        <v>861</v>
      </c>
      <c r="L122">
        <v>1348</v>
      </c>
      <c r="N122">
        <v>1009</v>
      </c>
      <c r="O122" t="s">
        <v>173</v>
      </c>
      <c r="P122" t="s">
        <v>173</v>
      </c>
      <c r="Q122">
        <v>1000</v>
      </c>
      <c r="X122">
        <v>0.25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 t="s">
        <v>3</v>
      </c>
      <c r="AG122">
        <v>0.25</v>
      </c>
      <c r="AH122">
        <v>3</v>
      </c>
      <c r="AI122">
        <v>-1</v>
      </c>
      <c r="AJ122" t="s">
        <v>3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ROW(Source!A86)</f>
        <v>86</v>
      </c>
      <c r="B123">
        <v>21013127</v>
      </c>
      <c r="C123">
        <v>21013123</v>
      </c>
      <c r="D123">
        <v>7157835</v>
      </c>
      <c r="E123">
        <v>7157832</v>
      </c>
      <c r="F123">
        <v>1</v>
      </c>
      <c r="G123">
        <v>7157832</v>
      </c>
      <c r="H123">
        <v>1</v>
      </c>
      <c r="I123" t="s">
        <v>685</v>
      </c>
      <c r="J123" t="s">
        <v>3</v>
      </c>
      <c r="K123" t="s">
        <v>686</v>
      </c>
      <c r="L123">
        <v>1191</v>
      </c>
      <c r="N123">
        <v>1013</v>
      </c>
      <c r="O123" t="s">
        <v>687</v>
      </c>
      <c r="P123" t="s">
        <v>687</v>
      </c>
      <c r="Q123">
        <v>1</v>
      </c>
      <c r="X123">
        <v>226.6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1</v>
      </c>
      <c r="AF123" t="s">
        <v>28</v>
      </c>
      <c r="AG123">
        <v>260.58999999999997</v>
      </c>
      <c r="AH123">
        <v>2</v>
      </c>
      <c r="AI123">
        <v>21013124</v>
      </c>
      <c r="AJ123">
        <v>125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ROW(Source!A86)</f>
        <v>86</v>
      </c>
      <c r="B124">
        <v>21013128</v>
      </c>
      <c r="C124">
        <v>21013123</v>
      </c>
      <c r="D124">
        <v>7182702</v>
      </c>
      <c r="E124">
        <v>7157832</v>
      </c>
      <c r="F124">
        <v>1</v>
      </c>
      <c r="G124">
        <v>7157832</v>
      </c>
      <c r="H124">
        <v>3</v>
      </c>
      <c r="I124" t="s">
        <v>688</v>
      </c>
      <c r="J124" t="s">
        <v>3</v>
      </c>
      <c r="K124" t="s">
        <v>689</v>
      </c>
      <c r="L124">
        <v>1348</v>
      </c>
      <c r="N124">
        <v>1009</v>
      </c>
      <c r="O124" t="s">
        <v>173</v>
      </c>
      <c r="P124" t="s">
        <v>173</v>
      </c>
      <c r="Q124">
        <v>1000</v>
      </c>
      <c r="X124">
        <v>3.38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3.38</v>
      </c>
      <c r="AH124">
        <v>2</v>
      </c>
      <c r="AI124">
        <v>21013125</v>
      </c>
      <c r="AJ124">
        <v>126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ROW(Source!A86)</f>
        <v>86</v>
      </c>
      <c r="B125">
        <v>21013129</v>
      </c>
      <c r="C125">
        <v>21013123</v>
      </c>
      <c r="D125">
        <v>7178745</v>
      </c>
      <c r="E125">
        <v>7157832</v>
      </c>
      <c r="F125">
        <v>1</v>
      </c>
      <c r="G125">
        <v>7157832</v>
      </c>
      <c r="H125">
        <v>3</v>
      </c>
      <c r="I125" t="s">
        <v>862</v>
      </c>
      <c r="J125" t="s">
        <v>3</v>
      </c>
      <c r="K125" t="s">
        <v>863</v>
      </c>
      <c r="L125">
        <v>1339</v>
      </c>
      <c r="N125">
        <v>1007</v>
      </c>
      <c r="O125" t="s">
        <v>123</v>
      </c>
      <c r="P125" t="s">
        <v>123</v>
      </c>
      <c r="Q125">
        <v>1</v>
      </c>
      <c r="X125">
        <v>2.2000000000000002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 t="s">
        <v>3</v>
      </c>
      <c r="AG125">
        <v>2.2000000000000002</v>
      </c>
      <c r="AH125">
        <v>3</v>
      </c>
      <c r="AI125">
        <v>-1</v>
      </c>
      <c r="AJ125" t="s">
        <v>3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ROW(Source!A87)</f>
        <v>87</v>
      </c>
      <c r="B126">
        <v>21013127</v>
      </c>
      <c r="C126">
        <v>21013123</v>
      </c>
      <c r="D126">
        <v>7157835</v>
      </c>
      <c r="E126">
        <v>7157832</v>
      </c>
      <c r="F126">
        <v>1</v>
      </c>
      <c r="G126">
        <v>7157832</v>
      </c>
      <c r="H126">
        <v>1</v>
      </c>
      <c r="I126" t="s">
        <v>685</v>
      </c>
      <c r="J126" t="s">
        <v>3</v>
      </c>
      <c r="K126" t="s">
        <v>686</v>
      </c>
      <c r="L126">
        <v>1191</v>
      </c>
      <c r="N126">
        <v>1013</v>
      </c>
      <c r="O126" t="s">
        <v>687</v>
      </c>
      <c r="P126" t="s">
        <v>687</v>
      </c>
      <c r="Q126">
        <v>1</v>
      </c>
      <c r="X126">
        <v>226.6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1</v>
      </c>
      <c r="AF126" t="s">
        <v>28</v>
      </c>
      <c r="AG126">
        <v>260.58999999999997</v>
      </c>
      <c r="AH126">
        <v>2</v>
      </c>
      <c r="AI126">
        <v>21013124</v>
      </c>
      <c r="AJ126">
        <v>128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ROW(Source!A87)</f>
        <v>87</v>
      </c>
      <c r="B127">
        <v>21013128</v>
      </c>
      <c r="C127">
        <v>21013123</v>
      </c>
      <c r="D127">
        <v>7182702</v>
      </c>
      <c r="E127">
        <v>7157832</v>
      </c>
      <c r="F127">
        <v>1</v>
      </c>
      <c r="G127">
        <v>7157832</v>
      </c>
      <c r="H127">
        <v>3</v>
      </c>
      <c r="I127" t="s">
        <v>688</v>
      </c>
      <c r="J127" t="s">
        <v>3</v>
      </c>
      <c r="K127" t="s">
        <v>689</v>
      </c>
      <c r="L127">
        <v>1348</v>
      </c>
      <c r="N127">
        <v>1009</v>
      </c>
      <c r="O127" t="s">
        <v>173</v>
      </c>
      <c r="P127" t="s">
        <v>173</v>
      </c>
      <c r="Q127">
        <v>1000</v>
      </c>
      <c r="X127">
        <v>3.38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3.38</v>
      </c>
      <c r="AH127">
        <v>2</v>
      </c>
      <c r="AI127">
        <v>21013125</v>
      </c>
      <c r="AJ127">
        <v>129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ROW(Source!A87)</f>
        <v>87</v>
      </c>
      <c r="B128">
        <v>21013129</v>
      </c>
      <c r="C128">
        <v>21013123</v>
      </c>
      <c r="D128">
        <v>7178745</v>
      </c>
      <c r="E128">
        <v>7157832</v>
      </c>
      <c r="F128">
        <v>1</v>
      </c>
      <c r="G128">
        <v>7157832</v>
      </c>
      <c r="H128">
        <v>3</v>
      </c>
      <c r="I128" t="s">
        <v>862</v>
      </c>
      <c r="J128" t="s">
        <v>3</v>
      </c>
      <c r="K128" t="s">
        <v>863</v>
      </c>
      <c r="L128">
        <v>1339</v>
      </c>
      <c r="N128">
        <v>1007</v>
      </c>
      <c r="O128" t="s">
        <v>123</v>
      </c>
      <c r="P128" t="s">
        <v>123</v>
      </c>
      <c r="Q128">
        <v>1</v>
      </c>
      <c r="X128">
        <v>2.2000000000000002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 t="s">
        <v>3</v>
      </c>
      <c r="AG128">
        <v>2.2000000000000002</v>
      </c>
      <c r="AH128">
        <v>3</v>
      </c>
      <c r="AI128">
        <v>-1</v>
      </c>
      <c r="AJ128" t="s">
        <v>3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ROW(Source!A92)</f>
        <v>92</v>
      </c>
      <c r="B129">
        <v>21014122</v>
      </c>
      <c r="C129">
        <v>21014117</v>
      </c>
      <c r="D129">
        <v>7157835</v>
      </c>
      <c r="E129">
        <v>7157832</v>
      </c>
      <c r="F129">
        <v>1</v>
      </c>
      <c r="G129">
        <v>7157832</v>
      </c>
      <c r="H129">
        <v>1</v>
      </c>
      <c r="I129" t="s">
        <v>685</v>
      </c>
      <c r="J129" t="s">
        <v>3</v>
      </c>
      <c r="K129" t="s">
        <v>686</v>
      </c>
      <c r="L129">
        <v>1191</v>
      </c>
      <c r="N129">
        <v>1013</v>
      </c>
      <c r="O129" t="s">
        <v>687</v>
      </c>
      <c r="P129" t="s">
        <v>687</v>
      </c>
      <c r="Q129">
        <v>1</v>
      </c>
      <c r="X129">
        <v>0.51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1</v>
      </c>
      <c r="AF129" t="s">
        <v>28</v>
      </c>
      <c r="AG129">
        <v>0.58649999999999991</v>
      </c>
      <c r="AH129">
        <v>2</v>
      </c>
      <c r="AI129">
        <v>21014118</v>
      </c>
      <c r="AJ129">
        <v>131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ROW(Source!A92)</f>
        <v>92</v>
      </c>
      <c r="B130">
        <v>21014123</v>
      </c>
      <c r="C130">
        <v>21014117</v>
      </c>
      <c r="D130">
        <v>7231745</v>
      </c>
      <c r="E130">
        <v>1</v>
      </c>
      <c r="F130">
        <v>1</v>
      </c>
      <c r="G130">
        <v>7157832</v>
      </c>
      <c r="H130">
        <v>3</v>
      </c>
      <c r="I130" t="s">
        <v>743</v>
      </c>
      <c r="J130" t="s">
        <v>744</v>
      </c>
      <c r="K130" t="s">
        <v>745</v>
      </c>
      <c r="L130">
        <v>1348</v>
      </c>
      <c r="N130">
        <v>1009</v>
      </c>
      <c r="O130" t="s">
        <v>173</v>
      </c>
      <c r="P130" t="s">
        <v>173</v>
      </c>
      <c r="Q130">
        <v>1000</v>
      </c>
      <c r="X130">
        <v>1.9000000000000001E-4</v>
      </c>
      <c r="Y130">
        <v>17942.88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1.9000000000000001E-4</v>
      </c>
      <c r="AH130">
        <v>2</v>
      </c>
      <c r="AI130">
        <v>21014119</v>
      </c>
      <c r="AJ130">
        <v>132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ROW(Source!A92)</f>
        <v>92</v>
      </c>
      <c r="B131">
        <v>21014124</v>
      </c>
      <c r="C131">
        <v>21014117</v>
      </c>
      <c r="D131">
        <v>7232201</v>
      </c>
      <c r="E131">
        <v>1</v>
      </c>
      <c r="F131">
        <v>1</v>
      </c>
      <c r="G131">
        <v>7157832</v>
      </c>
      <c r="H131">
        <v>3</v>
      </c>
      <c r="I131" t="s">
        <v>746</v>
      </c>
      <c r="J131" t="s">
        <v>747</v>
      </c>
      <c r="K131" t="s">
        <v>748</v>
      </c>
      <c r="L131">
        <v>1346</v>
      </c>
      <c r="N131">
        <v>1009</v>
      </c>
      <c r="O131" t="s">
        <v>206</v>
      </c>
      <c r="P131" t="s">
        <v>206</v>
      </c>
      <c r="Q131">
        <v>1</v>
      </c>
      <c r="X131">
        <v>6.0000000000000001E-3</v>
      </c>
      <c r="Y131">
        <v>12.34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6.0000000000000001E-3</v>
      </c>
      <c r="AH131">
        <v>2</v>
      </c>
      <c r="AI131">
        <v>21014120</v>
      </c>
      <c r="AJ131">
        <v>133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ROW(Source!A92)</f>
        <v>92</v>
      </c>
      <c r="B132">
        <v>21014125</v>
      </c>
      <c r="C132">
        <v>21014117</v>
      </c>
      <c r="D132">
        <v>7232430</v>
      </c>
      <c r="E132">
        <v>1</v>
      </c>
      <c r="F132">
        <v>1</v>
      </c>
      <c r="G132">
        <v>7157832</v>
      </c>
      <c r="H132">
        <v>3</v>
      </c>
      <c r="I132" t="s">
        <v>749</v>
      </c>
      <c r="J132" t="s">
        <v>750</v>
      </c>
      <c r="K132" t="s">
        <v>751</v>
      </c>
      <c r="L132">
        <v>1346</v>
      </c>
      <c r="N132">
        <v>1009</v>
      </c>
      <c r="O132" t="s">
        <v>206</v>
      </c>
      <c r="P132" t="s">
        <v>206</v>
      </c>
      <c r="Q132">
        <v>1</v>
      </c>
      <c r="X132">
        <v>0.09</v>
      </c>
      <c r="Y132">
        <v>20.190000000000001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0.09</v>
      </c>
      <c r="AH132">
        <v>2</v>
      </c>
      <c r="AI132">
        <v>21014121</v>
      </c>
      <c r="AJ132">
        <v>134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ROW(Source!A93)</f>
        <v>93</v>
      </c>
      <c r="B133">
        <v>21014122</v>
      </c>
      <c r="C133">
        <v>21014117</v>
      </c>
      <c r="D133">
        <v>7157835</v>
      </c>
      <c r="E133">
        <v>7157832</v>
      </c>
      <c r="F133">
        <v>1</v>
      </c>
      <c r="G133">
        <v>7157832</v>
      </c>
      <c r="H133">
        <v>1</v>
      </c>
      <c r="I133" t="s">
        <v>685</v>
      </c>
      <c r="J133" t="s">
        <v>3</v>
      </c>
      <c r="K133" t="s">
        <v>686</v>
      </c>
      <c r="L133">
        <v>1191</v>
      </c>
      <c r="N133">
        <v>1013</v>
      </c>
      <c r="O133" t="s">
        <v>687</v>
      </c>
      <c r="P133" t="s">
        <v>687</v>
      </c>
      <c r="Q133">
        <v>1</v>
      </c>
      <c r="X133">
        <v>0.51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1</v>
      </c>
      <c r="AF133" t="s">
        <v>28</v>
      </c>
      <c r="AG133">
        <v>0.58649999999999991</v>
      </c>
      <c r="AH133">
        <v>2</v>
      </c>
      <c r="AI133">
        <v>21014118</v>
      </c>
      <c r="AJ133">
        <v>135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ROW(Source!A93)</f>
        <v>93</v>
      </c>
      <c r="B134">
        <v>21014123</v>
      </c>
      <c r="C134">
        <v>21014117</v>
      </c>
      <c r="D134">
        <v>7231745</v>
      </c>
      <c r="E134">
        <v>1</v>
      </c>
      <c r="F134">
        <v>1</v>
      </c>
      <c r="G134">
        <v>7157832</v>
      </c>
      <c r="H134">
        <v>3</v>
      </c>
      <c r="I134" t="s">
        <v>743</v>
      </c>
      <c r="J134" t="s">
        <v>744</v>
      </c>
      <c r="K134" t="s">
        <v>745</v>
      </c>
      <c r="L134">
        <v>1348</v>
      </c>
      <c r="N134">
        <v>1009</v>
      </c>
      <c r="O134" t="s">
        <v>173</v>
      </c>
      <c r="P134" t="s">
        <v>173</v>
      </c>
      <c r="Q134">
        <v>1000</v>
      </c>
      <c r="X134">
        <v>1.9000000000000001E-4</v>
      </c>
      <c r="Y134">
        <v>17942.88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1.9000000000000001E-4</v>
      </c>
      <c r="AH134">
        <v>2</v>
      </c>
      <c r="AI134">
        <v>21014119</v>
      </c>
      <c r="AJ134">
        <v>136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ROW(Source!A93)</f>
        <v>93</v>
      </c>
      <c r="B135">
        <v>21014124</v>
      </c>
      <c r="C135">
        <v>21014117</v>
      </c>
      <c r="D135">
        <v>7232201</v>
      </c>
      <c r="E135">
        <v>1</v>
      </c>
      <c r="F135">
        <v>1</v>
      </c>
      <c r="G135">
        <v>7157832</v>
      </c>
      <c r="H135">
        <v>3</v>
      </c>
      <c r="I135" t="s">
        <v>746</v>
      </c>
      <c r="J135" t="s">
        <v>747</v>
      </c>
      <c r="K135" t="s">
        <v>748</v>
      </c>
      <c r="L135">
        <v>1346</v>
      </c>
      <c r="N135">
        <v>1009</v>
      </c>
      <c r="O135" t="s">
        <v>206</v>
      </c>
      <c r="P135" t="s">
        <v>206</v>
      </c>
      <c r="Q135">
        <v>1</v>
      </c>
      <c r="X135">
        <v>6.0000000000000001E-3</v>
      </c>
      <c r="Y135">
        <v>12.34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6.0000000000000001E-3</v>
      </c>
      <c r="AH135">
        <v>2</v>
      </c>
      <c r="AI135">
        <v>21014120</v>
      </c>
      <c r="AJ135">
        <v>137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ROW(Source!A93)</f>
        <v>93</v>
      </c>
      <c r="B136">
        <v>21014125</v>
      </c>
      <c r="C136">
        <v>21014117</v>
      </c>
      <c r="D136">
        <v>7232430</v>
      </c>
      <c r="E136">
        <v>1</v>
      </c>
      <c r="F136">
        <v>1</v>
      </c>
      <c r="G136">
        <v>7157832</v>
      </c>
      <c r="H136">
        <v>3</v>
      </c>
      <c r="I136" t="s">
        <v>749</v>
      </c>
      <c r="J136" t="s">
        <v>750</v>
      </c>
      <c r="K136" t="s">
        <v>751</v>
      </c>
      <c r="L136">
        <v>1346</v>
      </c>
      <c r="N136">
        <v>1009</v>
      </c>
      <c r="O136" t="s">
        <v>206</v>
      </c>
      <c r="P136" t="s">
        <v>206</v>
      </c>
      <c r="Q136">
        <v>1</v>
      </c>
      <c r="X136">
        <v>0.09</v>
      </c>
      <c r="Y136">
        <v>20.190000000000001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0.09</v>
      </c>
      <c r="AH136">
        <v>2</v>
      </c>
      <c r="AI136">
        <v>21014121</v>
      </c>
      <c r="AJ136">
        <v>138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ROW(Source!A94)</f>
        <v>94</v>
      </c>
      <c r="B137">
        <v>21014131</v>
      </c>
      <c r="C137">
        <v>21014126</v>
      </c>
      <c r="D137">
        <v>7157835</v>
      </c>
      <c r="E137">
        <v>7157832</v>
      </c>
      <c r="F137">
        <v>1</v>
      </c>
      <c r="G137">
        <v>7157832</v>
      </c>
      <c r="H137">
        <v>1</v>
      </c>
      <c r="I137" t="s">
        <v>685</v>
      </c>
      <c r="J137" t="s">
        <v>3</v>
      </c>
      <c r="K137" t="s">
        <v>686</v>
      </c>
      <c r="L137">
        <v>1191</v>
      </c>
      <c r="N137">
        <v>1013</v>
      </c>
      <c r="O137" t="s">
        <v>687</v>
      </c>
      <c r="P137" t="s">
        <v>687</v>
      </c>
      <c r="Q137">
        <v>1</v>
      </c>
      <c r="X137">
        <v>5.68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1</v>
      </c>
      <c r="AF137" t="s">
        <v>63</v>
      </c>
      <c r="AG137">
        <v>7.5117999999999983</v>
      </c>
      <c r="AH137">
        <v>2</v>
      </c>
      <c r="AI137">
        <v>21014127</v>
      </c>
      <c r="AJ137">
        <v>139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ROW(Source!A94)</f>
        <v>94</v>
      </c>
      <c r="B138">
        <v>21014132</v>
      </c>
      <c r="C138">
        <v>21014126</v>
      </c>
      <c r="D138">
        <v>7231421</v>
      </c>
      <c r="E138">
        <v>1</v>
      </c>
      <c r="F138">
        <v>1</v>
      </c>
      <c r="G138">
        <v>7157832</v>
      </c>
      <c r="H138">
        <v>2</v>
      </c>
      <c r="I138" t="s">
        <v>705</v>
      </c>
      <c r="J138" t="s">
        <v>706</v>
      </c>
      <c r="K138" t="s">
        <v>707</v>
      </c>
      <c r="L138">
        <v>1368</v>
      </c>
      <c r="N138">
        <v>1011</v>
      </c>
      <c r="O138" t="s">
        <v>708</v>
      </c>
      <c r="P138" t="s">
        <v>708</v>
      </c>
      <c r="Q138">
        <v>1</v>
      </c>
      <c r="X138">
        <v>0.01</v>
      </c>
      <c r="Y138">
        <v>0</v>
      </c>
      <c r="Z138">
        <v>74.44</v>
      </c>
      <c r="AA138">
        <v>17.59</v>
      </c>
      <c r="AB138">
        <v>0</v>
      </c>
      <c r="AC138">
        <v>0</v>
      </c>
      <c r="AD138">
        <v>1</v>
      </c>
      <c r="AE138">
        <v>0</v>
      </c>
      <c r="AF138" t="s">
        <v>62</v>
      </c>
      <c r="AG138">
        <v>1.4374999999999999E-2</v>
      </c>
      <c r="AH138">
        <v>2</v>
      </c>
      <c r="AI138">
        <v>21014128</v>
      </c>
      <c r="AJ138">
        <v>140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ROW(Source!A94)</f>
        <v>94</v>
      </c>
      <c r="B139">
        <v>21014133</v>
      </c>
      <c r="C139">
        <v>21014126</v>
      </c>
      <c r="D139">
        <v>9283418</v>
      </c>
      <c r="E139">
        <v>1</v>
      </c>
      <c r="F139">
        <v>1</v>
      </c>
      <c r="G139">
        <v>7157832</v>
      </c>
      <c r="H139">
        <v>2</v>
      </c>
      <c r="I139" t="s">
        <v>752</v>
      </c>
      <c r="J139" t="s">
        <v>753</v>
      </c>
      <c r="K139" t="s">
        <v>754</v>
      </c>
      <c r="L139">
        <v>1368</v>
      </c>
      <c r="N139">
        <v>1011</v>
      </c>
      <c r="O139" t="s">
        <v>708</v>
      </c>
      <c r="P139" t="s">
        <v>708</v>
      </c>
      <c r="Q139">
        <v>1</v>
      </c>
      <c r="X139">
        <v>0.03</v>
      </c>
      <c r="Y139">
        <v>0</v>
      </c>
      <c r="Z139">
        <v>1.76</v>
      </c>
      <c r="AA139">
        <v>0.01</v>
      </c>
      <c r="AB139">
        <v>0</v>
      </c>
      <c r="AC139">
        <v>0</v>
      </c>
      <c r="AD139">
        <v>1</v>
      </c>
      <c r="AE139">
        <v>0</v>
      </c>
      <c r="AF139" t="s">
        <v>62</v>
      </c>
      <c r="AG139">
        <v>4.3124999999999997E-2</v>
      </c>
      <c r="AH139">
        <v>2</v>
      </c>
      <c r="AI139">
        <v>21014129</v>
      </c>
      <c r="AJ139">
        <v>141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ROW(Source!A94)</f>
        <v>94</v>
      </c>
      <c r="B140">
        <v>21014134</v>
      </c>
      <c r="C140">
        <v>21014126</v>
      </c>
      <c r="D140">
        <v>17237731</v>
      </c>
      <c r="E140">
        <v>7157832</v>
      </c>
      <c r="F140">
        <v>1</v>
      </c>
      <c r="G140">
        <v>7157832</v>
      </c>
      <c r="H140">
        <v>3</v>
      </c>
      <c r="I140" t="s">
        <v>864</v>
      </c>
      <c r="J140" t="s">
        <v>3</v>
      </c>
      <c r="K140" t="s">
        <v>865</v>
      </c>
      <c r="L140">
        <v>1346</v>
      </c>
      <c r="N140">
        <v>1009</v>
      </c>
      <c r="O140" t="s">
        <v>206</v>
      </c>
      <c r="P140" t="s">
        <v>206</v>
      </c>
      <c r="Q140">
        <v>1</v>
      </c>
      <c r="X140">
        <v>10.3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 t="s">
        <v>3</v>
      </c>
      <c r="AG140">
        <v>10.3</v>
      </c>
      <c r="AH140">
        <v>3</v>
      </c>
      <c r="AI140">
        <v>-1</v>
      </c>
      <c r="AJ140" t="s">
        <v>3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ROW(Source!A95)</f>
        <v>95</v>
      </c>
      <c r="B141">
        <v>21014131</v>
      </c>
      <c r="C141">
        <v>21014126</v>
      </c>
      <c r="D141">
        <v>7157835</v>
      </c>
      <c r="E141">
        <v>7157832</v>
      </c>
      <c r="F141">
        <v>1</v>
      </c>
      <c r="G141">
        <v>7157832</v>
      </c>
      <c r="H141">
        <v>1</v>
      </c>
      <c r="I141" t="s">
        <v>685</v>
      </c>
      <c r="J141" t="s">
        <v>3</v>
      </c>
      <c r="K141" t="s">
        <v>686</v>
      </c>
      <c r="L141">
        <v>1191</v>
      </c>
      <c r="N141">
        <v>1013</v>
      </c>
      <c r="O141" t="s">
        <v>687</v>
      </c>
      <c r="P141" t="s">
        <v>687</v>
      </c>
      <c r="Q141">
        <v>1</v>
      </c>
      <c r="X141">
        <v>5.68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1</v>
      </c>
      <c r="AF141" t="s">
        <v>63</v>
      </c>
      <c r="AG141">
        <v>7.5117999999999983</v>
      </c>
      <c r="AH141">
        <v>2</v>
      </c>
      <c r="AI141">
        <v>21014127</v>
      </c>
      <c r="AJ141">
        <v>143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ROW(Source!A95)</f>
        <v>95</v>
      </c>
      <c r="B142">
        <v>21014132</v>
      </c>
      <c r="C142">
        <v>21014126</v>
      </c>
      <c r="D142">
        <v>7231421</v>
      </c>
      <c r="E142">
        <v>1</v>
      </c>
      <c r="F142">
        <v>1</v>
      </c>
      <c r="G142">
        <v>7157832</v>
      </c>
      <c r="H142">
        <v>2</v>
      </c>
      <c r="I142" t="s">
        <v>705</v>
      </c>
      <c r="J142" t="s">
        <v>706</v>
      </c>
      <c r="K142" t="s">
        <v>707</v>
      </c>
      <c r="L142">
        <v>1368</v>
      </c>
      <c r="N142">
        <v>1011</v>
      </c>
      <c r="O142" t="s">
        <v>708</v>
      </c>
      <c r="P142" t="s">
        <v>708</v>
      </c>
      <c r="Q142">
        <v>1</v>
      </c>
      <c r="X142">
        <v>0.01</v>
      </c>
      <c r="Y142">
        <v>0</v>
      </c>
      <c r="Z142">
        <v>74.44</v>
      </c>
      <c r="AA142">
        <v>17.59</v>
      </c>
      <c r="AB142">
        <v>0</v>
      </c>
      <c r="AC142">
        <v>0</v>
      </c>
      <c r="AD142">
        <v>1</v>
      </c>
      <c r="AE142">
        <v>0</v>
      </c>
      <c r="AF142" t="s">
        <v>62</v>
      </c>
      <c r="AG142">
        <v>1.4374999999999999E-2</v>
      </c>
      <c r="AH142">
        <v>2</v>
      </c>
      <c r="AI142">
        <v>21014128</v>
      </c>
      <c r="AJ142">
        <v>144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ROW(Source!A95)</f>
        <v>95</v>
      </c>
      <c r="B143">
        <v>21014133</v>
      </c>
      <c r="C143">
        <v>21014126</v>
      </c>
      <c r="D143">
        <v>9283418</v>
      </c>
      <c r="E143">
        <v>1</v>
      </c>
      <c r="F143">
        <v>1</v>
      </c>
      <c r="G143">
        <v>7157832</v>
      </c>
      <c r="H143">
        <v>2</v>
      </c>
      <c r="I143" t="s">
        <v>752</v>
      </c>
      <c r="J143" t="s">
        <v>753</v>
      </c>
      <c r="K143" t="s">
        <v>754</v>
      </c>
      <c r="L143">
        <v>1368</v>
      </c>
      <c r="N143">
        <v>1011</v>
      </c>
      <c r="O143" t="s">
        <v>708</v>
      </c>
      <c r="P143" t="s">
        <v>708</v>
      </c>
      <c r="Q143">
        <v>1</v>
      </c>
      <c r="X143">
        <v>0.03</v>
      </c>
      <c r="Y143">
        <v>0</v>
      </c>
      <c r="Z143">
        <v>1.76</v>
      </c>
      <c r="AA143">
        <v>0.01</v>
      </c>
      <c r="AB143">
        <v>0</v>
      </c>
      <c r="AC143">
        <v>0</v>
      </c>
      <c r="AD143">
        <v>1</v>
      </c>
      <c r="AE143">
        <v>0</v>
      </c>
      <c r="AF143" t="s">
        <v>62</v>
      </c>
      <c r="AG143">
        <v>4.3124999999999997E-2</v>
      </c>
      <c r="AH143">
        <v>2</v>
      </c>
      <c r="AI143">
        <v>21014129</v>
      </c>
      <c r="AJ143">
        <v>145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ROW(Source!A95)</f>
        <v>95</v>
      </c>
      <c r="B144">
        <v>21014134</v>
      </c>
      <c r="C144">
        <v>21014126</v>
      </c>
      <c r="D144">
        <v>17237731</v>
      </c>
      <c r="E144">
        <v>7157832</v>
      </c>
      <c r="F144">
        <v>1</v>
      </c>
      <c r="G144">
        <v>7157832</v>
      </c>
      <c r="H144">
        <v>3</v>
      </c>
      <c r="I144" t="s">
        <v>864</v>
      </c>
      <c r="J144" t="s">
        <v>3</v>
      </c>
      <c r="K144" t="s">
        <v>865</v>
      </c>
      <c r="L144">
        <v>1346</v>
      </c>
      <c r="N144">
        <v>1009</v>
      </c>
      <c r="O144" t="s">
        <v>206</v>
      </c>
      <c r="P144" t="s">
        <v>206</v>
      </c>
      <c r="Q144">
        <v>1</v>
      </c>
      <c r="X144">
        <v>10.3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 t="s">
        <v>3</v>
      </c>
      <c r="AG144">
        <v>10.3</v>
      </c>
      <c r="AH144">
        <v>3</v>
      </c>
      <c r="AI144">
        <v>-1</v>
      </c>
      <c r="AJ144" t="s">
        <v>3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ROW(Source!A98)</f>
        <v>98</v>
      </c>
      <c r="B145">
        <v>21014140</v>
      </c>
      <c r="C145">
        <v>21014136</v>
      </c>
      <c r="D145">
        <v>7157835</v>
      </c>
      <c r="E145">
        <v>7157832</v>
      </c>
      <c r="F145">
        <v>1</v>
      </c>
      <c r="G145">
        <v>7157832</v>
      </c>
      <c r="H145">
        <v>1</v>
      </c>
      <c r="I145" t="s">
        <v>685</v>
      </c>
      <c r="J145" t="s">
        <v>3</v>
      </c>
      <c r="K145" t="s">
        <v>686</v>
      </c>
      <c r="L145">
        <v>1191</v>
      </c>
      <c r="N145">
        <v>1013</v>
      </c>
      <c r="O145" t="s">
        <v>687</v>
      </c>
      <c r="P145" t="s">
        <v>687</v>
      </c>
      <c r="Q145">
        <v>1</v>
      </c>
      <c r="X145">
        <v>280.2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1</v>
      </c>
      <c r="AF145" t="s">
        <v>28</v>
      </c>
      <c r="AG145">
        <v>322.22999999999996</v>
      </c>
      <c r="AH145">
        <v>2</v>
      </c>
      <c r="AI145">
        <v>21014137</v>
      </c>
      <c r="AJ145">
        <v>147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ROW(Source!A98)</f>
        <v>98</v>
      </c>
      <c r="B146">
        <v>21014141</v>
      </c>
      <c r="C146">
        <v>21014136</v>
      </c>
      <c r="D146">
        <v>7182702</v>
      </c>
      <c r="E146">
        <v>7157832</v>
      </c>
      <c r="F146">
        <v>1</v>
      </c>
      <c r="G146">
        <v>7157832</v>
      </c>
      <c r="H146">
        <v>3</v>
      </c>
      <c r="I146" t="s">
        <v>688</v>
      </c>
      <c r="J146" t="s">
        <v>3</v>
      </c>
      <c r="K146" t="s">
        <v>689</v>
      </c>
      <c r="L146">
        <v>1348</v>
      </c>
      <c r="N146">
        <v>1009</v>
      </c>
      <c r="O146" t="s">
        <v>173</v>
      </c>
      <c r="P146" t="s">
        <v>173</v>
      </c>
      <c r="Q146">
        <v>1000</v>
      </c>
      <c r="X146">
        <v>3.38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3.38</v>
      </c>
      <c r="AH146">
        <v>2</v>
      </c>
      <c r="AI146">
        <v>21014138</v>
      </c>
      <c r="AJ146">
        <v>148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ROW(Source!A98)</f>
        <v>98</v>
      </c>
      <c r="B147">
        <v>21014142</v>
      </c>
      <c r="C147">
        <v>21014136</v>
      </c>
      <c r="D147">
        <v>7178745</v>
      </c>
      <c r="E147">
        <v>7157832</v>
      </c>
      <c r="F147">
        <v>1</v>
      </c>
      <c r="G147">
        <v>7157832</v>
      </c>
      <c r="H147">
        <v>3</v>
      </c>
      <c r="I147" t="s">
        <v>862</v>
      </c>
      <c r="J147" t="s">
        <v>3</v>
      </c>
      <c r="K147" t="s">
        <v>863</v>
      </c>
      <c r="L147">
        <v>1339</v>
      </c>
      <c r="N147">
        <v>1007</v>
      </c>
      <c r="O147" t="s">
        <v>123</v>
      </c>
      <c r="P147" t="s">
        <v>123</v>
      </c>
      <c r="Q147">
        <v>1</v>
      </c>
      <c r="X147">
        <v>2.31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 t="s">
        <v>3</v>
      </c>
      <c r="AG147">
        <v>2.31</v>
      </c>
      <c r="AH147">
        <v>3</v>
      </c>
      <c r="AI147">
        <v>-1</v>
      </c>
      <c r="AJ147" t="s">
        <v>3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ROW(Source!A99)</f>
        <v>99</v>
      </c>
      <c r="B148">
        <v>21014140</v>
      </c>
      <c r="C148">
        <v>21014136</v>
      </c>
      <c r="D148">
        <v>7157835</v>
      </c>
      <c r="E148">
        <v>7157832</v>
      </c>
      <c r="F148">
        <v>1</v>
      </c>
      <c r="G148">
        <v>7157832</v>
      </c>
      <c r="H148">
        <v>1</v>
      </c>
      <c r="I148" t="s">
        <v>685</v>
      </c>
      <c r="J148" t="s">
        <v>3</v>
      </c>
      <c r="K148" t="s">
        <v>686</v>
      </c>
      <c r="L148">
        <v>1191</v>
      </c>
      <c r="N148">
        <v>1013</v>
      </c>
      <c r="O148" t="s">
        <v>687</v>
      </c>
      <c r="P148" t="s">
        <v>687</v>
      </c>
      <c r="Q148">
        <v>1</v>
      </c>
      <c r="X148">
        <v>280.2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1</v>
      </c>
      <c r="AF148" t="s">
        <v>28</v>
      </c>
      <c r="AG148">
        <v>322.22999999999996</v>
      </c>
      <c r="AH148">
        <v>2</v>
      </c>
      <c r="AI148">
        <v>21014137</v>
      </c>
      <c r="AJ148">
        <v>150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ROW(Source!A99)</f>
        <v>99</v>
      </c>
      <c r="B149">
        <v>21014141</v>
      </c>
      <c r="C149">
        <v>21014136</v>
      </c>
      <c r="D149">
        <v>7182702</v>
      </c>
      <c r="E149">
        <v>7157832</v>
      </c>
      <c r="F149">
        <v>1</v>
      </c>
      <c r="G149">
        <v>7157832</v>
      </c>
      <c r="H149">
        <v>3</v>
      </c>
      <c r="I149" t="s">
        <v>688</v>
      </c>
      <c r="J149" t="s">
        <v>3</v>
      </c>
      <c r="K149" t="s">
        <v>689</v>
      </c>
      <c r="L149">
        <v>1348</v>
      </c>
      <c r="N149">
        <v>1009</v>
      </c>
      <c r="O149" t="s">
        <v>173</v>
      </c>
      <c r="P149" t="s">
        <v>173</v>
      </c>
      <c r="Q149">
        <v>1000</v>
      </c>
      <c r="X149">
        <v>3.38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3.38</v>
      </c>
      <c r="AH149">
        <v>2</v>
      </c>
      <c r="AI149">
        <v>21014138</v>
      </c>
      <c r="AJ149">
        <v>151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ROW(Source!A99)</f>
        <v>99</v>
      </c>
      <c r="B150">
        <v>21014142</v>
      </c>
      <c r="C150">
        <v>21014136</v>
      </c>
      <c r="D150">
        <v>7178745</v>
      </c>
      <c r="E150">
        <v>7157832</v>
      </c>
      <c r="F150">
        <v>1</v>
      </c>
      <c r="G150">
        <v>7157832</v>
      </c>
      <c r="H150">
        <v>3</v>
      </c>
      <c r="I150" t="s">
        <v>862</v>
      </c>
      <c r="J150" t="s">
        <v>3</v>
      </c>
      <c r="K150" t="s">
        <v>863</v>
      </c>
      <c r="L150">
        <v>1339</v>
      </c>
      <c r="N150">
        <v>1007</v>
      </c>
      <c r="O150" t="s">
        <v>123</v>
      </c>
      <c r="P150" t="s">
        <v>123</v>
      </c>
      <c r="Q150">
        <v>1</v>
      </c>
      <c r="X150">
        <v>2.31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 t="s">
        <v>3</v>
      </c>
      <c r="AG150">
        <v>2.31</v>
      </c>
      <c r="AH150">
        <v>3</v>
      </c>
      <c r="AI150">
        <v>-1</v>
      </c>
      <c r="AJ150" t="s">
        <v>3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ROW(Source!A102)</f>
        <v>102</v>
      </c>
      <c r="B151">
        <v>21014291</v>
      </c>
      <c r="C151">
        <v>21014269</v>
      </c>
      <c r="D151">
        <v>7157835</v>
      </c>
      <c r="E151">
        <v>7157832</v>
      </c>
      <c r="F151">
        <v>1</v>
      </c>
      <c r="G151">
        <v>7157832</v>
      </c>
      <c r="H151">
        <v>1</v>
      </c>
      <c r="I151" t="s">
        <v>685</v>
      </c>
      <c r="J151" t="s">
        <v>3</v>
      </c>
      <c r="K151" t="s">
        <v>686</v>
      </c>
      <c r="L151">
        <v>1191</v>
      </c>
      <c r="N151">
        <v>1013</v>
      </c>
      <c r="O151" t="s">
        <v>687</v>
      </c>
      <c r="P151" t="s">
        <v>687</v>
      </c>
      <c r="Q151">
        <v>1</v>
      </c>
      <c r="X151">
        <v>6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1</v>
      </c>
      <c r="AF151" t="s">
        <v>63</v>
      </c>
      <c r="AG151">
        <v>7.9349999999999987</v>
      </c>
      <c r="AH151">
        <v>2</v>
      </c>
      <c r="AI151">
        <v>21014291</v>
      </c>
      <c r="AJ151">
        <v>153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ROW(Source!A102)</f>
        <v>102</v>
      </c>
      <c r="B152">
        <v>21014292</v>
      </c>
      <c r="C152">
        <v>21014269</v>
      </c>
      <c r="D152">
        <v>7159942</v>
      </c>
      <c r="E152">
        <v>7157832</v>
      </c>
      <c r="F152">
        <v>1</v>
      </c>
      <c r="G152">
        <v>7157832</v>
      </c>
      <c r="H152">
        <v>2</v>
      </c>
      <c r="I152" t="s">
        <v>692</v>
      </c>
      <c r="J152" t="s">
        <v>3</v>
      </c>
      <c r="K152" t="s">
        <v>693</v>
      </c>
      <c r="L152">
        <v>1344</v>
      </c>
      <c r="N152">
        <v>1008</v>
      </c>
      <c r="O152" t="s">
        <v>691</v>
      </c>
      <c r="P152" t="s">
        <v>691</v>
      </c>
      <c r="Q152">
        <v>1</v>
      </c>
      <c r="X152">
        <v>5.21</v>
      </c>
      <c r="Y152">
        <v>0</v>
      </c>
      <c r="Z152">
        <v>1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62</v>
      </c>
      <c r="AG152">
        <v>7.489374999999999</v>
      </c>
      <c r="AH152">
        <v>2</v>
      </c>
      <c r="AI152">
        <v>21014292</v>
      </c>
      <c r="AJ152">
        <v>154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ROW(Source!A102)</f>
        <v>102</v>
      </c>
      <c r="B153">
        <v>21014296</v>
      </c>
      <c r="C153">
        <v>21014269</v>
      </c>
      <c r="D153">
        <v>7182707</v>
      </c>
      <c r="E153">
        <v>7157832</v>
      </c>
      <c r="F153">
        <v>1</v>
      </c>
      <c r="G153">
        <v>7157832</v>
      </c>
      <c r="H153">
        <v>3</v>
      </c>
      <c r="I153" t="s">
        <v>688</v>
      </c>
      <c r="J153" t="s">
        <v>3</v>
      </c>
      <c r="K153" t="s">
        <v>690</v>
      </c>
      <c r="L153">
        <v>1344</v>
      </c>
      <c r="N153">
        <v>1008</v>
      </c>
      <c r="O153" t="s">
        <v>691</v>
      </c>
      <c r="P153" t="s">
        <v>691</v>
      </c>
      <c r="Q153">
        <v>1</v>
      </c>
      <c r="X153">
        <v>6.59</v>
      </c>
      <c r="Y153">
        <v>1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6.59</v>
      </c>
      <c r="AH153">
        <v>2</v>
      </c>
      <c r="AI153">
        <v>21014296</v>
      </c>
      <c r="AJ153">
        <v>155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ROW(Source!A102)</f>
        <v>102</v>
      </c>
      <c r="B154">
        <v>21014293</v>
      </c>
      <c r="C154">
        <v>21014269</v>
      </c>
      <c r="D154">
        <v>7157848</v>
      </c>
      <c r="E154">
        <v>7157832</v>
      </c>
      <c r="F154">
        <v>1</v>
      </c>
      <c r="G154">
        <v>7157832</v>
      </c>
      <c r="H154">
        <v>3</v>
      </c>
      <c r="I154" t="s">
        <v>866</v>
      </c>
      <c r="J154" t="s">
        <v>3</v>
      </c>
      <c r="K154" t="s">
        <v>757</v>
      </c>
      <c r="L154">
        <v>1339</v>
      </c>
      <c r="N154">
        <v>1007</v>
      </c>
      <c r="O154" t="s">
        <v>123</v>
      </c>
      <c r="P154" t="s">
        <v>123</v>
      </c>
      <c r="Q154">
        <v>1</v>
      </c>
      <c r="X154">
        <v>8.3999999999999995E-3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 t="s">
        <v>3</v>
      </c>
      <c r="AG154">
        <v>8.3999999999999995E-3</v>
      </c>
      <c r="AH154">
        <v>3</v>
      </c>
      <c r="AI154">
        <v>-1</v>
      </c>
      <c r="AJ154" t="s">
        <v>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ROW(Source!A102)</f>
        <v>102</v>
      </c>
      <c r="B155">
        <v>21014294</v>
      </c>
      <c r="C155">
        <v>21014269</v>
      </c>
      <c r="D155">
        <v>7178563</v>
      </c>
      <c r="E155">
        <v>7157832</v>
      </c>
      <c r="F155">
        <v>1</v>
      </c>
      <c r="G155">
        <v>7157832</v>
      </c>
      <c r="H155">
        <v>3</v>
      </c>
      <c r="I155" t="s">
        <v>867</v>
      </c>
      <c r="J155" t="s">
        <v>3</v>
      </c>
      <c r="K155" t="s">
        <v>868</v>
      </c>
      <c r="L155">
        <v>1348</v>
      </c>
      <c r="N155">
        <v>1009</v>
      </c>
      <c r="O155" t="s">
        <v>173</v>
      </c>
      <c r="P155" t="s">
        <v>173</v>
      </c>
      <c r="Q155">
        <v>1000</v>
      </c>
      <c r="X155">
        <v>4.8000000000000001E-2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 t="s">
        <v>3</v>
      </c>
      <c r="AG155">
        <v>4.8000000000000001E-2</v>
      </c>
      <c r="AH155">
        <v>3</v>
      </c>
      <c r="AI155">
        <v>-1</v>
      </c>
      <c r="AJ155" t="s">
        <v>3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ROW(Source!A102)</f>
        <v>102</v>
      </c>
      <c r="B156">
        <v>21014295</v>
      </c>
      <c r="C156">
        <v>21014269</v>
      </c>
      <c r="D156">
        <v>7178752</v>
      </c>
      <c r="E156">
        <v>7157832</v>
      </c>
      <c r="F156">
        <v>1</v>
      </c>
      <c r="G156">
        <v>7157832</v>
      </c>
      <c r="H156">
        <v>3</v>
      </c>
      <c r="I156" t="s">
        <v>862</v>
      </c>
      <c r="J156" t="s">
        <v>3</v>
      </c>
      <c r="K156" t="s">
        <v>869</v>
      </c>
      <c r="L156">
        <v>1339</v>
      </c>
      <c r="N156">
        <v>1007</v>
      </c>
      <c r="O156" t="s">
        <v>123</v>
      </c>
      <c r="P156" t="s">
        <v>123</v>
      </c>
      <c r="Q156">
        <v>1</v>
      </c>
      <c r="X156">
        <v>0.03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 t="s">
        <v>3</v>
      </c>
      <c r="AG156">
        <v>0.03</v>
      </c>
      <c r="AH156">
        <v>3</v>
      </c>
      <c r="AI156">
        <v>-1</v>
      </c>
      <c r="AJ156" t="s">
        <v>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ROW(Source!A103)</f>
        <v>103</v>
      </c>
      <c r="B157">
        <v>21014291</v>
      </c>
      <c r="C157">
        <v>21014269</v>
      </c>
      <c r="D157">
        <v>7157835</v>
      </c>
      <c r="E157">
        <v>7157832</v>
      </c>
      <c r="F157">
        <v>1</v>
      </c>
      <c r="G157">
        <v>7157832</v>
      </c>
      <c r="H157">
        <v>1</v>
      </c>
      <c r="I157" t="s">
        <v>685</v>
      </c>
      <c r="J157" t="s">
        <v>3</v>
      </c>
      <c r="K157" t="s">
        <v>686</v>
      </c>
      <c r="L157">
        <v>1191</v>
      </c>
      <c r="N157">
        <v>1013</v>
      </c>
      <c r="O157" t="s">
        <v>687</v>
      </c>
      <c r="P157" t="s">
        <v>687</v>
      </c>
      <c r="Q157">
        <v>1</v>
      </c>
      <c r="X157">
        <v>6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1</v>
      </c>
      <c r="AF157" t="s">
        <v>63</v>
      </c>
      <c r="AG157">
        <v>7.9349999999999987</v>
      </c>
      <c r="AH157">
        <v>2</v>
      </c>
      <c r="AI157">
        <v>21014291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ROW(Source!A103)</f>
        <v>103</v>
      </c>
      <c r="B158">
        <v>21014292</v>
      </c>
      <c r="C158">
        <v>21014269</v>
      </c>
      <c r="D158">
        <v>7159942</v>
      </c>
      <c r="E158">
        <v>7157832</v>
      </c>
      <c r="F158">
        <v>1</v>
      </c>
      <c r="G158">
        <v>7157832</v>
      </c>
      <c r="H158">
        <v>2</v>
      </c>
      <c r="I158" t="s">
        <v>692</v>
      </c>
      <c r="J158" t="s">
        <v>3</v>
      </c>
      <c r="K158" t="s">
        <v>693</v>
      </c>
      <c r="L158">
        <v>1344</v>
      </c>
      <c r="N158">
        <v>1008</v>
      </c>
      <c r="O158" t="s">
        <v>691</v>
      </c>
      <c r="P158" t="s">
        <v>691</v>
      </c>
      <c r="Q158">
        <v>1</v>
      </c>
      <c r="X158">
        <v>5.21</v>
      </c>
      <c r="Y158">
        <v>0</v>
      </c>
      <c r="Z158">
        <v>1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62</v>
      </c>
      <c r="AG158">
        <v>7.489374999999999</v>
      </c>
      <c r="AH158">
        <v>2</v>
      </c>
      <c r="AI158">
        <v>21014292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ROW(Source!A103)</f>
        <v>103</v>
      </c>
      <c r="B159">
        <v>21014296</v>
      </c>
      <c r="C159">
        <v>21014269</v>
      </c>
      <c r="D159">
        <v>7182707</v>
      </c>
      <c r="E159">
        <v>7157832</v>
      </c>
      <c r="F159">
        <v>1</v>
      </c>
      <c r="G159">
        <v>7157832</v>
      </c>
      <c r="H159">
        <v>3</v>
      </c>
      <c r="I159" t="s">
        <v>688</v>
      </c>
      <c r="J159" t="s">
        <v>3</v>
      </c>
      <c r="K159" t="s">
        <v>690</v>
      </c>
      <c r="L159">
        <v>1344</v>
      </c>
      <c r="N159">
        <v>1008</v>
      </c>
      <c r="O159" t="s">
        <v>691</v>
      </c>
      <c r="P159" t="s">
        <v>691</v>
      </c>
      <c r="Q159">
        <v>1</v>
      </c>
      <c r="X159">
        <v>6.59</v>
      </c>
      <c r="Y159">
        <v>1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6.59</v>
      </c>
      <c r="AH159">
        <v>2</v>
      </c>
      <c r="AI159">
        <v>21014296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ROW(Source!A103)</f>
        <v>103</v>
      </c>
      <c r="B160">
        <v>21014293</v>
      </c>
      <c r="C160">
        <v>21014269</v>
      </c>
      <c r="D160">
        <v>7157848</v>
      </c>
      <c r="E160">
        <v>7157832</v>
      </c>
      <c r="F160">
        <v>1</v>
      </c>
      <c r="G160">
        <v>7157832</v>
      </c>
      <c r="H160">
        <v>3</v>
      </c>
      <c r="I160" t="s">
        <v>866</v>
      </c>
      <c r="J160" t="s">
        <v>3</v>
      </c>
      <c r="K160" t="s">
        <v>757</v>
      </c>
      <c r="L160">
        <v>1339</v>
      </c>
      <c r="N160">
        <v>1007</v>
      </c>
      <c r="O160" t="s">
        <v>123</v>
      </c>
      <c r="P160" t="s">
        <v>123</v>
      </c>
      <c r="Q160">
        <v>1</v>
      </c>
      <c r="X160">
        <v>8.3999999999999995E-3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 t="s">
        <v>3</v>
      </c>
      <c r="AG160">
        <v>8.3999999999999995E-3</v>
      </c>
      <c r="AH160">
        <v>3</v>
      </c>
      <c r="AI160">
        <v>-1</v>
      </c>
      <c r="AJ160" t="s">
        <v>3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ROW(Source!A103)</f>
        <v>103</v>
      </c>
      <c r="B161">
        <v>21014294</v>
      </c>
      <c r="C161">
        <v>21014269</v>
      </c>
      <c r="D161">
        <v>7178563</v>
      </c>
      <c r="E161">
        <v>7157832</v>
      </c>
      <c r="F161">
        <v>1</v>
      </c>
      <c r="G161">
        <v>7157832</v>
      </c>
      <c r="H161">
        <v>3</v>
      </c>
      <c r="I161" t="s">
        <v>867</v>
      </c>
      <c r="J161" t="s">
        <v>3</v>
      </c>
      <c r="K161" t="s">
        <v>868</v>
      </c>
      <c r="L161">
        <v>1348</v>
      </c>
      <c r="N161">
        <v>1009</v>
      </c>
      <c r="O161" t="s">
        <v>173</v>
      </c>
      <c r="P161" t="s">
        <v>173</v>
      </c>
      <c r="Q161">
        <v>1000</v>
      </c>
      <c r="X161">
        <v>4.8000000000000001E-2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 t="s">
        <v>3</v>
      </c>
      <c r="AG161">
        <v>4.8000000000000001E-2</v>
      </c>
      <c r="AH161">
        <v>3</v>
      </c>
      <c r="AI161">
        <v>-1</v>
      </c>
      <c r="AJ161" t="s">
        <v>3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ROW(Source!A103)</f>
        <v>103</v>
      </c>
      <c r="B162">
        <v>21014295</v>
      </c>
      <c r="C162">
        <v>21014269</v>
      </c>
      <c r="D162">
        <v>7178752</v>
      </c>
      <c r="E162">
        <v>7157832</v>
      </c>
      <c r="F162">
        <v>1</v>
      </c>
      <c r="G162">
        <v>7157832</v>
      </c>
      <c r="H162">
        <v>3</v>
      </c>
      <c r="I162" t="s">
        <v>862</v>
      </c>
      <c r="J162" t="s">
        <v>3</v>
      </c>
      <c r="K162" t="s">
        <v>869</v>
      </c>
      <c r="L162">
        <v>1339</v>
      </c>
      <c r="N162">
        <v>1007</v>
      </c>
      <c r="O162" t="s">
        <v>123</v>
      </c>
      <c r="P162" t="s">
        <v>123</v>
      </c>
      <c r="Q162">
        <v>1</v>
      </c>
      <c r="X162">
        <v>0.03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 t="s">
        <v>3</v>
      </c>
      <c r="AG162">
        <v>0.03</v>
      </c>
      <c r="AH162">
        <v>3</v>
      </c>
      <c r="AI162">
        <v>-1</v>
      </c>
      <c r="AJ162" t="s">
        <v>3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ROW(Source!A106)</f>
        <v>106</v>
      </c>
      <c r="B163">
        <v>21014264</v>
      </c>
      <c r="C163">
        <v>21014259</v>
      </c>
      <c r="D163">
        <v>7157835</v>
      </c>
      <c r="E163">
        <v>7157832</v>
      </c>
      <c r="F163">
        <v>1</v>
      </c>
      <c r="G163">
        <v>7157832</v>
      </c>
      <c r="H163">
        <v>1</v>
      </c>
      <c r="I163" t="s">
        <v>685</v>
      </c>
      <c r="J163" t="s">
        <v>3</v>
      </c>
      <c r="K163" t="s">
        <v>686</v>
      </c>
      <c r="L163">
        <v>1191</v>
      </c>
      <c r="N163">
        <v>1013</v>
      </c>
      <c r="O163" t="s">
        <v>687</v>
      </c>
      <c r="P163" t="s">
        <v>687</v>
      </c>
      <c r="Q163">
        <v>1</v>
      </c>
      <c r="X163">
        <v>5.68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1</v>
      </c>
      <c r="AF163" t="s">
        <v>63</v>
      </c>
      <c r="AG163">
        <v>7.5117999999999983</v>
      </c>
      <c r="AH163">
        <v>2</v>
      </c>
      <c r="AI163">
        <v>21014260</v>
      </c>
      <c r="AJ163">
        <v>161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ROW(Source!A106)</f>
        <v>106</v>
      </c>
      <c r="B164">
        <v>21014265</v>
      </c>
      <c r="C164">
        <v>21014259</v>
      </c>
      <c r="D164">
        <v>7231421</v>
      </c>
      <c r="E164">
        <v>1</v>
      </c>
      <c r="F164">
        <v>1</v>
      </c>
      <c r="G164">
        <v>7157832</v>
      </c>
      <c r="H164">
        <v>2</v>
      </c>
      <c r="I164" t="s">
        <v>705</v>
      </c>
      <c r="J164" t="s">
        <v>706</v>
      </c>
      <c r="K164" t="s">
        <v>707</v>
      </c>
      <c r="L164">
        <v>1368</v>
      </c>
      <c r="N164">
        <v>1011</v>
      </c>
      <c r="O164" t="s">
        <v>708</v>
      </c>
      <c r="P164" t="s">
        <v>708</v>
      </c>
      <c r="Q164">
        <v>1</v>
      </c>
      <c r="X164">
        <v>0.01</v>
      </c>
      <c r="Y164">
        <v>0</v>
      </c>
      <c r="Z164">
        <v>74.44</v>
      </c>
      <c r="AA164">
        <v>17.59</v>
      </c>
      <c r="AB164">
        <v>0</v>
      </c>
      <c r="AC164">
        <v>0</v>
      </c>
      <c r="AD164">
        <v>1</v>
      </c>
      <c r="AE164">
        <v>0</v>
      </c>
      <c r="AF164" t="s">
        <v>224</v>
      </c>
      <c r="AG164">
        <v>1.4374999999999999E-2</v>
      </c>
      <c r="AH164">
        <v>2</v>
      </c>
      <c r="AI164">
        <v>21014261</v>
      </c>
      <c r="AJ164">
        <v>162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ROW(Source!A106)</f>
        <v>106</v>
      </c>
      <c r="B165">
        <v>21014266</v>
      </c>
      <c r="C165">
        <v>21014259</v>
      </c>
      <c r="D165">
        <v>9283418</v>
      </c>
      <c r="E165">
        <v>1</v>
      </c>
      <c r="F165">
        <v>1</v>
      </c>
      <c r="G165">
        <v>7157832</v>
      </c>
      <c r="H165">
        <v>2</v>
      </c>
      <c r="I165" t="s">
        <v>752</v>
      </c>
      <c r="J165" t="s">
        <v>753</v>
      </c>
      <c r="K165" t="s">
        <v>754</v>
      </c>
      <c r="L165">
        <v>1368</v>
      </c>
      <c r="N165">
        <v>1011</v>
      </c>
      <c r="O165" t="s">
        <v>708</v>
      </c>
      <c r="P165" t="s">
        <v>708</v>
      </c>
      <c r="Q165">
        <v>1</v>
      </c>
      <c r="X165">
        <v>0.03</v>
      </c>
      <c r="Y165">
        <v>0</v>
      </c>
      <c r="Z165">
        <v>1.76</v>
      </c>
      <c r="AA165">
        <v>0.01</v>
      </c>
      <c r="AB165">
        <v>0</v>
      </c>
      <c r="AC165">
        <v>0</v>
      </c>
      <c r="AD165">
        <v>1</v>
      </c>
      <c r="AE165">
        <v>0</v>
      </c>
      <c r="AF165" t="s">
        <v>224</v>
      </c>
      <c r="AG165">
        <v>4.3124999999999997E-2</v>
      </c>
      <c r="AH165">
        <v>2</v>
      </c>
      <c r="AI165">
        <v>21014262</v>
      </c>
      <c r="AJ165">
        <v>163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ROW(Source!A106)</f>
        <v>106</v>
      </c>
      <c r="B166">
        <v>21014267</v>
      </c>
      <c r="C166">
        <v>21014259</v>
      </c>
      <c r="D166">
        <v>17237731</v>
      </c>
      <c r="E166">
        <v>7157832</v>
      </c>
      <c r="F166">
        <v>1</v>
      </c>
      <c r="G166">
        <v>7157832</v>
      </c>
      <c r="H166">
        <v>3</v>
      </c>
      <c r="I166" t="s">
        <v>864</v>
      </c>
      <c r="J166" t="s">
        <v>3</v>
      </c>
      <c r="K166" t="s">
        <v>865</v>
      </c>
      <c r="L166">
        <v>1346</v>
      </c>
      <c r="N166">
        <v>1009</v>
      </c>
      <c r="O166" t="s">
        <v>206</v>
      </c>
      <c r="P166" t="s">
        <v>206</v>
      </c>
      <c r="Q166">
        <v>1</v>
      </c>
      <c r="X166">
        <v>10.3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 t="s">
        <v>3</v>
      </c>
      <c r="AG166">
        <v>10.3</v>
      </c>
      <c r="AH166">
        <v>3</v>
      </c>
      <c r="AI166">
        <v>-1</v>
      </c>
      <c r="AJ166" t="s">
        <v>3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ROW(Source!A107)</f>
        <v>107</v>
      </c>
      <c r="B167">
        <v>21014264</v>
      </c>
      <c r="C167">
        <v>21014259</v>
      </c>
      <c r="D167">
        <v>7157835</v>
      </c>
      <c r="E167">
        <v>7157832</v>
      </c>
      <c r="F167">
        <v>1</v>
      </c>
      <c r="G167">
        <v>7157832</v>
      </c>
      <c r="H167">
        <v>1</v>
      </c>
      <c r="I167" t="s">
        <v>685</v>
      </c>
      <c r="J167" t="s">
        <v>3</v>
      </c>
      <c r="K167" t="s">
        <v>686</v>
      </c>
      <c r="L167">
        <v>1191</v>
      </c>
      <c r="N167">
        <v>1013</v>
      </c>
      <c r="O167" t="s">
        <v>687</v>
      </c>
      <c r="P167" t="s">
        <v>687</v>
      </c>
      <c r="Q167">
        <v>1</v>
      </c>
      <c r="X167">
        <v>5.68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1</v>
      </c>
      <c r="AF167" t="s">
        <v>63</v>
      </c>
      <c r="AG167">
        <v>7.5117999999999983</v>
      </c>
      <c r="AH167">
        <v>2</v>
      </c>
      <c r="AI167">
        <v>21014260</v>
      </c>
      <c r="AJ167">
        <v>165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ROW(Source!A107)</f>
        <v>107</v>
      </c>
      <c r="B168">
        <v>21014265</v>
      </c>
      <c r="C168">
        <v>21014259</v>
      </c>
      <c r="D168">
        <v>7231421</v>
      </c>
      <c r="E168">
        <v>1</v>
      </c>
      <c r="F168">
        <v>1</v>
      </c>
      <c r="G168">
        <v>7157832</v>
      </c>
      <c r="H168">
        <v>2</v>
      </c>
      <c r="I168" t="s">
        <v>705</v>
      </c>
      <c r="J168" t="s">
        <v>706</v>
      </c>
      <c r="K168" t="s">
        <v>707</v>
      </c>
      <c r="L168">
        <v>1368</v>
      </c>
      <c r="N168">
        <v>1011</v>
      </c>
      <c r="O168" t="s">
        <v>708</v>
      </c>
      <c r="P168" t="s">
        <v>708</v>
      </c>
      <c r="Q168">
        <v>1</v>
      </c>
      <c r="X168">
        <v>0.01</v>
      </c>
      <c r="Y168">
        <v>0</v>
      </c>
      <c r="Z168">
        <v>74.44</v>
      </c>
      <c r="AA168">
        <v>17.59</v>
      </c>
      <c r="AB168">
        <v>0</v>
      </c>
      <c r="AC168">
        <v>0</v>
      </c>
      <c r="AD168">
        <v>1</v>
      </c>
      <c r="AE168">
        <v>0</v>
      </c>
      <c r="AF168" t="s">
        <v>224</v>
      </c>
      <c r="AG168">
        <v>1.4374999999999999E-2</v>
      </c>
      <c r="AH168">
        <v>2</v>
      </c>
      <c r="AI168">
        <v>21014261</v>
      </c>
      <c r="AJ168">
        <v>166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ROW(Source!A107)</f>
        <v>107</v>
      </c>
      <c r="B169">
        <v>21014266</v>
      </c>
      <c r="C169">
        <v>21014259</v>
      </c>
      <c r="D169">
        <v>9283418</v>
      </c>
      <c r="E169">
        <v>1</v>
      </c>
      <c r="F169">
        <v>1</v>
      </c>
      <c r="G169">
        <v>7157832</v>
      </c>
      <c r="H169">
        <v>2</v>
      </c>
      <c r="I169" t="s">
        <v>752</v>
      </c>
      <c r="J169" t="s">
        <v>753</v>
      </c>
      <c r="K169" t="s">
        <v>754</v>
      </c>
      <c r="L169">
        <v>1368</v>
      </c>
      <c r="N169">
        <v>1011</v>
      </c>
      <c r="O169" t="s">
        <v>708</v>
      </c>
      <c r="P169" t="s">
        <v>708</v>
      </c>
      <c r="Q169">
        <v>1</v>
      </c>
      <c r="X169">
        <v>0.03</v>
      </c>
      <c r="Y169">
        <v>0</v>
      </c>
      <c r="Z169">
        <v>1.76</v>
      </c>
      <c r="AA169">
        <v>0.01</v>
      </c>
      <c r="AB169">
        <v>0</v>
      </c>
      <c r="AC169">
        <v>0</v>
      </c>
      <c r="AD169">
        <v>1</v>
      </c>
      <c r="AE169">
        <v>0</v>
      </c>
      <c r="AF169" t="s">
        <v>224</v>
      </c>
      <c r="AG169">
        <v>4.3124999999999997E-2</v>
      </c>
      <c r="AH169">
        <v>2</v>
      </c>
      <c r="AI169">
        <v>21014262</v>
      </c>
      <c r="AJ169">
        <v>167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ROW(Source!A107)</f>
        <v>107</v>
      </c>
      <c r="B170">
        <v>21014267</v>
      </c>
      <c r="C170">
        <v>21014259</v>
      </c>
      <c r="D170">
        <v>17237731</v>
      </c>
      <c r="E170">
        <v>7157832</v>
      </c>
      <c r="F170">
        <v>1</v>
      </c>
      <c r="G170">
        <v>7157832</v>
      </c>
      <c r="H170">
        <v>3</v>
      </c>
      <c r="I170" t="s">
        <v>864</v>
      </c>
      <c r="J170" t="s">
        <v>3</v>
      </c>
      <c r="K170" t="s">
        <v>865</v>
      </c>
      <c r="L170">
        <v>1346</v>
      </c>
      <c r="N170">
        <v>1009</v>
      </c>
      <c r="O170" t="s">
        <v>206</v>
      </c>
      <c r="P170" t="s">
        <v>206</v>
      </c>
      <c r="Q170">
        <v>1</v>
      </c>
      <c r="X170">
        <v>10.3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 t="s">
        <v>3</v>
      </c>
      <c r="AG170">
        <v>10.3</v>
      </c>
      <c r="AH170">
        <v>3</v>
      </c>
      <c r="AI170">
        <v>-1</v>
      </c>
      <c r="AJ170" t="s">
        <v>3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ROW(Source!A110)</f>
        <v>110</v>
      </c>
      <c r="B171">
        <v>21014150</v>
      </c>
      <c r="C171">
        <v>21014144</v>
      </c>
      <c r="D171">
        <v>7157835</v>
      </c>
      <c r="E171">
        <v>7157832</v>
      </c>
      <c r="F171">
        <v>1</v>
      </c>
      <c r="G171">
        <v>7157832</v>
      </c>
      <c r="H171">
        <v>1</v>
      </c>
      <c r="I171" t="s">
        <v>685</v>
      </c>
      <c r="J171" t="s">
        <v>3</v>
      </c>
      <c r="K171" t="s">
        <v>686</v>
      </c>
      <c r="L171">
        <v>1191</v>
      </c>
      <c r="N171">
        <v>1013</v>
      </c>
      <c r="O171" t="s">
        <v>687</v>
      </c>
      <c r="P171" t="s">
        <v>687</v>
      </c>
      <c r="Q171">
        <v>1</v>
      </c>
      <c r="X171">
        <v>49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1</v>
      </c>
      <c r="AF171" t="s">
        <v>63</v>
      </c>
      <c r="AG171">
        <v>64.802499999999995</v>
      </c>
      <c r="AH171">
        <v>2</v>
      </c>
      <c r="AI171">
        <v>21014145</v>
      </c>
      <c r="AJ171">
        <v>169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ROW(Source!A110)</f>
        <v>110</v>
      </c>
      <c r="B172">
        <v>21014151</v>
      </c>
      <c r="C172">
        <v>21014144</v>
      </c>
      <c r="D172">
        <v>7159942</v>
      </c>
      <c r="E172">
        <v>7157832</v>
      </c>
      <c r="F172">
        <v>1</v>
      </c>
      <c r="G172">
        <v>7157832</v>
      </c>
      <c r="H172">
        <v>2</v>
      </c>
      <c r="I172" t="s">
        <v>692</v>
      </c>
      <c r="J172" t="s">
        <v>3</v>
      </c>
      <c r="K172" t="s">
        <v>693</v>
      </c>
      <c r="L172">
        <v>1344</v>
      </c>
      <c r="N172">
        <v>1008</v>
      </c>
      <c r="O172" t="s">
        <v>691</v>
      </c>
      <c r="P172" t="s">
        <v>691</v>
      </c>
      <c r="Q172">
        <v>1</v>
      </c>
      <c r="X172">
        <v>32.01</v>
      </c>
      <c r="Y172">
        <v>0</v>
      </c>
      <c r="Z172">
        <v>1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62</v>
      </c>
      <c r="AG172">
        <v>46.014374999999994</v>
      </c>
      <c r="AH172">
        <v>2</v>
      </c>
      <c r="AI172">
        <v>21014146</v>
      </c>
      <c r="AJ172">
        <v>170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ROW(Source!A110)</f>
        <v>110</v>
      </c>
      <c r="B173">
        <v>21014152</v>
      </c>
      <c r="C173">
        <v>21014144</v>
      </c>
      <c r="D173">
        <v>7182707</v>
      </c>
      <c r="E173">
        <v>7157832</v>
      </c>
      <c r="F173">
        <v>1</v>
      </c>
      <c r="G173">
        <v>7157832</v>
      </c>
      <c r="H173">
        <v>3</v>
      </c>
      <c r="I173" t="s">
        <v>688</v>
      </c>
      <c r="J173" t="s">
        <v>3</v>
      </c>
      <c r="K173" t="s">
        <v>690</v>
      </c>
      <c r="L173">
        <v>1344</v>
      </c>
      <c r="N173">
        <v>1008</v>
      </c>
      <c r="O173" t="s">
        <v>691</v>
      </c>
      <c r="P173" t="s">
        <v>691</v>
      </c>
      <c r="Q173">
        <v>1</v>
      </c>
      <c r="X173">
        <v>6.09</v>
      </c>
      <c r="Y173">
        <v>1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6.09</v>
      </c>
      <c r="AH173">
        <v>2</v>
      </c>
      <c r="AI173">
        <v>21014147</v>
      </c>
      <c r="AJ173">
        <v>171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ROW(Source!A110)</f>
        <v>110</v>
      </c>
      <c r="B174">
        <v>21014153</v>
      </c>
      <c r="C174">
        <v>21014144</v>
      </c>
      <c r="D174">
        <v>7164016</v>
      </c>
      <c r="E174">
        <v>7157832</v>
      </c>
      <c r="F174">
        <v>1</v>
      </c>
      <c r="G174">
        <v>7157832</v>
      </c>
      <c r="H174">
        <v>3</v>
      </c>
      <c r="I174" t="s">
        <v>870</v>
      </c>
      <c r="J174" t="s">
        <v>3</v>
      </c>
      <c r="K174" t="s">
        <v>871</v>
      </c>
      <c r="L174">
        <v>1348</v>
      </c>
      <c r="N174">
        <v>1009</v>
      </c>
      <c r="O174" t="s">
        <v>173</v>
      </c>
      <c r="P174" t="s">
        <v>173</v>
      </c>
      <c r="Q174">
        <v>1000</v>
      </c>
      <c r="X174">
        <v>5.5E-2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 t="s">
        <v>3</v>
      </c>
      <c r="AG174">
        <v>5.5E-2</v>
      </c>
      <c r="AH174">
        <v>3</v>
      </c>
      <c r="AI174">
        <v>-1</v>
      </c>
      <c r="AJ174" t="s">
        <v>3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ROW(Source!A110)</f>
        <v>110</v>
      </c>
      <c r="B175">
        <v>21014154</v>
      </c>
      <c r="C175">
        <v>21014144</v>
      </c>
      <c r="D175">
        <v>7164218</v>
      </c>
      <c r="E175">
        <v>7157832</v>
      </c>
      <c r="F175">
        <v>1</v>
      </c>
      <c r="G175">
        <v>7157832</v>
      </c>
      <c r="H175">
        <v>3</v>
      </c>
      <c r="I175" t="s">
        <v>872</v>
      </c>
      <c r="J175" t="s">
        <v>3</v>
      </c>
      <c r="K175" t="s">
        <v>873</v>
      </c>
      <c r="L175">
        <v>1346</v>
      </c>
      <c r="N175">
        <v>1009</v>
      </c>
      <c r="O175" t="s">
        <v>206</v>
      </c>
      <c r="P175" t="s">
        <v>206</v>
      </c>
      <c r="Q175">
        <v>1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 t="s">
        <v>3</v>
      </c>
      <c r="AG175">
        <v>0</v>
      </c>
      <c r="AH175">
        <v>3</v>
      </c>
      <c r="AI175">
        <v>-1</v>
      </c>
      <c r="AJ175" t="s">
        <v>3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ROW(Source!A110)</f>
        <v>110</v>
      </c>
      <c r="B176">
        <v>21014155</v>
      </c>
      <c r="C176">
        <v>21014144</v>
      </c>
      <c r="D176">
        <v>7164324</v>
      </c>
      <c r="E176">
        <v>7157832</v>
      </c>
      <c r="F176">
        <v>1</v>
      </c>
      <c r="G176">
        <v>7157832</v>
      </c>
      <c r="H176">
        <v>3</v>
      </c>
      <c r="I176" t="s">
        <v>874</v>
      </c>
      <c r="J176" t="s">
        <v>3</v>
      </c>
      <c r="K176" t="s">
        <v>875</v>
      </c>
      <c r="L176">
        <v>1348</v>
      </c>
      <c r="N176">
        <v>1009</v>
      </c>
      <c r="O176" t="s">
        <v>173</v>
      </c>
      <c r="P176" t="s">
        <v>173</v>
      </c>
      <c r="Q176">
        <v>1000</v>
      </c>
      <c r="X176">
        <v>6.3E-2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 t="s">
        <v>3</v>
      </c>
      <c r="AG176">
        <v>6.3E-2</v>
      </c>
      <c r="AH176">
        <v>3</v>
      </c>
      <c r="AI176">
        <v>-1</v>
      </c>
      <c r="AJ176" t="s">
        <v>3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ROW(Source!A111)</f>
        <v>111</v>
      </c>
      <c r="B177">
        <v>21014150</v>
      </c>
      <c r="C177">
        <v>21014144</v>
      </c>
      <c r="D177">
        <v>7157835</v>
      </c>
      <c r="E177">
        <v>7157832</v>
      </c>
      <c r="F177">
        <v>1</v>
      </c>
      <c r="G177">
        <v>7157832</v>
      </c>
      <c r="H177">
        <v>1</v>
      </c>
      <c r="I177" t="s">
        <v>685</v>
      </c>
      <c r="J177" t="s">
        <v>3</v>
      </c>
      <c r="K177" t="s">
        <v>686</v>
      </c>
      <c r="L177">
        <v>1191</v>
      </c>
      <c r="N177">
        <v>1013</v>
      </c>
      <c r="O177" t="s">
        <v>687</v>
      </c>
      <c r="P177" t="s">
        <v>687</v>
      </c>
      <c r="Q177">
        <v>1</v>
      </c>
      <c r="X177">
        <v>49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1</v>
      </c>
      <c r="AF177" t="s">
        <v>63</v>
      </c>
      <c r="AG177">
        <v>64.802499999999995</v>
      </c>
      <c r="AH177">
        <v>2</v>
      </c>
      <c r="AI177">
        <v>21014145</v>
      </c>
      <c r="AJ177">
        <v>174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ROW(Source!A111)</f>
        <v>111</v>
      </c>
      <c r="B178">
        <v>21014151</v>
      </c>
      <c r="C178">
        <v>21014144</v>
      </c>
      <c r="D178">
        <v>7159942</v>
      </c>
      <c r="E178">
        <v>7157832</v>
      </c>
      <c r="F178">
        <v>1</v>
      </c>
      <c r="G178">
        <v>7157832</v>
      </c>
      <c r="H178">
        <v>2</v>
      </c>
      <c r="I178" t="s">
        <v>692</v>
      </c>
      <c r="J178" t="s">
        <v>3</v>
      </c>
      <c r="K178" t="s">
        <v>693</v>
      </c>
      <c r="L178">
        <v>1344</v>
      </c>
      <c r="N178">
        <v>1008</v>
      </c>
      <c r="O178" t="s">
        <v>691</v>
      </c>
      <c r="P178" t="s">
        <v>691</v>
      </c>
      <c r="Q178">
        <v>1</v>
      </c>
      <c r="X178">
        <v>32.01</v>
      </c>
      <c r="Y178">
        <v>0</v>
      </c>
      <c r="Z178">
        <v>1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62</v>
      </c>
      <c r="AG178">
        <v>46.014374999999994</v>
      </c>
      <c r="AH178">
        <v>2</v>
      </c>
      <c r="AI178">
        <v>21014146</v>
      </c>
      <c r="AJ178">
        <v>175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ROW(Source!A111)</f>
        <v>111</v>
      </c>
      <c r="B179">
        <v>21014152</v>
      </c>
      <c r="C179">
        <v>21014144</v>
      </c>
      <c r="D179">
        <v>7182707</v>
      </c>
      <c r="E179">
        <v>7157832</v>
      </c>
      <c r="F179">
        <v>1</v>
      </c>
      <c r="G179">
        <v>7157832</v>
      </c>
      <c r="H179">
        <v>3</v>
      </c>
      <c r="I179" t="s">
        <v>688</v>
      </c>
      <c r="J179" t="s">
        <v>3</v>
      </c>
      <c r="K179" t="s">
        <v>690</v>
      </c>
      <c r="L179">
        <v>1344</v>
      </c>
      <c r="N179">
        <v>1008</v>
      </c>
      <c r="O179" t="s">
        <v>691</v>
      </c>
      <c r="P179" t="s">
        <v>691</v>
      </c>
      <c r="Q179">
        <v>1</v>
      </c>
      <c r="X179">
        <v>6.09</v>
      </c>
      <c r="Y179">
        <v>1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6.09</v>
      </c>
      <c r="AH179">
        <v>2</v>
      </c>
      <c r="AI179">
        <v>21014147</v>
      </c>
      <c r="AJ179">
        <v>176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ROW(Source!A111)</f>
        <v>111</v>
      </c>
      <c r="B180">
        <v>21014153</v>
      </c>
      <c r="C180">
        <v>21014144</v>
      </c>
      <c r="D180">
        <v>7164016</v>
      </c>
      <c r="E180">
        <v>7157832</v>
      </c>
      <c r="F180">
        <v>1</v>
      </c>
      <c r="G180">
        <v>7157832</v>
      </c>
      <c r="H180">
        <v>3</v>
      </c>
      <c r="I180" t="s">
        <v>870</v>
      </c>
      <c r="J180" t="s">
        <v>3</v>
      </c>
      <c r="K180" t="s">
        <v>871</v>
      </c>
      <c r="L180">
        <v>1348</v>
      </c>
      <c r="N180">
        <v>1009</v>
      </c>
      <c r="O180" t="s">
        <v>173</v>
      </c>
      <c r="P180" t="s">
        <v>173</v>
      </c>
      <c r="Q180">
        <v>1000</v>
      </c>
      <c r="X180">
        <v>5.5E-2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 t="s">
        <v>3</v>
      </c>
      <c r="AG180">
        <v>5.5E-2</v>
      </c>
      <c r="AH180">
        <v>3</v>
      </c>
      <c r="AI180">
        <v>-1</v>
      </c>
      <c r="AJ180" t="s">
        <v>3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ROW(Source!A111)</f>
        <v>111</v>
      </c>
      <c r="B181">
        <v>21014154</v>
      </c>
      <c r="C181">
        <v>21014144</v>
      </c>
      <c r="D181">
        <v>7164218</v>
      </c>
      <c r="E181">
        <v>7157832</v>
      </c>
      <c r="F181">
        <v>1</v>
      </c>
      <c r="G181">
        <v>7157832</v>
      </c>
      <c r="H181">
        <v>3</v>
      </c>
      <c r="I181" t="s">
        <v>872</v>
      </c>
      <c r="J181" t="s">
        <v>3</v>
      </c>
      <c r="K181" t="s">
        <v>873</v>
      </c>
      <c r="L181">
        <v>1346</v>
      </c>
      <c r="N181">
        <v>1009</v>
      </c>
      <c r="O181" t="s">
        <v>206</v>
      </c>
      <c r="P181" t="s">
        <v>206</v>
      </c>
      <c r="Q181">
        <v>1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 t="s">
        <v>3</v>
      </c>
      <c r="AG181">
        <v>0</v>
      </c>
      <c r="AH181">
        <v>3</v>
      </c>
      <c r="AI181">
        <v>-1</v>
      </c>
      <c r="AJ181" t="s">
        <v>3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ROW(Source!A111)</f>
        <v>111</v>
      </c>
      <c r="B182">
        <v>21014155</v>
      </c>
      <c r="C182">
        <v>21014144</v>
      </c>
      <c r="D182">
        <v>7164324</v>
      </c>
      <c r="E182">
        <v>7157832</v>
      </c>
      <c r="F182">
        <v>1</v>
      </c>
      <c r="G182">
        <v>7157832</v>
      </c>
      <c r="H182">
        <v>3</v>
      </c>
      <c r="I182" t="s">
        <v>874</v>
      </c>
      <c r="J182" t="s">
        <v>3</v>
      </c>
      <c r="K182" t="s">
        <v>875</v>
      </c>
      <c r="L182">
        <v>1348</v>
      </c>
      <c r="N182">
        <v>1009</v>
      </c>
      <c r="O182" t="s">
        <v>173</v>
      </c>
      <c r="P182" t="s">
        <v>173</v>
      </c>
      <c r="Q182">
        <v>1000</v>
      </c>
      <c r="X182">
        <v>6.3E-2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 t="s">
        <v>3</v>
      </c>
      <c r="AG182">
        <v>6.3E-2</v>
      </c>
      <c r="AH182">
        <v>3</v>
      </c>
      <c r="AI182">
        <v>-1</v>
      </c>
      <c r="AJ182" t="s">
        <v>3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ROW(Source!A116)</f>
        <v>116</v>
      </c>
      <c r="B183">
        <v>21013137</v>
      </c>
      <c r="C183">
        <v>21013132</v>
      </c>
      <c r="D183">
        <v>7157835</v>
      </c>
      <c r="E183">
        <v>7157832</v>
      </c>
      <c r="F183">
        <v>1</v>
      </c>
      <c r="G183">
        <v>7157832</v>
      </c>
      <c r="H183">
        <v>1</v>
      </c>
      <c r="I183" t="s">
        <v>685</v>
      </c>
      <c r="J183" t="s">
        <v>3</v>
      </c>
      <c r="K183" t="s">
        <v>686</v>
      </c>
      <c r="L183">
        <v>1191</v>
      </c>
      <c r="N183">
        <v>1013</v>
      </c>
      <c r="O183" t="s">
        <v>687</v>
      </c>
      <c r="P183" t="s">
        <v>687</v>
      </c>
      <c r="Q183">
        <v>1</v>
      </c>
      <c r="X183">
        <v>4.6500000000000004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1</v>
      </c>
      <c r="AF183" t="s">
        <v>63</v>
      </c>
      <c r="AG183">
        <v>6.1496249999999995</v>
      </c>
      <c r="AH183">
        <v>2</v>
      </c>
      <c r="AI183">
        <v>21013133</v>
      </c>
      <c r="AJ183">
        <v>179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ROW(Source!A116)</f>
        <v>116</v>
      </c>
      <c r="B184">
        <v>21013138</v>
      </c>
      <c r="C184">
        <v>21013132</v>
      </c>
      <c r="D184">
        <v>7231421</v>
      </c>
      <c r="E184">
        <v>1</v>
      </c>
      <c r="F184">
        <v>1</v>
      </c>
      <c r="G184">
        <v>7157832</v>
      </c>
      <c r="H184">
        <v>2</v>
      </c>
      <c r="I184" t="s">
        <v>705</v>
      </c>
      <c r="J184" t="s">
        <v>706</v>
      </c>
      <c r="K184" t="s">
        <v>707</v>
      </c>
      <c r="L184">
        <v>1368</v>
      </c>
      <c r="N184">
        <v>1011</v>
      </c>
      <c r="O184" t="s">
        <v>708</v>
      </c>
      <c r="P184" t="s">
        <v>708</v>
      </c>
      <c r="Q184">
        <v>1</v>
      </c>
      <c r="X184">
        <v>0.01</v>
      </c>
      <c r="Y184">
        <v>0</v>
      </c>
      <c r="Z184">
        <v>74.44</v>
      </c>
      <c r="AA184">
        <v>17.59</v>
      </c>
      <c r="AB184">
        <v>0</v>
      </c>
      <c r="AC184">
        <v>0</v>
      </c>
      <c r="AD184">
        <v>1</v>
      </c>
      <c r="AE184">
        <v>0</v>
      </c>
      <c r="AF184" t="s">
        <v>62</v>
      </c>
      <c r="AG184">
        <v>1.4374999999999999E-2</v>
      </c>
      <c r="AH184">
        <v>2</v>
      </c>
      <c r="AI184">
        <v>21013134</v>
      </c>
      <c r="AJ184">
        <v>180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ROW(Source!A116)</f>
        <v>116</v>
      </c>
      <c r="B185">
        <v>21013139</v>
      </c>
      <c r="C185">
        <v>21013132</v>
      </c>
      <c r="D185">
        <v>9283418</v>
      </c>
      <c r="E185">
        <v>1</v>
      </c>
      <c r="F185">
        <v>1</v>
      </c>
      <c r="G185">
        <v>7157832</v>
      </c>
      <c r="H185">
        <v>2</v>
      </c>
      <c r="I185" t="s">
        <v>752</v>
      </c>
      <c r="J185" t="s">
        <v>753</v>
      </c>
      <c r="K185" t="s">
        <v>754</v>
      </c>
      <c r="L185">
        <v>1368</v>
      </c>
      <c r="N185">
        <v>1011</v>
      </c>
      <c r="O185" t="s">
        <v>708</v>
      </c>
      <c r="P185" t="s">
        <v>708</v>
      </c>
      <c r="Q185">
        <v>1</v>
      </c>
      <c r="X185">
        <v>0.03</v>
      </c>
      <c r="Y185">
        <v>0</v>
      </c>
      <c r="Z185">
        <v>1.76</v>
      </c>
      <c r="AA185">
        <v>0.01</v>
      </c>
      <c r="AB185">
        <v>0</v>
      </c>
      <c r="AC185">
        <v>0</v>
      </c>
      <c r="AD185">
        <v>1</v>
      </c>
      <c r="AE185">
        <v>0</v>
      </c>
      <c r="AF185" t="s">
        <v>62</v>
      </c>
      <c r="AG185">
        <v>4.3124999999999997E-2</v>
      </c>
      <c r="AH185">
        <v>2</v>
      </c>
      <c r="AI185">
        <v>21013135</v>
      </c>
      <c r="AJ185">
        <v>181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ROW(Source!A116)</f>
        <v>116</v>
      </c>
      <c r="B186">
        <v>21013140</v>
      </c>
      <c r="C186">
        <v>21013132</v>
      </c>
      <c r="D186">
        <v>17237731</v>
      </c>
      <c r="E186">
        <v>7157832</v>
      </c>
      <c r="F186">
        <v>1</v>
      </c>
      <c r="G186">
        <v>7157832</v>
      </c>
      <c r="H186">
        <v>3</v>
      </c>
      <c r="I186" t="s">
        <v>864</v>
      </c>
      <c r="J186" t="s">
        <v>3</v>
      </c>
      <c r="K186" t="s">
        <v>865</v>
      </c>
      <c r="L186">
        <v>1346</v>
      </c>
      <c r="N186">
        <v>1009</v>
      </c>
      <c r="O186" t="s">
        <v>206</v>
      </c>
      <c r="P186" t="s">
        <v>206</v>
      </c>
      <c r="Q186">
        <v>1</v>
      </c>
      <c r="X186">
        <v>10.3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3</v>
      </c>
      <c r="AG186">
        <v>10.3</v>
      </c>
      <c r="AH186">
        <v>3</v>
      </c>
      <c r="AI186">
        <v>-1</v>
      </c>
      <c r="AJ186" t="s">
        <v>3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ROW(Source!A117)</f>
        <v>117</v>
      </c>
      <c r="B187">
        <v>21013137</v>
      </c>
      <c r="C187">
        <v>21013132</v>
      </c>
      <c r="D187">
        <v>7157835</v>
      </c>
      <c r="E187">
        <v>7157832</v>
      </c>
      <c r="F187">
        <v>1</v>
      </c>
      <c r="G187">
        <v>7157832</v>
      </c>
      <c r="H187">
        <v>1</v>
      </c>
      <c r="I187" t="s">
        <v>685</v>
      </c>
      <c r="J187" t="s">
        <v>3</v>
      </c>
      <c r="K187" t="s">
        <v>686</v>
      </c>
      <c r="L187">
        <v>1191</v>
      </c>
      <c r="N187">
        <v>1013</v>
      </c>
      <c r="O187" t="s">
        <v>687</v>
      </c>
      <c r="P187" t="s">
        <v>687</v>
      </c>
      <c r="Q187">
        <v>1</v>
      </c>
      <c r="X187">
        <v>4.6500000000000004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1</v>
      </c>
      <c r="AE187">
        <v>1</v>
      </c>
      <c r="AF187" t="s">
        <v>63</v>
      </c>
      <c r="AG187">
        <v>6.1496249999999995</v>
      </c>
      <c r="AH187">
        <v>2</v>
      </c>
      <c r="AI187">
        <v>21013133</v>
      </c>
      <c r="AJ187">
        <v>183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ROW(Source!A117)</f>
        <v>117</v>
      </c>
      <c r="B188">
        <v>21013138</v>
      </c>
      <c r="C188">
        <v>21013132</v>
      </c>
      <c r="D188">
        <v>7231421</v>
      </c>
      <c r="E188">
        <v>1</v>
      </c>
      <c r="F188">
        <v>1</v>
      </c>
      <c r="G188">
        <v>7157832</v>
      </c>
      <c r="H188">
        <v>2</v>
      </c>
      <c r="I188" t="s">
        <v>705</v>
      </c>
      <c r="J188" t="s">
        <v>706</v>
      </c>
      <c r="K188" t="s">
        <v>707</v>
      </c>
      <c r="L188">
        <v>1368</v>
      </c>
      <c r="N188">
        <v>1011</v>
      </c>
      <c r="O188" t="s">
        <v>708</v>
      </c>
      <c r="P188" t="s">
        <v>708</v>
      </c>
      <c r="Q188">
        <v>1</v>
      </c>
      <c r="X188">
        <v>0.01</v>
      </c>
      <c r="Y188">
        <v>0</v>
      </c>
      <c r="Z188">
        <v>74.44</v>
      </c>
      <c r="AA188">
        <v>17.59</v>
      </c>
      <c r="AB188">
        <v>0</v>
      </c>
      <c r="AC188">
        <v>0</v>
      </c>
      <c r="AD188">
        <v>1</v>
      </c>
      <c r="AE188">
        <v>0</v>
      </c>
      <c r="AF188" t="s">
        <v>62</v>
      </c>
      <c r="AG188">
        <v>1.4374999999999999E-2</v>
      </c>
      <c r="AH188">
        <v>2</v>
      </c>
      <c r="AI188">
        <v>21013134</v>
      </c>
      <c r="AJ188">
        <v>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ROW(Source!A117)</f>
        <v>117</v>
      </c>
      <c r="B189">
        <v>21013139</v>
      </c>
      <c r="C189">
        <v>21013132</v>
      </c>
      <c r="D189">
        <v>9283418</v>
      </c>
      <c r="E189">
        <v>1</v>
      </c>
      <c r="F189">
        <v>1</v>
      </c>
      <c r="G189">
        <v>7157832</v>
      </c>
      <c r="H189">
        <v>2</v>
      </c>
      <c r="I189" t="s">
        <v>752</v>
      </c>
      <c r="J189" t="s">
        <v>753</v>
      </c>
      <c r="K189" t="s">
        <v>754</v>
      </c>
      <c r="L189">
        <v>1368</v>
      </c>
      <c r="N189">
        <v>1011</v>
      </c>
      <c r="O189" t="s">
        <v>708</v>
      </c>
      <c r="P189" t="s">
        <v>708</v>
      </c>
      <c r="Q189">
        <v>1</v>
      </c>
      <c r="X189">
        <v>0.03</v>
      </c>
      <c r="Y189">
        <v>0</v>
      </c>
      <c r="Z189">
        <v>1.76</v>
      </c>
      <c r="AA189">
        <v>0.01</v>
      </c>
      <c r="AB189">
        <v>0</v>
      </c>
      <c r="AC189">
        <v>0</v>
      </c>
      <c r="AD189">
        <v>1</v>
      </c>
      <c r="AE189">
        <v>0</v>
      </c>
      <c r="AF189" t="s">
        <v>62</v>
      </c>
      <c r="AG189">
        <v>4.3124999999999997E-2</v>
      </c>
      <c r="AH189">
        <v>2</v>
      </c>
      <c r="AI189">
        <v>21013135</v>
      </c>
      <c r="AJ189">
        <v>185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ROW(Source!A117)</f>
        <v>117</v>
      </c>
      <c r="B190">
        <v>21013140</v>
      </c>
      <c r="C190">
        <v>21013132</v>
      </c>
      <c r="D190">
        <v>17237731</v>
      </c>
      <c r="E190">
        <v>7157832</v>
      </c>
      <c r="F190">
        <v>1</v>
      </c>
      <c r="G190">
        <v>7157832</v>
      </c>
      <c r="H190">
        <v>3</v>
      </c>
      <c r="I190" t="s">
        <v>864</v>
      </c>
      <c r="J190" t="s">
        <v>3</v>
      </c>
      <c r="K190" t="s">
        <v>865</v>
      </c>
      <c r="L190">
        <v>1346</v>
      </c>
      <c r="N190">
        <v>1009</v>
      </c>
      <c r="O190" t="s">
        <v>206</v>
      </c>
      <c r="P190" t="s">
        <v>206</v>
      </c>
      <c r="Q190">
        <v>1</v>
      </c>
      <c r="X190">
        <v>10.3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 t="s">
        <v>3</v>
      </c>
      <c r="AG190">
        <v>10.3</v>
      </c>
      <c r="AH190">
        <v>3</v>
      </c>
      <c r="AI190">
        <v>-1</v>
      </c>
      <c r="AJ190" t="s">
        <v>3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ROW(Source!A120)</f>
        <v>120</v>
      </c>
      <c r="B191">
        <v>21013147</v>
      </c>
      <c r="C191">
        <v>21013142</v>
      </c>
      <c r="D191">
        <v>7157835</v>
      </c>
      <c r="E191">
        <v>7157832</v>
      </c>
      <c r="F191">
        <v>1</v>
      </c>
      <c r="G191">
        <v>7157832</v>
      </c>
      <c r="H191">
        <v>1</v>
      </c>
      <c r="I191" t="s">
        <v>685</v>
      </c>
      <c r="J191" t="s">
        <v>3</v>
      </c>
      <c r="K191" t="s">
        <v>686</v>
      </c>
      <c r="L191">
        <v>1191</v>
      </c>
      <c r="N191">
        <v>1013</v>
      </c>
      <c r="O191" t="s">
        <v>687</v>
      </c>
      <c r="P191" t="s">
        <v>687</v>
      </c>
      <c r="Q191">
        <v>1</v>
      </c>
      <c r="X191">
        <v>50.4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1</v>
      </c>
      <c r="AE191">
        <v>1</v>
      </c>
      <c r="AF191" t="s">
        <v>28</v>
      </c>
      <c r="AG191">
        <v>57.959999999999994</v>
      </c>
      <c r="AH191">
        <v>2</v>
      </c>
      <c r="AI191">
        <v>21013143</v>
      </c>
      <c r="AJ191">
        <v>187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ROW(Source!A120)</f>
        <v>120</v>
      </c>
      <c r="B192">
        <v>21013148</v>
      </c>
      <c r="C192">
        <v>21013142</v>
      </c>
      <c r="D192">
        <v>7231827</v>
      </c>
      <c r="E192">
        <v>1</v>
      </c>
      <c r="F192">
        <v>1</v>
      </c>
      <c r="G192">
        <v>7157832</v>
      </c>
      <c r="H192">
        <v>3</v>
      </c>
      <c r="I192" t="s">
        <v>755</v>
      </c>
      <c r="J192" t="s">
        <v>756</v>
      </c>
      <c r="K192" t="s">
        <v>757</v>
      </c>
      <c r="L192">
        <v>1339</v>
      </c>
      <c r="N192">
        <v>1007</v>
      </c>
      <c r="O192" t="s">
        <v>123</v>
      </c>
      <c r="P192" t="s">
        <v>123</v>
      </c>
      <c r="Q192">
        <v>1</v>
      </c>
      <c r="X192">
        <v>0.30199999999999999</v>
      </c>
      <c r="Y192">
        <v>7.07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3</v>
      </c>
      <c r="AG192">
        <v>0.30199999999999999</v>
      </c>
      <c r="AH192">
        <v>2</v>
      </c>
      <c r="AI192">
        <v>21013144</v>
      </c>
      <c r="AJ192">
        <v>188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ROW(Source!A120)</f>
        <v>120</v>
      </c>
      <c r="B193">
        <v>21013149</v>
      </c>
      <c r="C193">
        <v>21013142</v>
      </c>
      <c r="D193">
        <v>7231889</v>
      </c>
      <c r="E193">
        <v>1</v>
      </c>
      <c r="F193">
        <v>1</v>
      </c>
      <c r="G193">
        <v>7157832</v>
      </c>
      <c r="H193">
        <v>3</v>
      </c>
      <c r="I193" t="s">
        <v>758</v>
      </c>
      <c r="J193" t="s">
        <v>759</v>
      </c>
      <c r="K193" t="s">
        <v>760</v>
      </c>
      <c r="L193">
        <v>1348</v>
      </c>
      <c r="N193">
        <v>1009</v>
      </c>
      <c r="O193" t="s">
        <v>173</v>
      </c>
      <c r="P193" t="s">
        <v>173</v>
      </c>
      <c r="Q193">
        <v>1000</v>
      </c>
      <c r="X193">
        <v>9.1999999999999998E-3</v>
      </c>
      <c r="Y193">
        <v>39052.85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9.1999999999999998E-3</v>
      </c>
      <c r="AH193">
        <v>2</v>
      </c>
      <c r="AI193">
        <v>21013145</v>
      </c>
      <c r="AJ193">
        <v>189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ROW(Source!A120)</f>
        <v>120</v>
      </c>
      <c r="B194">
        <v>21013150</v>
      </c>
      <c r="C194">
        <v>21013142</v>
      </c>
      <c r="D194">
        <v>7178622</v>
      </c>
      <c r="E194">
        <v>7157832</v>
      </c>
      <c r="F194">
        <v>1</v>
      </c>
      <c r="G194">
        <v>7157832</v>
      </c>
      <c r="H194">
        <v>3</v>
      </c>
      <c r="I194" t="s">
        <v>876</v>
      </c>
      <c r="J194" t="s">
        <v>3</v>
      </c>
      <c r="K194" t="s">
        <v>877</v>
      </c>
      <c r="L194">
        <v>1348</v>
      </c>
      <c r="N194">
        <v>1009</v>
      </c>
      <c r="O194" t="s">
        <v>173</v>
      </c>
      <c r="P194" t="s">
        <v>173</v>
      </c>
      <c r="Q194">
        <v>1000</v>
      </c>
      <c r="X194">
        <v>1.752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t="s">
        <v>3</v>
      </c>
      <c r="AG194">
        <v>1.752</v>
      </c>
      <c r="AH194">
        <v>3</v>
      </c>
      <c r="AI194">
        <v>-1</v>
      </c>
      <c r="AJ194" t="s">
        <v>3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ROW(Source!A121)</f>
        <v>121</v>
      </c>
      <c r="B195">
        <v>21013147</v>
      </c>
      <c r="C195">
        <v>21013142</v>
      </c>
      <c r="D195">
        <v>7157835</v>
      </c>
      <c r="E195">
        <v>7157832</v>
      </c>
      <c r="F195">
        <v>1</v>
      </c>
      <c r="G195">
        <v>7157832</v>
      </c>
      <c r="H195">
        <v>1</v>
      </c>
      <c r="I195" t="s">
        <v>685</v>
      </c>
      <c r="J195" t="s">
        <v>3</v>
      </c>
      <c r="K195" t="s">
        <v>686</v>
      </c>
      <c r="L195">
        <v>1191</v>
      </c>
      <c r="N195">
        <v>1013</v>
      </c>
      <c r="O195" t="s">
        <v>687</v>
      </c>
      <c r="P195" t="s">
        <v>687</v>
      </c>
      <c r="Q195">
        <v>1</v>
      </c>
      <c r="X195">
        <v>50.4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1</v>
      </c>
      <c r="AF195" t="s">
        <v>28</v>
      </c>
      <c r="AG195">
        <v>57.959999999999994</v>
      </c>
      <c r="AH195">
        <v>2</v>
      </c>
      <c r="AI195">
        <v>21013143</v>
      </c>
      <c r="AJ195">
        <v>191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ROW(Source!A121)</f>
        <v>121</v>
      </c>
      <c r="B196">
        <v>21013148</v>
      </c>
      <c r="C196">
        <v>21013142</v>
      </c>
      <c r="D196">
        <v>7231827</v>
      </c>
      <c r="E196">
        <v>1</v>
      </c>
      <c r="F196">
        <v>1</v>
      </c>
      <c r="G196">
        <v>7157832</v>
      </c>
      <c r="H196">
        <v>3</v>
      </c>
      <c r="I196" t="s">
        <v>755</v>
      </c>
      <c r="J196" t="s">
        <v>756</v>
      </c>
      <c r="K196" t="s">
        <v>757</v>
      </c>
      <c r="L196">
        <v>1339</v>
      </c>
      <c r="N196">
        <v>1007</v>
      </c>
      <c r="O196" t="s">
        <v>123</v>
      </c>
      <c r="P196" t="s">
        <v>123</v>
      </c>
      <c r="Q196">
        <v>1</v>
      </c>
      <c r="X196">
        <v>0.30199999999999999</v>
      </c>
      <c r="Y196">
        <v>7.07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0.30199999999999999</v>
      </c>
      <c r="AH196">
        <v>2</v>
      </c>
      <c r="AI196">
        <v>21013144</v>
      </c>
      <c r="AJ196">
        <v>192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ROW(Source!A121)</f>
        <v>121</v>
      </c>
      <c r="B197">
        <v>21013149</v>
      </c>
      <c r="C197">
        <v>21013142</v>
      </c>
      <c r="D197">
        <v>7231889</v>
      </c>
      <c r="E197">
        <v>1</v>
      </c>
      <c r="F197">
        <v>1</v>
      </c>
      <c r="G197">
        <v>7157832</v>
      </c>
      <c r="H197">
        <v>3</v>
      </c>
      <c r="I197" t="s">
        <v>758</v>
      </c>
      <c r="J197" t="s">
        <v>759</v>
      </c>
      <c r="K197" t="s">
        <v>760</v>
      </c>
      <c r="L197">
        <v>1348</v>
      </c>
      <c r="N197">
        <v>1009</v>
      </c>
      <c r="O197" t="s">
        <v>173</v>
      </c>
      <c r="P197" t="s">
        <v>173</v>
      </c>
      <c r="Q197">
        <v>1000</v>
      </c>
      <c r="X197">
        <v>9.1999999999999998E-3</v>
      </c>
      <c r="Y197">
        <v>39052.85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9.1999999999999998E-3</v>
      </c>
      <c r="AH197">
        <v>2</v>
      </c>
      <c r="AI197">
        <v>21013145</v>
      </c>
      <c r="AJ197">
        <v>193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ROW(Source!A121)</f>
        <v>121</v>
      </c>
      <c r="B198">
        <v>21013150</v>
      </c>
      <c r="C198">
        <v>21013142</v>
      </c>
      <c r="D198">
        <v>7178622</v>
      </c>
      <c r="E198">
        <v>7157832</v>
      </c>
      <c r="F198">
        <v>1</v>
      </c>
      <c r="G198">
        <v>7157832</v>
      </c>
      <c r="H198">
        <v>3</v>
      </c>
      <c r="I198" t="s">
        <v>876</v>
      </c>
      <c r="J198" t="s">
        <v>3</v>
      </c>
      <c r="K198" t="s">
        <v>877</v>
      </c>
      <c r="L198">
        <v>1348</v>
      </c>
      <c r="N198">
        <v>1009</v>
      </c>
      <c r="O198" t="s">
        <v>173</v>
      </c>
      <c r="P198" t="s">
        <v>173</v>
      </c>
      <c r="Q198">
        <v>1000</v>
      </c>
      <c r="X198">
        <v>1.752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3</v>
      </c>
      <c r="AG198">
        <v>1.752</v>
      </c>
      <c r="AH198">
        <v>3</v>
      </c>
      <c r="AI198">
        <v>-1</v>
      </c>
      <c r="AJ198" t="s">
        <v>3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ROW(Source!A124)</f>
        <v>124</v>
      </c>
      <c r="B199">
        <v>21013161</v>
      </c>
      <c r="C199">
        <v>21013152</v>
      </c>
      <c r="D199">
        <v>7157835</v>
      </c>
      <c r="E199">
        <v>7157832</v>
      </c>
      <c r="F199">
        <v>1</v>
      </c>
      <c r="G199">
        <v>7157832</v>
      </c>
      <c r="H199">
        <v>1</v>
      </c>
      <c r="I199" t="s">
        <v>685</v>
      </c>
      <c r="J199" t="s">
        <v>3</v>
      </c>
      <c r="K199" t="s">
        <v>686</v>
      </c>
      <c r="L199">
        <v>1191</v>
      </c>
      <c r="N199">
        <v>1013</v>
      </c>
      <c r="O199" t="s">
        <v>687</v>
      </c>
      <c r="P199" t="s">
        <v>687</v>
      </c>
      <c r="Q199">
        <v>1</v>
      </c>
      <c r="X199">
        <v>200.42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1</v>
      </c>
      <c r="AF199" t="s">
        <v>63</v>
      </c>
      <c r="AG199">
        <v>265.05544999999995</v>
      </c>
      <c r="AH199">
        <v>2</v>
      </c>
      <c r="AI199">
        <v>21013154</v>
      </c>
      <c r="AJ199">
        <v>195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ROW(Source!A124)</f>
        <v>124</v>
      </c>
      <c r="B200">
        <v>21013162</v>
      </c>
      <c r="C200">
        <v>21013152</v>
      </c>
      <c r="D200">
        <v>7159942</v>
      </c>
      <c r="E200">
        <v>7157832</v>
      </c>
      <c r="F200">
        <v>1</v>
      </c>
      <c r="G200">
        <v>7157832</v>
      </c>
      <c r="H200">
        <v>2</v>
      </c>
      <c r="I200" t="s">
        <v>692</v>
      </c>
      <c r="J200" t="s">
        <v>3</v>
      </c>
      <c r="K200" t="s">
        <v>693</v>
      </c>
      <c r="L200">
        <v>1344</v>
      </c>
      <c r="N200">
        <v>1008</v>
      </c>
      <c r="O200" t="s">
        <v>691</v>
      </c>
      <c r="P200" t="s">
        <v>691</v>
      </c>
      <c r="Q200">
        <v>1</v>
      </c>
      <c r="X200">
        <v>29.03</v>
      </c>
      <c r="Y200">
        <v>0</v>
      </c>
      <c r="Z200">
        <v>1</v>
      </c>
      <c r="AA200">
        <v>0</v>
      </c>
      <c r="AB200">
        <v>0</v>
      </c>
      <c r="AC200">
        <v>0</v>
      </c>
      <c r="AD200">
        <v>1</v>
      </c>
      <c r="AE200">
        <v>0</v>
      </c>
      <c r="AF200" t="s">
        <v>62</v>
      </c>
      <c r="AG200">
        <v>41.730624999999996</v>
      </c>
      <c r="AH200">
        <v>2</v>
      </c>
      <c r="AI200">
        <v>21013155</v>
      </c>
      <c r="AJ200">
        <v>196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ROW(Source!A124)</f>
        <v>124</v>
      </c>
      <c r="B201">
        <v>21013163</v>
      </c>
      <c r="C201">
        <v>21013152</v>
      </c>
      <c r="D201">
        <v>7182707</v>
      </c>
      <c r="E201">
        <v>7157832</v>
      </c>
      <c r="F201">
        <v>1</v>
      </c>
      <c r="G201">
        <v>7157832</v>
      </c>
      <c r="H201">
        <v>3</v>
      </c>
      <c r="I201" t="s">
        <v>688</v>
      </c>
      <c r="J201" t="s">
        <v>3</v>
      </c>
      <c r="K201" t="s">
        <v>690</v>
      </c>
      <c r="L201">
        <v>1344</v>
      </c>
      <c r="N201">
        <v>1008</v>
      </c>
      <c r="O201" t="s">
        <v>691</v>
      </c>
      <c r="P201" t="s">
        <v>691</v>
      </c>
      <c r="Q201">
        <v>1</v>
      </c>
      <c r="X201">
        <v>8.5399999999999991</v>
      </c>
      <c r="Y201">
        <v>1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8.5399999999999991</v>
      </c>
      <c r="AH201">
        <v>2</v>
      </c>
      <c r="AI201">
        <v>21013156</v>
      </c>
      <c r="AJ201">
        <v>197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ROW(Source!A124)</f>
        <v>124</v>
      </c>
      <c r="B202">
        <v>21013164</v>
      </c>
      <c r="C202">
        <v>21013152</v>
      </c>
      <c r="D202">
        <v>7231827</v>
      </c>
      <c r="E202">
        <v>1</v>
      </c>
      <c r="F202">
        <v>1</v>
      </c>
      <c r="G202">
        <v>7157832</v>
      </c>
      <c r="H202">
        <v>3</v>
      </c>
      <c r="I202" t="s">
        <v>755</v>
      </c>
      <c r="J202" t="s">
        <v>756</v>
      </c>
      <c r="K202" t="s">
        <v>757</v>
      </c>
      <c r="L202">
        <v>1339</v>
      </c>
      <c r="N202">
        <v>1007</v>
      </c>
      <c r="O202" t="s">
        <v>123</v>
      </c>
      <c r="P202" t="s">
        <v>123</v>
      </c>
      <c r="Q202">
        <v>1</v>
      </c>
      <c r="X202">
        <v>0.3</v>
      </c>
      <c r="Y202">
        <v>7.07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0</v>
      </c>
      <c r="AF202" t="s">
        <v>3</v>
      </c>
      <c r="AG202">
        <v>0.3</v>
      </c>
      <c r="AH202">
        <v>2</v>
      </c>
      <c r="AI202">
        <v>21013157</v>
      </c>
      <c r="AJ202">
        <v>198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ROW(Source!A124)</f>
        <v>124</v>
      </c>
      <c r="B203">
        <v>21013165</v>
      </c>
      <c r="C203">
        <v>21013152</v>
      </c>
      <c r="D203">
        <v>7234965</v>
      </c>
      <c r="E203">
        <v>1</v>
      </c>
      <c r="F203">
        <v>1</v>
      </c>
      <c r="G203">
        <v>7157832</v>
      </c>
      <c r="H203">
        <v>3</v>
      </c>
      <c r="I203" t="s">
        <v>761</v>
      </c>
      <c r="J203" t="s">
        <v>762</v>
      </c>
      <c r="K203" t="s">
        <v>763</v>
      </c>
      <c r="L203">
        <v>1339</v>
      </c>
      <c r="N203">
        <v>1007</v>
      </c>
      <c r="O203" t="s">
        <v>123</v>
      </c>
      <c r="P203" t="s">
        <v>123</v>
      </c>
      <c r="Q203">
        <v>1</v>
      </c>
      <c r="X203">
        <v>1.42</v>
      </c>
      <c r="Y203">
        <v>478.96</v>
      </c>
      <c r="Z203">
        <v>0</v>
      </c>
      <c r="AA203">
        <v>0</v>
      </c>
      <c r="AB203">
        <v>0</v>
      </c>
      <c r="AC203">
        <v>0</v>
      </c>
      <c r="AD203">
        <v>1</v>
      </c>
      <c r="AE203">
        <v>0</v>
      </c>
      <c r="AF203" t="s">
        <v>3</v>
      </c>
      <c r="AG203">
        <v>1.42</v>
      </c>
      <c r="AH203">
        <v>2</v>
      </c>
      <c r="AI203">
        <v>21013159</v>
      </c>
      <c r="AJ203">
        <v>202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ROW(Source!A124)</f>
        <v>124</v>
      </c>
      <c r="B204">
        <v>21013166</v>
      </c>
      <c r="C204">
        <v>21013152</v>
      </c>
      <c r="D204">
        <v>7178624</v>
      </c>
      <c r="E204">
        <v>7157832</v>
      </c>
      <c r="F204">
        <v>1</v>
      </c>
      <c r="G204">
        <v>7157832</v>
      </c>
      <c r="H204">
        <v>3</v>
      </c>
      <c r="I204" t="s">
        <v>878</v>
      </c>
      <c r="J204" t="s">
        <v>3</v>
      </c>
      <c r="K204" t="s">
        <v>879</v>
      </c>
      <c r="L204">
        <v>1348</v>
      </c>
      <c r="N204">
        <v>1009</v>
      </c>
      <c r="O204" t="s">
        <v>173</v>
      </c>
      <c r="P204" t="s">
        <v>173</v>
      </c>
      <c r="Q204">
        <v>1000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 t="s">
        <v>3</v>
      </c>
      <c r="AG204">
        <v>0</v>
      </c>
      <c r="AH204">
        <v>3</v>
      </c>
      <c r="AI204">
        <v>-1</v>
      </c>
      <c r="AJ204" t="s">
        <v>3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ROW(Source!A124)</f>
        <v>124</v>
      </c>
      <c r="B205">
        <v>21013167</v>
      </c>
      <c r="C205">
        <v>21013152</v>
      </c>
      <c r="D205">
        <v>7178799</v>
      </c>
      <c r="E205">
        <v>7157832</v>
      </c>
      <c r="F205">
        <v>1</v>
      </c>
      <c r="G205">
        <v>7157832</v>
      </c>
      <c r="H205">
        <v>3</v>
      </c>
      <c r="I205" t="s">
        <v>880</v>
      </c>
      <c r="J205" t="s">
        <v>3</v>
      </c>
      <c r="K205" t="s">
        <v>881</v>
      </c>
      <c r="L205">
        <v>1327</v>
      </c>
      <c r="N205">
        <v>1005</v>
      </c>
      <c r="O205" t="s">
        <v>85</v>
      </c>
      <c r="P205" t="s">
        <v>85</v>
      </c>
      <c r="Q205">
        <v>1</v>
      </c>
      <c r="X205">
        <v>100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 t="s">
        <v>3</v>
      </c>
      <c r="AG205">
        <v>100</v>
      </c>
      <c r="AH205">
        <v>3</v>
      </c>
      <c r="AI205">
        <v>-1</v>
      </c>
      <c r="AJ205" t="s">
        <v>3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ROW(Source!A125)</f>
        <v>125</v>
      </c>
      <c r="B206">
        <v>21013161</v>
      </c>
      <c r="C206">
        <v>21013152</v>
      </c>
      <c r="D206">
        <v>7157835</v>
      </c>
      <c r="E206">
        <v>7157832</v>
      </c>
      <c r="F206">
        <v>1</v>
      </c>
      <c r="G206">
        <v>7157832</v>
      </c>
      <c r="H206">
        <v>1</v>
      </c>
      <c r="I206" t="s">
        <v>685</v>
      </c>
      <c r="J206" t="s">
        <v>3</v>
      </c>
      <c r="K206" t="s">
        <v>686</v>
      </c>
      <c r="L206">
        <v>1191</v>
      </c>
      <c r="N206">
        <v>1013</v>
      </c>
      <c r="O206" t="s">
        <v>687</v>
      </c>
      <c r="P206" t="s">
        <v>687</v>
      </c>
      <c r="Q206">
        <v>1</v>
      </c>
      <c r="X206">
        <v>200.42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1</v>
      </c>
      <c r="AF206" t="s">
        <v>63</v>
      </c>
      <c r="AG206">
        <v>265.05544999999995</v>
      </c>
      <c r="AH206">
        <v>2</v>
      </c>
      <c r="AI206">
        <v>21013154</v>
      </c>
      <c r="AJ206">
        <v>203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ROW(Source!A125)</f>
        <v>125</v>
      </c>
      <c r="B207">
        <v>21013162</v>
      </c>
      <c r="C207">
        <v>21013152</v>
      </c>
      <c r="D207">
        <v>7159942</v>
      </c>
      <c r="E207">
        <v>7157832</v>
      </c>
      <c r="F207">
        <v>1</v>
      </c>
      <c r="G207">
        <v>7157832</v>
      </c>
      <c r="H207">
        <v>2</v>
      </c>
      <c r="I207" t="s">
        <v>692</v>
      </c>
      <c r="J207" t="s">
        <v>3</v>
      </c>
      <c r="K207" t="s">
        <v>693</v>
      </c>
      <c r="L207">
        <v>1344</v>
      </c>
      <c r="N207">
        <v>1008</v>
      </c>
      <c r="O207" t="s">
        <v>691</v>
      </c>
      <c r="P207" t="s">
        <v>691</v>
      </c>
      <c r="Q207">
        <v>1</v>
      </c>
      <c r="X207">
        <v>29.03</v>
      </c>
      <c r="Y207">
        <v>0</v>
      </c>
      <c r="Z207">
        <v>1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62</v>
      </c>
      <c r="AG207">
        <v>41.730624999999996</v>
      </c>
      <c r="AH207">
        <v>2</v>
      </c>
      <c r="AI207">
        <v>21013155</v>
      </c>
      <c r="AJ207">
        <v>204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ROW(Source!A125)</f>
        <v>125</v>
      </c>
      <c r="B208">
        <v>21013163</v>
      </c>
      <c r="C208">
        <v>21013152</v>
      </c>
      <c r="D208">
        <v>7182707</v>
      </c>
      <c r="E208">
        <v>7157832</v>
      </c>
      <c r="F208">
        <v>1</v>
      </c>
      <c r="G208">
        <v>7157832</v>
      </c>
      <c r="H208">
        <v>3</v>
      </c>
      <c r="I208" t="s">
        <v>688</v>
      </c>
      <c r="J208" t="s">
        <v>3</v>
      </c>
      <c r="K208" t="s">
        <v>690</v>
      </c>
      <c r="L208">
        <v>1344</v>
      </c>
      <c r="N208">
        <v>1008</v>
      </c>
      <c r="O208" t="s">
        <v>691</v>
      </c>
      <c r="P208" t="s">
        <v>691</v>
      </c>
      <c r="Q208">
        <v>1</v>
      </c>
      <c r="X208">
        <v>8.5399999999999991</v>
      </c>
      <c r="Y208">
        <v>1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</v>
      </c>
      <c r="AG208">
        <v>8.5399999999999991</v>
      </c>
      <c r="AH208">
        <v>2</v>
      </c>
      <c r="AI208">
        <v>21013156</v>
      </c>
      <c r="AJ208">
        <v>205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ROW(Source!A125)</f>
        <v>125</v>
      </c>
      <c r="B209">
        <v>21013164</v>
      </c>
      <c r="C209">
        <v>21013152</v>
      </c>
      <c r="D209">
        <v>7231827</v>
      </c>
      <c r="E209">
        <v>1</v>
      </c>
      <c r="F209">
        <v>1</v>
      </c>
      <c r="G209">
        <v>7157832</v>
      </c>
      <c r="H209">
        <v>3</v>
      </c>
      <c r="I209" t="s">
        <v>755</v>
      </c>
      <c r="J209" t="s">
        <v>756</v>
      </c>
      <c r="K209" t="s">
        <v>757</v>
      </c>
      <c r="L209">
        <v>1339</v>
      </c>
      <c r="N209">
        <v>1007</v>
      </c>
      <c r="O209" t="s">
        <v>123</v>
      </c>
      <c r="P209" t="s">
        <v>123</v>
      </c>
      <c r="Q209">
        <v>1</v>
      </c>
      <c r="X209">
        <v>0.3</v>
      </c>
      <c r="Y209">
        <v>7.07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3</v>
      </c>
      <c r="AG209">
        <v>0.3</v>
      </c>
      <c r="AH209">
        <v>2</v>
      </c>
      <c r="AI209">
        <v>21013157</v>
      </c>
      <c r="AJ209">
        <v>206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ROW(Source!A125)</f>
        <v>125</v>
      </c>
      <c r="B210">
        <v>21013165</v>
      </c>
      <c r="C210">
        <v>21013152</v>
      </c>
      <c r="D210">
        <v>7234965</v>
      </c>
      <c r="E210">
        <v>1</v>
      </c>
      <c r="F210">
        <v>1</v>
      </c>
      <c r="G210">
        <v>7157832</v>
      </c>
      <c r="H210">
        <v>3</v>
      </c>
      <c r="I210" t="s">
        <v>761</v>
      </c>
      <c r="J210" t="s">
        <v>762</v>
      </c>
      <c r="K210" t="s">
        <v>763</v>
      </c>
      <c r="L210">
        <v>1339</v>
      </c>
      <c r="N210">
        <v>1007</v>
      </c>
      <c r="O210" t="s">
        <v>123</v>
      </c>
      <c r="P210" t="s">
        <v>123</v>
      </c>
      <c r="Q210">
        <v>1</v>
      </c>
      <c r="X210">
        <v>1.42</v>
      </c>
      <c r="Y210">
        <v>478.96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</v>
      </c>
      <c r="AG210">
        <v>1.42</v>
      </c>
      <c r="AH210">
        <v>2</v>
      </c>
      <c r="AI210">
        <v>21013159</v>
      </c>
      <c r="AJ210">
        <v>210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ROW(Source!A125)</f>
        <v>125</v>
      </c>
      <c r="B211">
        <v>21013166</v>
      </c>
      <c r="C211">
        <v>21013152</v>
      </c>
      <c r="D211">
        <v>7178624</v>
      </c>
      <c r="E211">
        <v>7157832</v>
      </c>
      <c r="F211">
        <v>1</v>
      </c>
      <c r="G211">
        <v>7157832</v>
      </c>
      <c r="H211">
        <v>3</v>
      </c>
      <c r="I211" t="s">
        <v>878</v>
      </c>
      <c r="J211" t="s">
        <v>3</v>
      </c>
      <c r="K211" t="s">
        <v>879</v>
      </c>
      <c r="L211">
        <v>1348</v>
      </c>
      <c r="N211">
        <v>1009</v>
      </c>
      <c r="O211" t="s">
        <v>173</v>
      </c>
      <c r="P211" t="s">
        <v>173</v>
      </c>
      <c r="Q211">
        <v>1000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3</v>
      </c>
      <c r="AG211">
        <v>0</v>
      </c>
      <c r="AH211">
        <v>3</v>
      </c>
      <c r="AI211">
        <v>-1</v>
      </c>
      <c r="AJ211" t="s">
        <v>3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ROW(Source!A125)</f>
        <v>125</v>
      </c>
      <c r="B212">
        <v>21013167</v>
      </c>
      <c r="C212">
        <v>21013152</v>
      </c>
      <c r="D212">
        <v>7178799</v>
      </c>
      <c r="E212">
        <v>7157832</v>
      </c>
      <c r="F212">
        <v>1</v>
      </c>
      <c r="G212">
        <v>7157832</v>
      </c>
      <c r="H212">
        <v>3</v>
      </c>
      <c r="I212" t="s">
        <v>880</v>
      </c>
      <c r="J212" t="s">
        <v>3</v>
      </c>
      <c r="K212" t="s">
        <v>881</v>
      </c>
      <c r="L212">
        <v>1327</v>
      </c>
      <c r="N212">
        <v>1005</v>
      </c>
      <c r="O212" t="s">
        <v>85</v>
      </c>
      <c r="P212" t="s">
        <v>85</v>
      </c>
      <c r="Q212">
        <v>1</v>
      </c>
      <c r="X212">
        <v>100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 t="s">
        <v>3</v>
      </c>
      <c r="AG212">
        <v>100</v>
      </c>
      <c r="AH212">
        <v>3</v>
      </c>
      <c r="AI212">
        <v>-1</v>
      </c>
      <c r="AJ212" t="s">
        <v>3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ROW(Source!A134)</f>
        <v>134</v>
      </c>
      <c r="B213">
        <v>21013199</v>
      </c>
      <c r="C213">
        <v>21013194</v>
      </c>
      <c r="D213">
        <v>7157835</v>
      </c>
      <c r="E213">
        <v>7157832</v>
      </c>
      <c r="F213">
        <v>1</v>
      </c>
      <c r="G213">
        <v>7157832</v>
      </c>
      <c r="H213">
        <v>1</v>
      </c>
      <c r="I213" t="s">
        <v>685</v>
      </c>
      <c r="J213" t="s">
        <v>3</v>
      </c>
      <c r="K213" t="s">
        <v>686</v>
      </c>
      <c r="L213">
        <v>1191</v>
      </c>
      <c r="N213">
        <v>1013</v>
      </c>
      <c r="O213" t="s">
        <v>687</v>
      </c>
      <c r="P213" t="s">
        <v>687</v>
      </c>
      <c r="Q213">
        <v>1</v>
      </c>
      <c r="X213">
        <v>69.87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1</v>
      </c>
      <c r="AF213" t="s">
        <v>145</v>
      </c>
      <c r="AG213">
        <v>48.210300000000004</v>
      </c>
      <c r="AH213">
        <v>2</v>
      </c>
      <c r="AI213">
        <v>21013195</v>
      </c>
      <c r="AJ213">
        <v>211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ROW(Source!A134)</f>
        <v>134</v>
      </c>
      <c r="B214">
        <v>21013200</v>
      </c>
      <c r="C214">
        <v>21013194</v>
      </c>
      <c r="D214">
        <v>7231126</v>
      </c>
      <c r="E214">
        <v>1</v>
      </c>
      <c r="F214">
        <v>1</v>
      </c>
      <c r="G214">
        <v>7157832</v>
      </c>
      <c r="H214">
        <v>2</v>
      </c>
      <c r="I214" t="s">
        <v>765</v>
      </c>
      <c r="J214" t="s">
        <v>766</v>
      </c>
      <c r="K214" t="s">
        <v>767</v>
      </c>
      <c r="L214">
        <v>1368</v>
      </c>
      <c r="N214">
        <v>1011</v>
      </c>
      <c r="O214" t="s">
        <v>708</v>
      </c>
      <c r="P214" t="s">
        <v>708</v>
      </c>
      <c r="Q214">
        <v>1</v>
      </c>
      <c r="X214">
        <v>1.44</v>
      </c>
      <c r="Y214">
        <v>0</v>
      </c>
      <c r="Z214">
        <v>41.62</v>
      </c>
      <c r="AA214">
        <v>13.33</v>
      </c>
      <c r="AB214">
        <v>0</v>
      </c>
      <c r="AC214">
        <v>0</v>
      </c>
      <c r="AD214">
        <v>1</v>
      </c>
      <c r="AE214">
        <v>0</v>
      </c>
      <c r="AF214" t="s">
        <v>145</v>
      </c>
      <c r="AG214">
        <v>0.99359999999999993</v>
      </c>
      <c r="AH214">
        <v>2</v>
      </c>
      <c r="AI214">
        <v>21013196</v>
      </c>
      <c r="AJ214">
        <v>212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ROW(Source!A134)</f>
        <v>134</v>
      </c>
      <c r="B215">
        <v>21013201</v>
      </c>
      <c r="C215">
        <v>21013194</v>
      </c>
      <c r="D215">
        <v>7231489</v>
      </c>
      <c r="E215">
        <v>1</v>
      </c>
      <c r="F215">
        <v>1</v>
      </c>
      <c r="G215">
        <v>7157832</v>
      </c>
      <c r="H215">
        <v>2</v>
      </c>
      <c r="I215" t="s">
        <v>768</v>
      </c>
      <c r="J215" t="s">
        <v>769</v>
      </c>
      <c r="K215" t="s">
        <v>770</v>
      </c>
      <c r="L215">
        <v>1368</v>
      </c>
      <c r="N215">
        <v>1011</v>
      </c>
      <c r="O215" t="s">
        <v>708</v>
      </c>
      <c r="P215" t="s">
        <v>708</v>
      </c>
      <c r="Q215">
        <v>1</v>
      </c>
      <c r="X215">
        <v>1.44</v>
      </c>
      <c r="Y215">
        <v>0</v>
      </c>
      <c r="Z215">
        <v>3.16</v>
      </c>
      <c r="AA215">
        <v>0.04</v>
      </c>
      <c r="AB215">
        <v>0</v>
      </c>
      <c r="AC215">
        <v>0</v>
      </c>
      <c r="AD215">
        <v>1</v>
      </c>
      <c r="AE215">
        <v>0</v>
      </c>
      <c r="AF215" t="s">
        <v>145</v>
      </c>
      <c r="AG215">
        <v>0.99359999999999993</v>
      </c>
      <c r="AH215">
        <v>2</v>
      </c>
      <c r="AI215">
        <v>21013197</v>
      </c>
      <c r="AJ215">
        <v>213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ROW(Source!A134)</f>
        <v>134</v>
      </c>
      <c r="B216">
        <v>21013202</v>
      </c>
      <c r="C216">
        <v>21013194</v>
      </c>
      <c r="D216">
        <v>7182702</v>
      </c>
      <c r="E216">
        <v>7157832</v>
      </c>
      <c r="F216">
        <v>1</v>
      </c>
      <c r="G216">
        <v>7157832</v>
      </c>
      <c r="H216">
        <v>3</v>
      </c>
      <c r="I216" t="s">
        <v>688</v>
      </c>
      <c r="J216" t="s">
        <v>3</v>
      </c>
      <c r="K216" t="s">
        <v>689</v>
      </c>
      <c r="L216">
        <v>1348</v>
      </c>
      <c r="N216">
        <v>1009</v>
      </c>
      <c r="O216" t="s">
        <v>173</v>
      </c>
      <c r="P216" t="s">
        <v>173</v>
      </c>
      <c r="Q216">
        <v>1000</v>
      </c>
      <c r="X216">
        <v>5.2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3</v>
      </c>
      <c r="AG216">
        <v>5.2</v>
      </c>
      <c r="AH216">
        <v>2</v>
      </c>
      <c r="AI216">
        <v>21013198</v>
      </c>
      <c r="AJ216">
        <v>214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ROW(Source!A135)</f>
        <v>135</v>
      </c>
      <c r="B217">
        <v>21013199</v>
      </c>
      <c r="C217">
        <v>21013194</v>
      </c>
      <c r="D217">
        <v>7157835</v>
      </c>
      <c r="E217">
        <v>7157832</v>
      </c>
      <c r="F217">
        <v>1</v>
      </c>
      <c r="G217">
        <v>7157832</v>
      </c>
      <c r="H217">
        <v>1</v>
      </c>
      <c r="I217" t="s">
        <v>685</v>
      </c>
      <c r="J217" t="s">
        <v>3</v>
      </c>
      <c r="K217" t="s">
        <v>686</v>
      </c>
      <c r="L217">
        <v>1191</v>
      </c>
      <c r="N217">
        <v>1013</v>
      </c>
      <c r="O217" t="s">
        <v>687</v>
      </c>
      <c r="P217" t="s">
        <v>687</v>
      </c>
      <c r="Q217">
        <v>1</v>
      </c>
      <c r="X217">
        <v>69.87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1</v>
      </c>
      <c r="AF217" t="s">
        <v>145</v>
      </c>
      <c r="AG217">
        <v>48.210300000000004</v>
      </c>
      <c r="AH217">
        <v>2</v>
      </c>
      <c r="AI217">
        <v>21013195</v>
      </c>
      <c r="AJ217">
        <v>215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ROW(Source!A135)</f>
        <v>135</v>
      </c>
      <c r="B218">
        <v>21013200</v>
      </c>
      <c r="C218">
        <v>21013194</v>
      </c>
      <c r="D218">
        <v>7231126</v>
      </c>
      <c r="E218">
        <v>1</v>
      </c>
      <c r="F218">
        <v>1</v>
      </c>
      <c r="G218">
        <v>7157832</v>
      </c>
      <c r="H218">
        <v>2</v>
      </c>
      <c r="I218" t="s">
        <v>765</v>
      </c>
      <c r="J218" t="s">
        <v>766</v>
      </c>
      <c r="K218" t="s">
        <v>767</v>
      </c>
      <c r="L218">
        <v>1368</v>
      </c>
      <c r="N218">
        <v>1011</v>
      </c>
      <c r="O218" t="s">
        <v>708</v>
      </c>
      <c r="P218" t="s">
        <v>708</v>
      </c>
      <c r="Q218">
        <v>1</v>
      </c>
      <c r="X218">
        <v>1.44</v>
      </c>
      <c r="Y218">
        <v>0</v>
      </c>
      <c r="Z218">
        <v>41.62</v>
      </c>
      <c r="AA218">
        <v>13.33</v>
      </c>
      <c r="AB218">
        <v>0</v>
      </c>
      <c r="AC218">
        <v>0</v>
      </c>
      <c r="AD218">
        <v>1</v>
      </c>
      <c r="AE218">
        <v>0</v>
      </c>
      <c r="AF218" t="s">
        <v>145</v>
      </c>
      <c r="AG218">
        <v>0.99359999999999993</v>
      </c>
      <c r="AH218">
        <v>2</v>
      </c>
      <c r="AI218">
        <v>21013196</v>
      </c>
      <c r="AJ218">
        <v>216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ROW(Source!A135)</f>
        <v>135</v>
      </c>
      <c r="B219">
        <v>21013201</v>
      </c>
      <c r="C219">
        <v>21013194</v>
      </c>
      <c r="D219">
        <v>7231489</v>
      </c>
      <c r="E219">
        <v>1</v>
      </c>
      <c r="F219">
        <v>1</v>
      </c>
      <c r="G219">
        <v>7157832</v>
      </c>
      <c r="H219">
        <v>2</v>
      </c>
      <c r="I219" t="s">
        <v>768</v>
      </c>
      <c r="J219" t="s">
        <v>769</v>
      </c>
      <c r="K219" t="s">
        <v>770</v>
      </c>
      <c r="L219">
        <v>1368</v>
      </c>
      <c r="N219">
        <v>1011</v>
      </c>
      <c r="O219" t="s">
        <v>708</v>
      </c>
      <c r="P219" t="s">
        <v>708</v>
      </c>
      <c r="Q219">
        <v>1</v>
      </c>
      <c r="X219">
        <v>1.44</v>
      </c>
      <c r="Y219">
        <v>0</v>
      </c>
      <c r="Z219">
        <v>3.16</v>
      </c>
      <c r="AA219">
        <v>0.04</v>
      </c>
      <c r="AB219">
        <v>0</v>
      </c>
      <c r="AC219">
        <v>0</v>
      </c>
      <c r="AD219">
        <v>1</v>
      </c>
      <c r="AE219">
        <v>0</v>
      </c>
      <c r="AF219" t="s">
        <v>145</v>
      </c>
      <c r="AG219">
        <v>0.99359999999999993</v>
      </c>
      <c r="AH219">
        <v>2</v>
      </c>
      <c r="AI219">
        <v>21013197</v>
      </c>
      <c r="AJ219">
        <v>217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ROW(Source!A135)</f>
        <v>135</v>
      </c>
      <c r="B220">
        <v>21013202</v>
      </c>
      <c r="C220">
        <v>21013194</v>
      </c>
      <c r="D220">
        <v>7182702</v>
      </c>
      <c r="E220">
        <v>7157832</v>
      </c>
      <c r="F220">
        <v>1</v>
      </c>
      <c r="G220">
        <v>7157832</v>
      </c>
      <c r="H220">
        <v>3</v>
      </c>
      <c r="I220" t="s">
        <v>688</v>
      </c>
      <c r="J220" t="s">
        <v>3</v>
      </c>
      <c r="K220" t="s">
        <v>689</v>
      </c>
      <c r="L220">
        <v>1348</v>
      </c>
      <c r="N220">
        <v>1009</v>
      </c>
      <c r="O220" t="s">
        <v>173</v>
      </c>
      <c r="P220" t="s">
        <v>173</v>
      </c>
      <c r="Q220">
        <v>1000</v>
      </c>
      <c r="X220">
        <v>5.2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5.2</v>
      </c>
      <c r="AH220">
        <v>2</v>
      </c>
      <c r="AI220">
        <v>21013198</v>
      </c>
      <c r="AJ220">
        <v>218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ROW(Source!A136)</f>
        <v>136</v>
      </c>
      <c r="B221">
        <v>21013208</v>
      </c>
      <c r="C221">
        <v>21013203</v>
      </c>
      <c r="D221">
        <v>7157835</v>
      </c>
      <c r="E221">
        <v>7157832</v>
      </c>
      <c r="F221">
        <v>1</v>
      </c>
      <c r="G221">
        <v>7157832</v>
      </c>
      <c r="H221">
        <v>1</v>
      </c>
      <c r="I221" t="s">
        <v>685</v>
      </c>
      <c r="J221" t="s">
        <v>3</v>
      </c>
      <c r="K221" t="s">
        <v>686</v>
      </c>
      <c r="L221">
        <v>1191</v>
      </c>
      <c r="N221">
        <v>1013</v>
      </c>
      <c r="O221" t="s">
        <v>687</v>
      </c>
      <c r="P221" t="s">
        <v>687</v>
      </c>
      <c r="Q221">
        <v>1</v>
      </c>
      <c r="X221">
        <v>24.6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1</v>
      </c>
      <c r="AE221">
        <v>1</v>
      </c>
      <c r="AF221" t="s">
        <v>28</v>
      </c>
      <c r="AG221">
        <v>28.29</v>
      </c>
      <c r="AH221">
        <v>2</v>
      </c>
      <c r="AI221">
        <v>21013204</v>
      </c>
      <c r="AJ221">
        <v>219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ROW(Source!A136)</f>
        <v>136</v>
      </c>
      <c r="B222">
        <v>21013209</v>
      </c>
      <c r="C222">
        <v>21013203</v>
      </c>
      <c r="D222">
        <v>7231126</v>
      </c>
      <c r="E222">
        <v>1</v>
      </c>
      <c r="F222">
        <v>1</v>
      </c>
      <c r="G222">
        <v>7157832</v>
      </c>
      <c r="H222">
        <v>2</v>
      </c>
      <c r="I222" t="s">
        <v>765</v>
      </c>
      <c r="J222" t="s">
        <v>766</v>
      </c>
      <c r="K222" t="s">
        <v>767</v>
      </c>
      <c r="L222">
        <v>1368</v>
      </c>
      <c r="N222">
        <v>1011</v>
      </c>
      <c r="O222" t="s">
        <v>708</v>
      </c>
      <c r="P222" t="s">
        <v>708</v>
      </c>
      <c r="Q222">
        <v>1</v>
      </c>
      <c r="X222">
        <v>10.4</v>
      </c>
      <c r="Y222">
        <v>0</v>
      </c>
      <c r="Z222">
        <v>41.62</v>
      </c>
      <c r="AA222">
        <v>13.33</v>
      </c>
      <c r="AB222">
        <v>0</v>
      </c>
      <c r="AC222">
        <v>0</v>
      </c>
      <c r="AD222">
        <v>1</v>
      </c>
      <c r="AE222">
        <v>0</v>
      </c>
      <c r="AF222" t="s">
        <v>28</v>
      </c>
      <c r="AG222">
        <v>11.959999999999999</v>
      </c>
      <c r="AH222">
        <v>2</v>
      </c>
      <c r="AI222">
        <v>21013205</v>
      </c>
      <c r="AJ222">
        <v>220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ROW(Source!A136)</f>
        <v>136</v>
      </c>
      <c r="B223">
        <v>21013210</v>
      </c>
      <c r="C223">
        <v>21013203</v>
      </c>
      <c r="D223">
        <v>7231489</v>
      </c>
      <c r="E223">
        <v>1</v>
      </c>
      <c r="F223">
        <v>1</v>
      </c>
      <c r="G223">
        <v>7157832</v>
      </c>
      <c r="H223">
        <v>2</v>
      </c>
      <c r="I223" t="s">
        <v>768</v>
      </c>
      <c r="J223" t="s">
        <v>769</v>
      </c>
      <c r="K223" t="s">
        <v>770</v>
      </c>
      <c r="L223">
        <v>1368</v>
      </c>
      <c r="N223">
        <v>1011</v>
      </c>
      <c r="O223" t="s">
        <v>708</v>
      </c>
      <c r="P223" t="s">
        <v>708</v>
      </c>
      <c r="Q223">
        <v>1</v>
      </c>
      <c r="X223">
        <v>10.4</v>
      </c>
      <c r="Y223">
        <v>0</v>
      </c>
      <c r="Z223">
        <v>3.16</v>
      </c>
      <c r="AA223">
        <v>0.04</v>
      </c>
      <c r="AB223">
        <v>0</v>
      </c>
      <c r="AC223">
        <v>0</v>
      </c>
      <c r="AD223">
        <v>1</v>
      </c>
      <c r="AE223">
        <v>0</v>
      </c>
      <c r="AF223" t="s">
        <v>28</v>
      </c>
      <c r="AG223">
        <v>11.959999999999999</v>
      </c>
      <c r="AH223">
        <v>2</v>
      </c>
      <c r="AI223">
        <v>21013206</v>
      </c>
      <c r="AJ223">
        <v>221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ROW(Source!A136)</f>
        <v>136</v>
      </c>
      <c r="B224">
        <v>21013211</v>
      </c>
      <c r="C224">
        <v>21013203</v>
      </c>
      <c r="D224">
        <v>7182702</v>
      </c>
      <c r="E224">
        <v>7157832</v>
      </c>
      <c r="F224">
        <v>1</v>
      </c>
      <c r="G224">
        <v>7157832</v>
      </c>
      <c r="H224">
        <v>3</v>
      </c>
      <c r="I224" t="s">
        <v>688</v>
      </c>
      <c r="J224" t="s">
        <v>3</v>
      </c>
      <c r="K224" t="s">
        <v>689</v>
      </c>
      <c r="L224">
        <v>1348</v>
      </c>
      <c r="N224">
        <v>1009</v>
      </c>
      <c r="O224" t="s">
        <v>173</v>
      </c>
      <c r="P224" t="s">
        <v>173</v>
      </c>
      <c r="Q224">
        <v>1000</v>
      </c>
      <c r="X224">
        <v>6.6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</v>
      </c>
      <c r="AG224">
        <v>6.6</v>
      </c>
      <c r="AH224">
        <v>2</v>
      </c>
      <c r="AI224">
        <v>21013207</v>
      </c>
      <c r="AJ224">
        <v>222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ROW(Source!A137)</f>
        <v>137</v>
      </c>
      <c r="B225">
        <v>21013208</v>
      </c>
      <c r="C225">
        <v>21013203</v>
      </c>
      <c r="D225">
        <v>7157835</v>
      </c>
      <c r="E225">
        <v>7157832</v>
      </c>
      <c r="F225">
        <v>1</v>
      </c>
      <c r="G225">
        <v>7157832</v>
      </c>
      <c r="H225">
        <v>1</v>
      </c>
      <c r="I225" t="s">
        <v>685</v>
      </c>
      <c r="J225" t="s">
        <v>3</v>
      </c>
      <c r="K225" t="s">
        <v>686</v>
      </c>
      <c r="L225">
        <v>1191</v>
      </c>
      <c r="N225">
        <v>1013</v>
      </c>
      <c r="O225" t="s">
        <v>687</v>
      </c>
      <c r="P225" t="s">
        <v>687</v>
      </c>
      <c r="Q225">
        <v>1</v>
      </c>
      <c r="X225">
        <v>24.6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1</v>
      </c>
      <c r="AF225" t="s">
        <v>28</v>
      </c>
      <c r="AG225">
        <v>28.29</v>
      </c>
      <c r="AH225">
        <v>2</v>
      </c>
      <c r="AI225">
        <v>21013204</v>
      </c>
      <c r="AJ225">
        <v>223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ROW(Source!A137)</f>
        <v>137</v>
      </c>
      <c r="B226">
        <v>21013209</v>
      </c>
      <c r="C226">
        <v>21013203</v>
      </c>
      <c r="D226">
        <v>7231126</v>
      </c>
      <c r="E226">
        <v>1</v>
      </c>
      <c r="F226">
        <v>1</v>
      </c>
      <c r="G226">
        <v>7157832</v>
      </c>
      <c r="H226">
        <v>2</v>
      </c>
      <c r="I226" t="s">
        <v>765</v>
      </c>
      <c r="J226" t="s">
        <v>766</v>
      </c>
      <c r="K226" t="s">
        <v>767</v>
      </c>
      <c r="L226">
        <v>1368</v>
      </c>
      <c r="N226">
        <v>1011</v>
      </c>
      <c r="O226" t="s">
        <v>708</v>
      </c>
      <c r="P226" t="s">
        <v>708</v>
      </c>
      <c r="Q226">
        <v>1</v>
      </c>
      <c r="X226">
        <v>10.4</v>
      </c>
      <c r="Y226">
        <v>0</v>
      </c>
      <c r="Z226">
        <v>41.62</v>
      </c>
      <c r="AA226">
        <v>13.33</v>
      </c>
      <c r="AB226">
        <v>0</v>
      </c>
      <c r="AC226">
        <v>0</v>
      </c>
      <c r="AD226">
        <v>1</v>
      </c>
      <c r="AE226">
        <v>0</v>
      </c>
      <c r="AF226" t="s">
        <v>28</v>
      </c>
      <c r="AG226">
        <v>11.959999999999999</v>
      </c>
      <c r="AH226">
        <v>2</v>
      </c>
      <c r="AI226">
        <v>21013205</v>
      </c>
      <c r="AJ226">
        <v>224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ROW(Source!A137)</f>
        <v>137</v>
      </c>
      <c r="B227">
        <v>21013210</v>
      </c>
      <c r="C227">
        <v>21013203</v>
      </c>
      <c r="D227">
        <v>7231489</v>
      </c>
      <c r="E227">
        <v>1</v>
      </c>
      <c r="F227">
        <v>1</v>
      </c>
      <c r="G227">
        <v>7157832</v>
      </c>
      <c r="H227">
        <v>2</v>
      </c>
      <c r="I227" t="s">
        <v>768</v>
      </c>
      <c r="J227" t="s">
        <v>769</v>
      </c>
      <c r="K227" t="s">
        <v>770</v>
      </c>
      <c r="L227">
        <v>1368</v>
      </c>
      <c r="N227">
        <v>1011</v>
      </c>
      <c r="O227" t="s">
        <v>708</v>
      </c>
      <c r="P227" t="s">
        <v>708</v>
      </c>
      <c r="Q227">
        <v>1</v>
      </c>
      <c r="X227">
        <v>10.4</v>
      </c>
      <c r="Y227">
        <v>0</v>
      </c>
      <c r="Z227">
        <v>3.16</v>
      </c>
      <c r="AA227">
        <v>0.04</v>
      </c>
      <c r="AB227">
        <v>0</v>
      </c>
      <c r="AC227">
        <v>0</v>
      </c>
      <c r="AD227">
        <v>1</v>
      </c>
      <c r="AE227">
        <v>0</v>
      </c>
      <c r="AF227" t="s">
        <v>28</v>
      </c>
      <c r="AG227">
        <v>11.959999999999999</v>
      </c>
      <c r="AH227">
        <v>2</v>
      </c>
      <c r="AI227">
        <v>21013206</v>
      </c>
      <c r="AJ227">
        <v>225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ROW(Source!A137)</f>
        <v>137</v>
      </c>
      <c r="B228">
        <v>21013211</v>
      </c>
      <c r="C228">
        <v>21013203</v>
      </c>
      <c r="D228">
        <v>7182702</v>
      </c>
      <c r="E228">
        <v>7157832</v>
      </c>
      <c r="F228">
        <v>1</v>
      </c>
      <c r="G228">
        <v>7157832</v>
      </c>
      <c r="H228">
        <v>3</v>
      </c>
      <c r="I228" t="s">
        <v>688</v>
      </c>
      <c r="J228" t="s">
        <v>3</v>
      </c>
      <c r="K228" t="s">
        <v>689</v>
      </c>
      <c r="L228">
        <v>1348</v>
      </c>
      <c r="N228">
        <v>1009</v>
      </c>
      <c r="O228" t="s">
        <v>173</v>
      </c>
      <c r="P228" t="s">
        <v>173</v>
      </c>
      <c r="Q228">
        <v>1000</v>
      </c>
      <c r="X228">
        <v>6.6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6.6</v>
      </c>
      <c r="AH228">
        <v>2</v>
      </c>
      <c r="AI228">
        <v>21013207</v>
      </c>
      <c r="AJ228">
        <v>226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ROW(Source!A138)</f>
        <v>138</v>
      </c>
      <c r="B229">
        <v>21013219</v>
      </c>
      <c r="C229">
        <v>21013212</v>
      </c>
      <c r="D229">
        <v>7157835</v>
      </c>
      <c r="E229">
        <v>7157832</v>
      </c>
      <c r="F229">
        <v>1</v>
      </c>
      <c r="G229">
        <v>7157832</v>
      </c>
      <c r="H229">
        <v>1</v>
      </c>
      <c r="I229" t="s">
        <v>685</v>
      </c>
      <c r="J229" t="s">
        <v>3</v>
      </c>
      <c r="K229" t="s">
        <v>686</v>
      </c>
      <c r="L229">
        <v>1191</v>
      </c>
      <c r="N229">
        <v>1013</v>
      </c>
      <c r="O229" t="s">
        <v>687</v>
      </c>
      <c r="P229" t="s">
        <v>687</v>
      </c>
      <c r="Q229">
        <v>1</v>
      </c>
      <c r="X229">
        <v>32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1</v>
      </c>
      <c r="AF229" t="s">
        <v>63</v>
      </c>
      <c r="AG229">
        <v>42.319999999999993</v>
      </c>
      <c r="AH229">
        <v>2</v>
      </c>
      <c r="AI229">
        <v>21013213</v>
      </c>
      <c r="AJ229">
        <v>227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ROW(Source!A138)</f>
        <v>138</v>
      </c>
      <c r="B230">
        <v>21013220</v>
      </c>
      <c r="C230">
        <v>21013212</v>
      </c>
      <c r="D230">
        <v>7159942</v>
      </c>
      <c r="E230">
        <v>7157832</v>
      </c>
      <c r="F230">
        <v>1</v>
      </c>
      <c r="G230">
        <v>7157832</v>
      </c>
      <c r="H230">
        <v>2</v>
      </c>
      <c r="I230" t="s">
        <v>692</v>
      </c>
      <c r="J230" t="s">
        <v>3</v>
      </c>
      <c r="K230" t="s">
        <v>693</v>
      </c>
      <c r="L230">
        <v>1344</v>
      </c>
      <c r="N230">
        <v>1008</v>
      </c>
      <c r="O230" t="s">
        <v>691</v>
      </c>
      <c r="P230" t="s">
        <v>691</v>
      </c>
      <c r="Q230">
        <v>1</v>
      </c>
      <c r="X230">
        <v>403.01</v>
      </c>
      <c r="Y230">
        <v>0</v>
      </c>
      <c r="Z230">
        <v>1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62</v>
      </c>
      <c r="AG230">
        <v>579.32687499999997</v>
      </c>
      <c r="AH230">
        <v>2</v>
      </c>
      <c r="AI230">
        <v>21013214</v>
      </c>
      <c r="AJ230">
        <v>228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ROW(Source!A138)</f>
        <v>138</v>
      </c>
      <c r="B231">
        <v>21013221</v>
      </c>
      <c r="C231">
        <v>21013212</v>
      </c>
      <c r="D231">
        <v>7232069</v>
      </c>
      <c r="E231">
        <v>1</v>
      </c>
      <c r="F231">
        <v>1</v>
      </c>
      <c r="G231">
        <v>7157832</v>
      </c>
      <c r="H231">
        <v>3</v>
      </c>
      <c r="I231" t="s">
        <v>734</v>
      </c>
      <c r="J231" t="s">
        <v>735</v>
      </c>
      <c r="K231" t="s">
        <v>736</v>
      </c>
      <c r="L231">
        <v>1348</v>
      </c>
      <c r="N231">
        <v>1009</v>
      </c>
      <c r="O231" t="s">
        <v>173</v>
      </c>
      <c r="P231" t="s">
        <v>173</v>
      </c>
      <c r="Q231">
        <v>1000</v>
      </c>
      <c r="X231">
        <v>5.5E-2</v>
      </c>
      <c r="Y231">
        <v>7359.71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5.5E-2</v>
      </c>
      <c r="AH231">
        <v>2</v>
      </c>
      <c r="AI231">
        <v>21013215</v>
      </c>
      <c r="AJ231">
        <v>229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ROW(Source!A138)</f>
        <v>138</v>
      </c>
      <c r="B232">
        <v>21013222</v>
      </c>
      <c r="C232">
        <v>21013212</v>
      </c>
      <c r="D232">
        <v>7231763</v>
      </c>
      <c r="E232">
        <v>1</v>
      </c>
      <c r="F232">
        <v>1</v>
      </c>
      <c r="G232">
        <v>7157832</v>
      </c>
      <c r="H232">
        <v>3</v>
      </c>
      <c r="I232" t="s">
        <v>737</v>
      </c>
      <c r="J232" t="s">
        <v>738</v>
      </c>
      <c r="K232" t="s">
        <v>739</v>
      </c>
      <c r="L232">
        <v>1348</v>
      </c>
      <c r="N232">
        <v>1009</v>
      </c>
      <c r="O232" t="s">
        <v>173</v>
      </c>
      <c r="P232" t="s">
        <v>173</v>
      </c>
      <c r="Q232">
        <v>1000</v>
      </c>
      <c r="X232">
        <v>2.4E-2</v>
      </c>
      <c r="Y232">
        <v>3389.74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0</v>
      </c>
      <c r="AF232" t="s">
        <v>3</v>
      </c>
      <c r="AG232">
        <v>2.4E-2</v>
      </c>
      <c r="AH232">
        <v>2</v>
      </c>
      <c r="AI232">
        <v>21013216</v>
      </c>
      <c r="AJ232">
        <v>230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ROW(Source!A138)</f>
        <v>138</v>
      </c>
      <c r="B233">
        <v>21013223</v>
      </c>
      <c r="C233">
        <v>21013212</v>
      </c>
      <c r="D233">
        <v>7232308</v>
      </c>
      <c r="E233">
        <v>1</v>
      </c>
      <c r="F233">
        <v>1</v>
      </c>
      <c r="G233">
        <v>7157832</v>
      </c>
      <c r="H233">
        <v>3</v>
      </c>
      <c r="I233" t="s">
        <v>740</v>
      </c>
      <c r="J233" t="s">
        <v>741</v>
      </c>
      <c r="K233" t="s">
        <v>742</v>
      </c>
      <c r="L233">
        <v>1348</v>
      </c>
      <c r="N233">
        <v>1009</v>
      </c>
      <c r="O233" t="s">
        <v>173</v>
      </c>
      <c r="P233" t="s">
        <v>173</v>
      </c>
      <c r="Q233">
        <v>1000</v>
      </c>
      <c r="X233">
        <v>0.53</v>
      </c>
      <c r="Y233">
        <v>18910.8</v>
      </c>
      <c r="Z233">
        <v>0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3</v>
      </c>
      <c r="AG233">
        <v>0.53</v>
      </c>
      <c r="AH233">
        <v>2</v>
      </c>
      <c r="AI233">
        <v>21013217</v>
      </c>
      <c r="AJ233">
        <v>231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ROW(Source!A138)</f>
        <v>138</v>
      </c>
      <c r="B234">
        <v>21013224</v>
      </c>
      <c r="C234">
        <v>21013212</v>
      </c>
      <c r="D234">
        <v>7179538</v>
      </c>
      <c r="E234">
        <v>7157832</v>
      </c>
      <c r="F234">
        <v>1</v>
      </c>
      <c r="G234">
        <v>7157832</v>
      </c>
      <c r="H234">
        <v>3</v>
      </c>
      <c r="I234" t="s">
        <v>882</v>
      </c>
      <c r="J234" t="s">
        <v>3</v>
      </c>
      <c r="K234" t="s">
        <v>883</v>
      </c>
      <c r="L234">
        <v>1327</v>
      </c>
      <c r="N234">
        <v>1005</v>
      </c>
      <c r="O234" t="s">
        <v>85</v>
      </c>
      <c r="P234" t="s">
        <v>85</v>
      </c>
      <c r="Q234">
        <v>1</v>
      </c>
      <c r="X234">
        <v>112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 t="s">
        <v>3</v>
      </c>
      <c r="AG234">
        <v>112</v>
      </c>
      <c r="AH234">
        <v>3</v>
      </c>
      <c r="AI234">
        <v>-1</v>
      </c>
      <c r="AJ234" t="s">
        <v>3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ROW(Source!A139)</f>
        <v>139</v>
      </c>
      <c r="B235">
        <v>21013219</v>
      </c>
      <c r="C235">
        <v>21013212</v>
      </c>
      <c r="D235">
        <v>7157835</v>
      </c>
      <c r="E235">
        <v>7157832</v>
      </c>
      <c r="F235">
        <v>1</v>
      </c>
      <c r="G235">
        <v>7157832</v>
      </c>
      <c r="H235">
        <v>1</v>
      </c>
      <c r="I235" t="s">
        <v>685</v>
      </c>
      <c r="J235" t="s">
        <v>3</v>
      </c>
      <c r="K235" t="s">
        <v>686</v>
      </c>
      <c r="L235">
        <v>1191</v>
      </c>
      <c r="N235">
        <v>1013</v>
      </c>
      <c r="O235" t="s">
        <v>687</v>
      </c>
      <c r="P235" t="s">
        <v>687</v>
      </c>
      <c r="Q235">
        <v>1</v>
      </c>
      <c r="X235">
        <v>32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1</v>
      </c>
      <c r="AE235">
        <v>1</v>
      </c>
      <c r="AF235" t="s">
        <v>63</v>
      </c>
      <c r="AG235">
        <v>42.319999999999993</v>
      </c>
      <c r="AH235">
        <v>2</v>
      </c>
      <c r="AI235">
        <v>21013213</v>
      </c>
      <c r="AJ235">
        <v>233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ROW(Source!A139)</f>
        <v>139</v>
      </c>
      <c r="B236">
        <v>21013220</v>
      </c>
      <c r="C236">
        <v>21013212</v>
      </c>
      <c r="D236">
        <v>7159942</v>
      </c>
      <c r="E236">
        <v>7157832</v>
      </c>
      <c r="F236">
        <v>1</v>
      </c>
      <c r="G236">
        <v>7157832</v>
      </c>
      <c r="H236">
        <v>2</v>
      </c>
      <c r="I236" t="s">
        <v>692</v>
      </c>
      <c r="J236" t="s">
        <v>3</v>
      </c>
      <c r="K236" t="s">
        <v>693</v>
      </c>
      <c r="L236">
        <v>1344</v>
      </c>
      <c r="N236">
        <v>1008</v>
      </c>
      <c r="O236" t="s">
        <v>691</v>
      </c>
      <c r="P236" t="s">
        <v>691</v>
      </c>
      <c r="Q236">
        <v>1</v>
      </c>
      <c r="X236">
        <v>403.01</v>
      </c>
      <c r="Y236">
        <v>0</v>
      </c>
      <c r="Z236">
        <v>1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62</v>
      </c>
      <c r="AG236">
        <v>579.32687499999997</v>
      </c>
      <c r="AH236">
        <v>2</v>
      </c>
      <c r="AI236">
        <v>21013214</v>
      </c>
      <c r="AJ236">
        <v>234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ROW(Source!A139)</f>
        <v>139</v>
      </c>
      <c r="B237">
        <v>21013221</v>
      </c>
      <c r="C237">
        <v>21013212</v>
      </c>
      <c r="D237">
        <v>7232069</v>
      </c>
      <c r="E237">
        <v>1</v>
      </c>
      <c r="F237">
        <v>1</v>
      </c>
      <c r="G237">
        <v>7157832</v>
      </c>
      <c r="H237">
        <v>3</v>
      </c>
      <c r="I237" t="s">
        <v>734</v>
      </c>
      <c r="J237" t="s">
        <v>735</v>
      </c>
      <c r="K237" t="s">
        <v>736</v>
      </c>
      <c r="L237">
        <v>1348</v>
      </c>
      <c r="N237">
        <v>1009</v>
      </c>
      <c r="O237" t="s">
        <v>173</v>
      </c>
      <c r="P237" t="s">
        <v>173</v>
      </c>
      <c r="Q237">
        <v>1000</v>
      </c>
      <c r="X237">
        <v>5.5E-2</v>
      </c>
      <c r="Y237">
        <v>7359.71</v>
      </c>
      <c r="Z237">
        <v>0</v>
      </c>
      <c r="AA237">
        <v>0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5.5E-2</v>
      </c>
      <c r="AH237">
        <v>2</v>
      </c>
      <c r="AI237">
        <v>21013215</v>
      </c>
      <c r="AJ237">
        <v>235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ROW(Source!A139)</f>
        <v>139</v>
      </c>
      <c r="B238">
        <v>21013222</v>
      </c>
      <c r="C238">
        <v>21013212</v>
      </c>
      <c r="D238">
        <v>7231763</v>
      </c>
      <c r="E238">
        <v>1</v>
      </c>
      <c r="F238">
        <v>1</v>
      </c>
      <c r="G238">
        <v>7157832</v>
      </c>
      <c r="H238">
        <v>3</v>
      </c>
      <c r="I238" t="s">
        <v>737</v>
      </c>
      <c r="J238" t="s">
        <v>738</v>
      </c>
      <c r="K238" t="s">
        <v>739</v>
      </c>
      <c r="L238">
        <v>1348</v>
      </c>
      <c r="N238">
        <v>1009</v>
      </c>
      <c r="O238" t="s">
        <v>173</v>
      </c>
      <c r="P238" t="s">
        <v>173</v>
      </c>
      <c r="Q238">
        <v>1000</v>
      </c>
      <c r="X238">
        <v>2.4E-2</v>
      </c>
      <c r="Y238">
        <v>3389.74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3</v>
      </c>
      <c r="AG238">
        <v>2.4E-2</v>
      </c>
      <c r="AH238">
        <v>2</v>
      </c>
      <c r="AI238">
        <v>21013216</v>
      </c>
      <c r="AJ238">
        <v>236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ROW(Source!A139)</f>
        <v>139</v>
      </c>
      <c r="B239">
        <v>21013223</v>
      </c>
      <c r="C239">
        <v>21013212</v>
      </c>
      <c r="D239">
        <v>7232308</v>
      </c>
      <c r="E239">
        <v>1</v>
      </c>
      <c r="F239">
        <v>1</v>
      </c>
      <c r="G239">
        <v>7157832</v>
      </c>
      <c r="H239">
        <v>3</v>
      </c>
      <c r="I239" t="s">
        <v>740</v>
      </c>
      <c r="J239" t="s">
        <v>741</v>
      </c>
      <c r="K239" t="s">
        <v>742</v>
      </c>
      <c r="L239">
        <v>1348</v>
      </c>
      <c r="N239">
        <v>1009</v>
      </c>
      <c r="O239" t="s">
        <v>173</v>
      </c>
      <c r="P239" t="s">
        <v>173</v>
      </c>
      <c r="Q239">
        <v>1000</v>
      </c>
      <c r="X239">
        <v>0.53</v>
      </c>
      <c r="Y239">
        <v>18910.8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0.53</v>
      </c>
      <c r="AH239">
        <v>2</v>
      </c>
      <c r="AI239">
        <v>21013217</v>
      </c>
      <c r="AJ239">
        <v>237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ROW(Source!A139)</f>
        <v>139</v>
      </c>
      <c r="B240">
        <v>21013224</v>
      </c>
      <c r="C240">
        <v>21013212</v>
      </c>
      <c r="D240">
        <v>7179538</v>
      </c>
      <c r="E240">
        <v>7157832</v>
      </c>
      <c r="F240">
        <v>1</v>
      </c>
      <c r="G240">
        <v>7157832</v>
      </c>
      <c r="H240">
        <v>3</v>
      </c>
      <c r="I240" t="s">
        <v>882</v>
      </c>
      <c r="J240" t="s">
        <v>3</v>
      </c>
      <c r="K240" t="s">
        <v>883</v>
      </c>
      <c r="L240">
        <v>1327</v>
      </c>
      <c r="N240">
        <v>1005</v>
      </c>
      <c r="O240" t="s">
        <v>85</v>
      </c>
      <c r="P240" t="s">
        <v>85</v>
      </c>
      <c r="Q240">
        <v>1</v>
      </c>
      <c r="X240">
        <v>112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 t="s">
        <v>3</v>
      </c>
      <c r="AG240">
        <v>112</v>
      </c>
      <c r="AH240">
        <v>3</v>
      </c>
      <c r="AI240">
        <v>-1</v>
      </c>
      <c r="AJ240" t="s">
        <v>3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ROW(Source!A142)</f>
        <v>142</v>
      </c>
      <c r="B241">
        <v>21014367</v>
      </c>
      <c r="C241">
        <v>21014361</v>
      </c>
      <c r="D241">
        <v>7157835</v>
      </c>
      <c r="E241">
        <v>7157832</v>
      </c>
      <c r="F241">
        <v>1</v>
      </c>
      <c r="G241">
        <v>7157832</v>
      </c>
      <c r="H241">
        <v>1</v>
      </c>
      <c r="I241" t="s">
        <v>685</v>
      </c>
      <c r="J241" t="s">
        <v>3</v>
      </c>
      <c r="K241" t="s">
        <v>686</v>
      </c>
      <c r="L241">
        <v>1191</v>
      </c>
      <c r="N241">
        <v>1013</v>
      </c>
      <c r="O241" t="s">
        <v>687</v>
      </c>
      <c r="P241" t="s">
        <v>687</v>
      </c>
      <c r="Q241">
        <v>1</v>
      </c>
      <c r="X241">
        <v>11.6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1</v>
      </c>
      <c r="AF241" t="s">
        <v>63</v>
      </c>
      <c r="AG241">
        <v>15.340999999999996</v>
      </c>
      <c r="AH241">
        <v>2</v>
      </c>
      <c r="AI241">
        <v>21014362</v>
      </c>
      <c r="AJ241">
        <v>239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ROW(Source!A142)</f>
        <v>142</v>
      </c>
      <c r="B242">
        <v>21014368</v>
      </c>
      <c r="C242">
        <v>21014361</v>
      </c>
      <c r="D242">
        <v>7231421</v>
      </c>
      <c r="E242">
        <v>1</v>
      </c>
      <c r="F242">
        <v>1</v>
      </c>
      <c r="G242">
        <v>7157832</v>
      </c>
      <c r="H242">
        <v>2</v>
      </c>
      <c r="I242" t="s">
        <v>705</v>
      </c>
      <c r="J242" t="s">
        <v>706</v>
      </c>
      <c r="K242" t="s">
        <v>707</v>
      </c>
      <c r="L242">
        <v>1368</v>
      </c>
      <c r="N242">
        <v>1011</v>
      </c>
      <c r="O242" t="s">
        <v>708</v>
      </c>
      <c r="P242" t="s">
        <v>708</v>
      </c>
      <c r="Q242">
        <v>1</v>
      </c>
      <c r="X242">
        <v>0.2</v>
      </c>
      <c r="Y242">
        <v>0</v>
      </c>
      <c r="Z242">
        <v>74.44</v>
      </c>
      <c r="AA242">
        <v>17.59</v>
      </c>
      <c r="AB242">
        <v>0</v>
      </c>
      <c r="AC242">
        <v>0</v>
      </c>
      <c r="AD242">
        <v>1</v>
      </c>
      <c r="AE242">
        <v>0</v>
      </c>
      <c r="AF242" t="s">
        <v>62</v>
      </c>
      <c r="AG242">
        <v>0.28749999999999998</v>
      </c>
      <c r="AH242">
        <v>2</v>
      </c>
      <c r="AI242">
        <v>21014363</v>
      </c>
      <c r="AJ242">
        <v>240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ROW(Source!A142)</f>
        <v>142</v>
      </c>
      <c r="B243">
        <v>21014369</v>
      </c>
      <c r="C243">
        <v>21014361</v>
      </c>
      <c r="D243">
        <v>7230811</v>
      </c>
      <c r="E243">
        <v>1</v>
      </c>
      <c r="F243">
        <v>1</v>
      </c>
      <c r="G243">
        <v>7157832</v>
      </c>
      <c r="H243">
        <v>2</v>
      </c>
      <c r="I243" t="s">
        <v>709</v>
      </c>
      <c r="J243" t="s">
        <v>710</v>
      </c>
      <c r="K243" t="s">
        <v>711</v>
      </c>
      <c r="L243">
        <v>1368</v>
      </c>
      <c r="N243">
        <v>1011</v>
      </c>
      <c r="O243" t="s">
        <v>708</v>
      </c>
      <c r="P243" t="s">
        <v>708</v>
      </c>
      <c r="Q243">
        <v>1</v>
      </c>
      <c r="X243">
        <v>0.15</v>
      </c>
      <c r="Y243">
        <v>0</v>
      </c>
      <c r="Z243">
        <v>102.11</v>
      </c>
      <c r="AA243">
        <v>30.03</v>
      </c>
      <c r="AB243">
        <v>0</v>
      </c>
      <c r="AC243">
        <v>0</v>
      </c>
      <c r="AD243">
        <v>1</v>
      </c>
      <c r="AE243">
        <v>0</v>
      </c>
      <c r="AF243" t="s">
        <v>62</v>
      </c>
      <c r="AG243">
        <v>0.21562499999999998</v>
      </c>
      <c r="AH243">
        <v>2</v>
      </c>
      <c r="AI243">
        <v>21014364</v>
      </c>
      <c r="AJ243">
        <v>241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ROW(Source!A142)</f>
        <v>142</v>
      </c>
      <c r="B244">
        <v>21014370</v>
      </c>
      <c r="C244">
        <v>21014361</v>
      </c>
      <c r="D244">
        <v>7158356</v>
      </c>
      <c r="E244">
        <v>7157832</v>
      </c>
      <c r="F244">
        <v>1</v>
      </c>
      <c r="G244">
        <v>7157832</v>
      </c>
      <c r="H244">
        <v>3</v>
      </c>
      <c r="I244" t="s">
        <v>884</v>
      </c>
      <c r="J244" t="s">
        <v>3</v>
      </c>
      <c r="K244" t="s">
        <v>885</v>
      </c>
      <c r="L244">
        <v>1348</v>
      </c>
      <c r="N244">
        <v>1009</v>
      </c>
      <c r="O244" t="s">
        <v>173</v>
      </c>
      <c r="P244" t="s">
        <v>173</v>
      </c>
      <c r="Q244">
        <v>1000</v>
      </c>
      <c r="X244">
        <v>1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 t="s">
        <v>3</v>
      </c>
      <c r="AG244">
        <v>1</v>
      </c>
      <c r="AH244">
        <v>3</v>
      </c>
      <c r="AI244">
        <v>-1</v>
      </c>
      <c r="AJ244" t="s">
        <v>3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ROW(Source!A142)</f>
        <v>142</v>
      </c>
      <c r="B245">
        <v>21014371</v>
      </c>
      <c r="C245">
        <v>21014361</v>
      </c>
      <c r="D245">
        <v>7232639</v>
      </c>
      <c r="E245">
        <v>1</v>
      </c>
      <c r="F245">
        <v>1</v>
      </c>
      <c r="G245">
        <v>7157832</v>
      </c>
      <c r="H245">
        <v>3</v>
      </c>
      <c r="I245" t="s">
        <v>771</v>
      </c>
      <c r="J245" t="s">
        <v>772</v>
      </c>
      <c r="K245" t="s">
        <v>773</v>
      </c>
      <c r="L245">
        <v>1348</v>
      </c>
      <c r="N245">
        <v>1009</v>
      </c>
      <c r="O245" t="s">
        <v>173</v>
      </c>
      <c r="P245" t="s">
        <v>173</v>
      </c>
      <c r="Q245">
        <v>1000</v>
      </c>
      <c r="X245">
        <v>2.8000000000000001E-2</v>
      </c>
      <c r="Y245">
        <v>9246.9599999999991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0</v>
      </c>
      <c r="AF245" t="s">
        <v>3</v>
      </c>
      <c r="AG245">
        <v>2.8000000000000001E-2</v>
      </c>
      <c r="AH245">
        <v>2</v>
      </c>
      <c r="AI245">
        <v>21014365</v>
      </c>
      <c r="AJ245">
        <v>242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ROW(Source!A143)</f>
        <v>143</v>
      </c>
      <c r="B246">
        <v>21014367</v>
      </c>
      <c r="C246">
        <v>21014361</v>
      </c>
      <c r="D246">
        <v>7157835</v>
      </c>
      <c r="E246">
        <v>7157832</v>
      </c>
      <c r="F246">
        <v>1</v>
      </c>
      <c r="G246">
        <v>7157832</v>
      </c>
      <c r="H246">
        <v>1</v>
      </c>
      <c r="I246" t="s">
        <v>685</v>
      </c>
      <c r="J246" t="s">
        <v>3</v>
      </c>
      <c r="K246" t="s">
        <v>686</v>
      </c>
      <c r="L246">
        <v>1191</v>
      </c>
      <c r="N246">
        <v>1013</v>
      </c>
      <c r="O246" t="s">
        <v>687</v>
      </c>
      <c r="P246" t="s">
        <v>687</v>
      </c>
      <c r="Q246">
        <v>1</v>
      </c>
      <c r="X246">
        <v>11.6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1</v>
      </c>
      <c r="AF246" t="s">
        <v>63</v>
      </c>
      <c r="AG246">
        <v>15.340999999999996</v>
      </c>
      <c r="AH246">
        <v>2</v>
      </c>
      <c r="AI246">
        <v>21014362</v>
      </c>
      <c r="AJ246">
        <v>244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ROW(Source!A143)</f>
        <v>143</v>
      </c>
      <c r="B247">
        <v>21014368</v>
      </c>
      <c r="C247">
        <v>21014361</v>
      </c>
      <c r="D247">
        <v>7231421</v>
      </c>
      <c r="E247">
        <v>1</v>
      </c>
      <c r="F247">
        <v>1</v>
      </c>
      <c r="G247">
        <v>7157832</v>
      </c>
      <c r="H247">
        <v>2</v>
      </c>
      <c r="I247" t="s">
        <v>705</v>
      </c>
      <c r="J247" t="s">
        <v>706</v>
      </c>
      <c r="K247" t="s">
        <v>707</v>
      </c>
      <c r="L247">
        <v>1368</v>
      </c>
      <c r="N247">
        <v>1011</v>
      </c>
      <c r="O247" t="s">
        <v>708</v>
      </c>
      <c r="P247" t="s">
        <v>708</v>
      </c>
      <c r="Q247">
        <v>1</v>
      </c>
      <c r="X247">
        <v>0.2</v>
      </c>
      <c r="Y247">
        <v>0</v>
      </c>
      <c r="Z247">
        <v>74.44</v>
      </c>
      <c r="AA247">
        <v>17.59</v>
      </c>
      <c r="AB247">
        <v>0</v>
      </c>
      <c r="AC247">
        <v>0</v>
      </c>
      <c r="AD247">
        <v>1</v>
      </c>
      <c r="AE247">
        <v>0</v>
      </c>
      <c r="AF247" t="s">
        <v>62</v>
      </c>
      <c r="AG247">
        <v>0.28749999999999998</v>
      </c>
      <c r="AH247">
        <v>2</v>
      </c>
      <c r="AI247">
        <v>21014363</v>
      </c>
      <c r="AJ247">
        <v>245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ROW(Source!A143)</f>
        <v>143</v>
      </c>
      <c r="B248">
        <v>21014369</v>
      </c>
      <c r="C248">
        <v>21014361</v>
      </c>
      <c r="D248">
        <v>7230811</v>
      </c>
      <c r="E248">
        <v>1</v>
      </c>
      <c r="F248">
        <v>1</v>
      </c>
      <c r="G248">
        <v>7157832</v>
      </c>
      <c r="H248">
        <v>2</v>
      </c>
      <c r="I248" t="s">
        <v>709</v>
      </c>
      <c r="J248" t="s">
        <v>710</v>
      </c>
      <c r="K248" t="s">
        <v>711</v>
      </c>
      <c r="L248">
        <v>1368</v>
      </c>
      <c r="N248">
        <v>1011</v>
      </c>
      <c r="O248" t="s">
        <v>708</v>
      </c>
      <c r="P248" t="s">
        <v>708</v>
      </c>
      <c r="Q248">
        <v>1</v>
      </c>
      <c r="X248">
        <v>0.15</v>
      </c>
      <c r="Y248">
        <v>0</v>
      </c>
      <c r="Z248">
        <v>102.11</v>
      </c>
      <c r="AA248">
        <v>30.03</v>
      </c>
      <c r="AB248">
        <v>0</v>
      </c>
      <c r="AC248">
        <v>0</v>
      </c>
      <c r="AD248">
        <v>1</v>
      </c>
      <c r="AE248">
        <v>0</v>
      </c>
      <c r="AF248" t="s">
        <v>62</v>
      </c>
      <c r="AG248">
        <v>0.21562499999999998</v>
      </c>
      <c r="AH248">
        <v>2</v>
      </c>
      <c r="AI248">
        <v>21014364</v>
      </c>
      <c r="AJ248">
        <v>246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ROW(Source!A143)</f>
        <v>143</v>
      </c>
      <c r="B249">
        <v>21014370</v>
      </c>
      <c r="C249">
        <v>21014361</v>
      </c>
      <c r="D249">
        <v>7158356</v>
      </c>
      <c r="E249">
        <v>7157832</v>
      </c>
      <c r="F249">
        <v>1</v>
      </c>
      <c r="G249">
        <v>7157832</v>
      </c>
      <c r="H249">
        <v>3</v>
      </c>
      <c r="I249" t="s">
        <v>884</v>
      </c>
      <c r="J249" t="s">
        <v>3</v>
      </c>
      <c r="K249" t="s">
        <v>885</v>
      </c>
      <c r="L249">
        <v>1348</v>
      </c>
      <c r="N249">
        <v>1009</v>
      </c>
      <c r="O249" t="s">
        <v>173</v>
      </c>
      <c r="P249" t="s">
        <v>173</v>
      </c>
      <c r="Q249">
        <v>1000</v>
      </c>
      <c r="X249">
        <v>1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 t="s">
        <v>3</v>
      </c>
      <c r="AG249">
        <v>1</v>
      </c>
      <c r="AH249">
        <v>3</v>
      </c>
      <c r="AI249">
        <v>-1</v>
      </c>
      <c r="AJ249" t="s">
        <v>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ROW(Source!A143)</f>
        <v>143</v>
      </c>
      <c r="B250">
        <v>21014371</v>
      </c>
      <c r="C250">
        <v>21014361</v>
      </c>
      <c r="D250">
        <v>7232639</v>
      </c>
      <c r="E250">
        <v>1</v>
      </c>
      <c r="F250">
        <v>1</v>
      </c>
      <c r="G250">
        <v>7157832</v>
      </c>
      <c r="H250">
        <v>3</v>
      </c>
      <c r="I250" t="s">
        <v>771</v>
      </c>
      <c r="J250" t="s">
        <v>772</v>
      </c>
      <c r="K250" t="s">
        <v>773</v>
      </c>
      <c r="L250">
        <v>1348</v>
      </c>
      <c r="N250">
        <v>1009</v>
      </c>
      <c r="O250" t="s">
        <v>173</v>
      </c>
      <c r="P250" t="s">
        <v>173</v>
      </c>
      <c r="Q250">
        <v>1000</v>
      </c>
      <c r="X250">
        <v>2.8000000000000001E-2</v>
      </c>
      <c r="Y250">
        <v>9246.9599999999991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</v>
      </c>
      <c r="AG250">
        <v>2.8000000000000001E-2</v>
      </c>
      <c r="AH250">
        <v>2</v>
      </c>
      <c r="AI250">
        <v>21014365</v>
      </c>
      <c r="AJ250">
        <v>247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ROW(Source!A146)</f>
        <v>146</v>
      </c>
      <c r="B251">
        <v>21014324</v>
      </c>
      <c r="C251">
        <v>21014313</v>
      </c>
      <c r="D251">
        <v>7157835</v>
      </c>
      <c r="E251">
        <v>7157832</v>
      </c>
      <c r="F251">
        <v>1</v>
      </c>
      <c r="G251">
        <v>7157832</v>
      </c>
      <c r="H251">
        <v>1</v>
      </c>
      <c r="I251" t="s">
        <v>685</v>
      </c>
      <c r="J251" t="s">
        <v>3</v>
      </c>
      <c r="K251" t="s">
        <v>686</v>
      </c>
      <c r="L251">
        <v>1191</v>
      </c>
      <c r="N251">
        <v>1013</v>
      </c>
      <c r="O251" t="s">
        <v>687</v>
      </c>
      <c r="P251" t="s">
        <v>687</v>
      </c>
      <c r="Q251">
        <v>1</v>
      </c>
      <c r="X251">
        <v>33.020000000000003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1</v>
      </c>
      <c r="AE251">
        <v>1</v>
      </c>
      <c r="AF251" t="s">
        <v>63</v>
      </c>
      <c r="AG251">
        <v>43.668949999999995</v>
      </c>
      <c r="AH251">
        <v>2</v>
      </c>
      <c r="AI251">
        <v>21014314</v>
      </c>
      <c r="AJ251">
        <v>249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ROW(Source!A146)</f>
        <v>146</v>
      </c>
      <c r="B252">
        <v>21014325</v>
      </c>
      <c r="C252">
        <v>21014313</v>
      </c>
      <c r="D252">
        <v>7231240</v>
      </c>
      <c r="E252">
        <v>1</v>
      </c>
      <c r="F252">
        <v>1</v>
      </c>
      <c r="G252">
        <v>7157832</v>
      </c>
      <c r="H252">
        <v>2</v>
      </c>
      <c r="I252" t="s">
        <v>774</v>
      </c>
      <c r="J252" t="s">
        <v>775</v>
      </c>
      <c r="K252" t="s">
        <v>776</v>
      </c>
      <c r="L252">
        <v>1368</v>
      </c>
      <c r="N252">
        <v>1011</v>
      </c>
      <c r="O252" t="s">
        <v>708</v>
      </c>
      <c r="P252" t="s">
        <v>708</v>
      </c>
      <c r="Q252">
        <v>1</v>
      </c>
      <c r="X252">
        <v>2.4</v>
      </c>
      <c r="Y252">
        <v>0</v>
      </c>
      <c r="Z252">
        <v>8.65</v>
      </c>
      <c r="AA252">
        <v>0.81</v>
      </c>
      <c r="AB252">
        <v>0</v>
      </c>
      <c r="AC252">
        <v>0</v>
      </c>
      <c r="AD252">
        <v>1</v>
      </c>
      <c r="AE252">
        <v>0</v>
      </c>
      <c r="AF252" t="s">
        <v>224</v>
      </c>
      <c r="AG252">
        <v>3.4499999999999997</v>
      </c>
      <c r="AH252">
        <v>2</v>
      </c>
      <c r="AI252">
        <v>21014315</v>
      </c>
      <c r="AJ252">
        <v>250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ROW(Source!A146)</f>
        <v>146</v>
      </c>
      <c r="B253">
        <v>21014326</v>
      </c>
      <c r="C253">
        <v>21014313</v>
      </c>
      <c r="D253">
        <v>7231421</v>
      </c>
      <c r="E253">
        <v>1</v>
      </c>
      <c r="F253">
        <v>1</v>
      </c>
      <c r="G253">
        <v>7157832</v>
      </c>
      <c r="H253">
        <v>2</v>
      </c>
      <c r="I253" t="s">
        <v>705</v>
      </c>
      <c r="J253" t="s">
        <v>706</v>
      </c>
      <c r="K253" t="s">
        <v>707</v>
      </c>
      <c r="L253">
        <v>1368</v>
      </c>
      <c r="N253">
        <v>1011</v>
      </c>
      <c r="O253" t="s">
        <v>708</v>
      </c>
      <c r="P253" t="s">
        <v>708</v>
      </c>
      <c r="Q253">
        <v>1</v>
      </c>
      <c r="X253">
        <v>0.47</v>
      </c>
      <c r="Y253">
        <v>0</v>
      </c>
      <c r="Z253">
        <v>74.44</v>
      </c>
      <c r="AA253">
        <v>17.59</v>
      </c>
      <c r="AB253">
        <v>0</v>
      </c>
      <c r="AC253">
        <v>0</v>
      </c>
      <c r="AD253">
        <v>1</v>
      </c>
      <c r="AE253">
        <v>0</v>
      </c>
      <c r="AF253" t="s">
        <v>224</v>
      </c>
      <c r="AG253">
        <v>0.67562499999999981</v>
      </c>
      <c r="AH253">
        <v>2</v>
      </c>
      <c r="AI253">
        <v>21014316</v>
      </c>
      <c r="AJ253">
        <v>251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ROW(Source!A146)</f>
        <v>146</v>
      </c>
      <c r="B254">
        <v>21014327</v>
      </c>
      <c r="C254">
        <v>21014313</v>
      </c>
      <c r="D254">
        <v>7231510</v>
      </c>
      <c r="E254">
        <v>1</v>
      </c>
      <c r="F254">
        <v>1</v>
      </c>
      <c r="G254">
        <v>7157832</v>
      </c>
      <c r="H254">
        <v>2</v>
      </c>
      <c r="I254" t="s">
        <v>777</v>
      </c>
      <c r="J254" t="s">
        <v>778</v>
      </c>
      <c r="K254" t="s">
        <v>779</v>
      </c>
      <c r="L254">
        <v>1368</v>
      </c>
      <c r="N254">
        <v>1011</v>
      </c>
      <c r="O254" t="s">
        <v>708</v>
      </c>
      <c r="P254" t="s">
        <v>708</v>
      </c>
      <c r="Q254">
        <v>1</v>
      </c>
      <c r="X254">
        <v>3.32</v>
      </c>
      <c r="Y254">
        <v>0</v>
      </c>
      <c r="Z254">
        <v>2.36</v>
      </c>
      <c r="AA254">
        <v>0.04</v>
      </c>
      <c r="AB254">
        <v>0</v>
      </c>
      <c r="AC254">
        <v>0</v>
      </c>
      <c r="AD254">
        <v>1</v>
      </c>
      <c r="AE254">
        <v>0</v>
      </c>
      <c r="AF254" t="s">
        <v>224</v>
      </c>
      <c r="AG254">
        <v>4.7724999999999991</v>
      </c>
      <c r="AH254">
        <v>2</v>
      </c>
      <c r="AI254">
        <v>21014317</v>
      </c>
      <c r="AJ254">
        <v>252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ROW(Source!A146)</f>
        <v>146</v>
      </c>
      <c r="B255">
        <v>21014328</v>
      </c>
      <c r="C255">
        <v>21014313</v>
      </c>
      <c r="D255">
        <v>7230891</v>
      </c>
      <c r="E255">
        <v>1</v>
      </c>
      <c r="F255">
        <v>1</v>
      </c>
      <c r="G255">
        <v>7157832</v>
      </c>
      <c r="H255">
        <v>2</v>
      </c>
      <c r="I255" t="s">
        <v>780</v>
      </c>
      <c r="J255" t="s">
        <v>781</v>
      </c>
      <c r="K255" t="s">
        <v>782</v>
      </c>
      <c r="L255">
        <v>1368</v>
      </c>
      <c r="N255">
        <v>1011</v>
      </c>
      <c r="O255" t="s">
        <v>708</v>
      </c>
      <c r="P255" t="s">
        <v>708</v>
      </c>
      <c r="Q255">
        <v>1</v>
      </c>
      <c r="X255">
        <v>0.02</v>
      </c>
      <c r="Y255">
        <v>0</v>
      </c>
      <c r="Z255">
        <v>58.48</v>
      </c>
      <c r="AA255">
        <v>18.350000000000001</v>
      </c>
      <c r="AB255">
        <v>0</v>
      </c>
      <c r="AC255">
        <v>0</v>
      </c>
      <c r="AD255">
        <v>1</v>
      </c>
      <c r="AE255">
        <v>0</v>
      </c>
      <c r="AF255" t="s">
        <v>224</v>
      </c>
      <c r="AG255">
        <v>2.8749999999999998E-2</v>
      </c>
      <c r="AH255">
        <v>2</v>
      </c>
      <c r="AI255">
        <v>21014318</v>
      </c>
      <c r="AJ255">
        <v>253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ROW(Source!A146)</f>
        <v>146</v>
      </c>
      <c r="B256">
        <v>21014329</v>
      </c>
      <c r="C256">
        <v>21014313</v>
      </c>
      <c r="D256">
        <v>7182707</v>
      </c>
      <c r="E256">
        <v>7157832</v>
      </c>
      <c r="F256">
        <v>1</v>
      </c>
      <c r="G256">
        <v>7157832</v>
      </c>
      <c r="H256">
        <v>3</v>
      </c>
      <c r="I256" t="s">
        <v>688</v>
      </c>
      <c r="J256" t="s">
        <v>3</v>
      </c>
      <c r="K256" t="s">
        <v>690</v>
      </c>
      <c r="L256">
        <v>1344</v>
      </c>
      <c r="N256">
        <v>1008</v>
      </c>
      <c r="O256" t="s">
        <v>691</v>
      </c>
      <c r="P256" t="s">
        <v>691</v>
      </c>
      <c r="Q256">
        <v>1</v>
      </c>
      <c r="X256">
        <v>0.88</v>
      </c>
      <c r="Y256">
        <v>1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3</v>
      </c>
      <c r="AG256">
        <v>0.88</v>
      </c>
      <c r="AH256">
        <v>2</v>
      </c>
      <c r="AI256">
        <v>21014319</v>
      </c>
      <c r="AJ256">
        <v>254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ROW(Source!A146)</f>
        <v>146</v>
      </c>
      <c r="B257">
        <v>21014330</v>
      </c>
      <c r="C257">
        <v>21014313</v>
      </c>
      <c r="D257">
        <v>7231827</v>
      </c>
      <c r="E257">
        <v>1</v>
      </c>
      <c r="F257">
        <v>1</v>
      </c>
      <c r="G257">
        <v>7157832</v>
      </c>
      <c r="H257">
        <v>3</v>
      </c>
      <c r="I257" t="s">
        <v>755</v>
      </c>
      <c r="J257" t="s">
        <v>756</v>
      </c>
      <c r="K257" t="s">
        <v>757</v>
      </c>
      <c r="L257">
        <v>1339</v>
      </c>
      <c r="N257">
        <v>1007</v>
      </c>
      <c r="O257" t="s">
        <v>123</v>
      </c>
      <c r="P257" t="s">
        <v>123</v>
      </c>
      <c r="Q257">
        <v>1</v>
      </c>
      <c r="X257">
        <v>0.30199999999999999</v>
      </c>
      <c r="Y257">
        <v>7.07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3</v>
      </c>
      <c r="AG257">
        <v>0.30199999999999999</v>
      </c>
      <c r="AH257">
        <v>2</v>
      </c>
      <c r="AI257">
        <v>21014320</v>
      </c>
      <c r="AJ257">
        <v>255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ROW(Source!A146)</f>
        <v>146</v>
      </c>
      <c r="B258">
        <v>21014331</v>
      </c>
      <c r="C258">
        <v>21014313</v>
      </c>
      <c r="D258">
        <v>7234095</v>
      </c>
      <c r="E258">
        <v>1</v>
      </c>
      <c r="F258">
        <v>1</v>
      </c>
      <c r="G258">
        <v>7157832</v>
      </c>
      <c r="H258">
        <v>3</v>
      </c>
      <c r="I258" t="s">
        <v>783</v>
      </c>
      <c r="J258" t="s">
        <v>784</v>
      </c>
      <c r="K258" t="s">
        <v>785</v>
      </c>
      <c r="L258">
        <v>1327</v>
      </c>
      <c r="N258">
        <v>1005</v>
      </c>
      <c r="O258" t="s">
        <v>85</v>
      </c>
      <c r="P258" t="s">
        <v>85</v>
      </c>
      <c r="Q258">
        <v>1</v>
      </c>
      <c r="X258">
        <v>10</v>
      </c>
      <c r="Y258">
        <v>2.31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3</v>
      </c>
      <c r="AG258">
        <v>10</v>
      </c>
      <c r="AH258">
        <v>2</v>
      </c>
      <c r="AI258">
        <v>21014321</v>
      </c>
      <c r="AJ258">
        <v>256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ROW(Source!A146)</f>
        <v>146</v>
      </c>
      <c r="B259">
        <v>21014332</v>
      </c>
      <c r="C259">
        <v>21014313</v>
      </c>
      <c r="D259">
        <v>9266353</v>
      </c>
      <c r="E259">
        <v>7157832</v>
      </c>
      <c r="F259">
        <v>1</v>
      </c>
      <c r="G259">
        <v>7157832</v>
      </c>
      <c r="H259">
        <v>3</v>
      </c>
      <c r="I259" t="s">
        <v>886</v>
      </c>
      <c r="J259" t="s">
        <v>3</v>
      </c>
      <c r="K259" t="s">
        <v>887</v>
      </c>
      <c r="L259">
        <v>1346</v>
      </c>
      <c r="N259">
        <v>1009</v>
      </c>
      <c r="O259" t="s">
        <v>206</v>
      </c>
      <c r="P259" t="s">
        <v>206</v>
      </c>
      <c r="Q259">
        <v>1</v>
      </c>
      <c r="X259">
        <v>20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 t="s">
        <v>3</v>
      </c>
      <c r="AG259">
        <v>20</v>
      </c>
      <c r="AH259">
        <v>3</v>
      </c>
      <c r="AI259">
        <v>-1</v>
      </c>
      <c r="AJ259" t="s">
        <v>3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ROW(Source!A146)</f>
        <v>146</v>
      </c>
      <c r="B260">
        <v>21014333</v>
      </c>
      <c r="C260">
        <v>21014313</v>
      </c>
      <c r="D260">
        <v>9269299</v>
      </c>
      <c r="E260">
        <v>7157832</v>
      </c>
      <c r="F260">
        <v>1</v>
      </c>
      <c r="G260">
        <v>7157832</v>
      </c>
      <c r="H260">
        <v>3</v>
      </c>
      <c r="I260" t="s">
        <v>888</v>
      </c>
      <c r="J260" t="s">
        <v>3</v>
      </c>
      <c r="K260" t="s">
        <v>889</v>
      </c>
      <c r="L260">
        <v>1348</v>
      </c>
      <c r="N260">
        <v>1009</v>
      </c>
      <c r="O260" t="s">
        <v>173</v>
      </c>
      <c r="P260" t="s">
        <v>173</v>
      </c>
      <c r="Q260">
        <v>1000</v>
      </c>
      <c r="X260">
        <v>0.84199999999999997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 t="s">
        <v>3</v>
      </c>
      <c r="AG260">
        <v>0.84199999999999997</v>
      </c>
      <c r="AH260">
        <v>3</v>
      </c>
      <c r="AI260">
        <v>-1</v>
      </c>
      <c r="AJ260" t="s">
        <v>3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ROW(Source!A147)</f>
        <v>147</v>
      </c>
      <c r="B261">
        <v>21014324</v>
      </c>
      <c r="C261">
        <v>21014313</v>
      </c>
      <c r="D261">
        <v>7157835</v>
      </c>
      <c r="E261">
        <v>7157832</v>
      </c>
      <c r="F261">
        <v>1</v>
      </c>
      <c r="G261">
        <v>7157832</v>
      </c>
      <c r="H261">
        <v>1</v>
      </c>
      <c r="I261" t="s">
        <v>685</v>
      </c>
      <c r="J261" t="s">
        <v>3</v>
      </c>
      <c r="K261" t="s">
        <v>686</v>
      </c>
      <c r="L261">
        <v>1191</v>
      </c>
      <c r="N261">
        <v>1013</v>
      </c>
      <c r="O261" t="s">
        <v>687</v>
      </c>
      <c r="P261" t="s">
        <v>687</v>
      </c>
      <c r="Q261">
        <v>1</v>
      </c>
      <c r="X261">
        <v>33.020000000000003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1</v>
      </c>
      <c r="AF261" t="s">
        <v>63</v>
      </c>
      <c r="AG261">
        <v>43.668949999999995</v>
      </c>
      <c r="AH261">
        <v>2</v>
      </c>
      <c r="AI261">
        <v>21014314</v>
      </c>
      <c r="AJ261">
        <v>259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ROW(Source!A147)</f>
        <v>147</v>
      </c>
      <c r="B262">
        <v>21014325</v>
      </c>
      <c r="C262">
        <v>21014313</v>
      </c>
      <c r="D262">
        <v>7231240</v>
      </c>
      <c r="E262">
        <v>1</v>
      </c>
      <c r="F262">
        <v>1</v>
      </c>
      <c r="G262">
        <v>7157832</v>
      </c>
      <c r="H262">
        <v>2</v>
      </c>
      <c r="I262" t="s">
        <v>774</v>
      </c>
      <c r="J262" t="s">
        <v>775</v>
      </c>
      <c r="K262" t="s">
        <v>776</v>
      </c>
      <c r="L262">
        <v>1368</v>
      </c>
      <c r="N262">
        <v>1011</v>
      </c>
      <c r="O262" t="s">
        <v>708</v>
      </c>
      <c r="P262" t="s">
        <v>708</v>
      </c>
      <c r="Q262">
        <v>1</v>
      </c>
      <c r="X262">
        <v>2.4</v>
      </c>
      <c r="Y262">
        <v>0</v>
      </c>
      <c r="Z262">
        <v>8.65</v>
      </c>
      <c r="AA262">
        <v>0.81</v>
      </c>
      <c r="AB262">
        <v>0</v>
      </c>
      <c r="AC262">
        <v>0</v>
      </c>
      <c r="AD262">
        <v>1</v>
      </c>
      <c r="AE262">
        <v>0</v>
      </c>
      <c r="AF262" t="s">
        <v>224</v>
      </c>
      <c r="AG262">
        <v>3.4499999999999997</v>
      </c>
      <c r="AH262">
        <v>2</v>
      </c>
      <c r="AI262">
        <v>21014315</v>
      </c>
      <c r="AJ262">
        <v>260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ROW(Source!A147)</f>
        <v>147</v>
      </c>
      <c r="B263">
        <v>21014326</v>
      </c>
      <c r="C263">
        <v>21014313</v>
      </c>
      <c r="D263">
        <v>7231421</v>
      </c>
      <c r="E263">
        <v>1</v>
      </c>
      <c r="F263">
        <v>1</v>
      </c>
      <c r="G263">
        <v>7157832</v>
      </c>
      <c r="H263">
        <v>2</v>
      </c>
      <c r="I263" t="s">
        <v>705</v>
      </c>
      <c r="J263" t="s">
        <v>706</v>
      </c>
      <c r="K263" t="s">
        <v>707</v>
      </c>
      <c r="L263">
        <v>1368</v>
      </c>
      <c r="N263">
        <v>1011</v>
      </c>
      <c r="O263" t="s">
        <v>708</v>
      </c>
      <c r="P263" t="s">
        <v>708</v>
      </c>
      <c r="Q263">
        <v>1</v>
      </c>
      <c r="X263">
        <v>0.47</v>
      </c>
      <c r="Y263">
        <v>0</v>
      </c>
      <c r="Z263">
        <v>74.44</v>
      </c>
      <c r="AA263">
        <v>17.59</v>
      </c>
      <c r="AB263">
        <v>0</v>
      </c>
      <c r="AC263">
        <v>0</v>
      </c>
      <c r="AD263">
        <v>1</v>
      </c>
      <c r="AE263">
        <v>0</v>
      </c>
      <c r="AF263" t="s">
        <v>224</v>
      </c>
      <c r="AG263">
        <v>0.67562499999999981</v>
      </c>
      <c r="AH263">
        <v>2</v>
      </c>
      <c r="AI263">
        <v>21014316</v>
      </c>
      <c r="AJ263">
        <v>261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ROW(Source!A147)</f>
        <v>147</v>
      </c>
      <c r="B264">
        <v>21014327</v>
      </c>
      <c r="C264">
        <v>21014313</v>
      </c>
      <c r="D264">
        <v>7231510</v>
      </c>
      <c r="E264">
        <v>1</v>
      </c>
      <c r="F264">
        <v>1</v>
      </c>
      <c r="G264">
        <v>7157832</v>
      </c>
      <c r="H264">
        <v>2</v>
      </c>
      <c r="I264" t="s">
        <v>777</v>
      </c>
      <c r="J264" t="s">
        <v>778</v>
      </c>
      <c r="K264" t="s">
        <v>779</v>
      </c>
      <c r="L264">
        <v>1368</v>
      </c>
      <c r="N264">
        <v>1011</v>
      </c>
      <c r="O264" t="s">
        <v>708</v>
      </c>
      <c r="P264" t="s">
        <v>708</v>
      </c>
      <c r="Q264">
        <v>1</v>
      </c>
      <c r="X264">
        <v>3.32</v>
      </c>
      <c r="Y264">
        <v>0</v>
      </c>
      <c r="Z264">
        <v>2.36</v>
      </c>
      <c r="AA264">
        <v>0.04</v>
      </c>
      <c r="AB264">
        <v>0</v>
      </c>
      <c r="AC264">
        <v>0</v>
      </c>
      <c r="AD264">
        <v>1</v>
      </c>
      <c r="AE264">
        <v>0</v>
      </c>
      <c r="AF264" t="s">
        <v>224</v>
      </c>
      <c r="AG264">
        <v>4.7724999999999991</v>
      </c>
      <c r="AH264">
        <v>2</v>
      </c>
      <c r="AI264">
        <v>21014317</v>
      </c>
      <c r="AJ264">
        <v>262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ROW(Source!A147)</f>
        <v>147</v>
      </c>
      <c r="B265">
        <v>21014328</v>
      </c>
      <c r="C265">
        <v>21014313</v>
      </c>
      <c r="D265">
        <v>7230891</v>
      </c>
      <c r="E265">
        <v>1</v>
      </c>
      <c r="F265">
        <v>1</v>
      </c>
      <c r="G265">
        <v>7157832</v>
      </c>
      <c r="H265">
        <v>2</v>
      </c>
      <c r="I265" t="s">
        <v>780</v>
      </c>
      <c r="J265" t="s">
        <v>781</v>
      </c>
      <c r="K265" t="s">
        <v>782</v>
      </c>
      <c r="L265">
        <v>1368</v>
      </c>
      <c r="N265">
        <v>1011</v>
      </c>
      <c r="O265" t="s">
        <v>708</v>
      </c>
      <c r="P265" t="s">
        <v>708</v>
      </c>
      <c r="Q265">
        <v>1</v>
      </c>
      <c r="X265">
        <v>0.02</v>
      </c>
      <c r="Y265">
        <v>0</v>
      </c>
      <c r="Z265">
        <v>58.48</v>
      </c>
      <c r="AA265">
        <v>18.350000000000001</v>
      </c>
      <c r="AB265">
        <v>0</v>
      </c>
      <c r="AC265">
        <v>0</v>
      </c>
      <c r="AD265">
        <v>1</v>
      </c>
      <c r="AE265">
        <v>0</v>
      </c>
      <c r="AF265" t="s">
        <v>224</v>
      </c>
      <c r="AG265">
        <v>2.8749999999999998E-2</v>
      </c>
      <c r="AH265">
        <v>2</v>
      </c>
      <c r="AI265">
        <v>21014318</v>
      </c>
      <c r="AJ265">
        <v>263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ROW(Source!A147)</f>
        <v>147</v>
      </c>
      <c r="B266">
        <v>21014329</v>
      </c>
      <c r="C266">
        <v>21014313</v>
      </c>
      <c r="D266">
        <v>7182707</v>
      </c>
      <c r="E266">
        <v>7157832</v>
      </c>
      <c r="F266">
        <v>1</v>
      </c>
      <c r="G266">
        <v>7157832</v>
      </c>
      <c r="H266">
        <v>3</v>
      </c>
      <c r="I266" t="s">
        <v>688</v>
      </c>
      <c r="J266" t="s">
        <v>3</v>
      </c>
      <c r="K266" t="s">
        <v>690</v>
      </c>
      <c r="L266">
        <v>1344</v>
      </c>
      <c r="N266">
        <v>1008</v>
      </c>
      <c r="O266" t="s">
        <v>691</v>
      </c>
      <c r="P266" t="s">
        <v>691</v>
      </c>
      <c r="Q266">
        <v>1</v>
      </c>
      <c r="X266">
        <v>0.88</v>
      </c>
      <c r="Y266">
        <v>1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3</v>
      </c>
      <c r="AG266">
        <v>0.88</v>
      </c>
      <c r="AH266">
        <v>2</v>
      </c>
      <c r="AI266">
        <v>21014319</v>
      </c>
      <c r="AJ266">
        <v>264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ROW(Source!A147)</f>
        <v>147</v>
      </c>
      <c r="B267">
        <v>21014330</v>
      </c>
      <c r="C267">
        <v>21014313</v>
      </c>
      <c r="D267">
        <v>7231827</v>
      </c>
      <c r="E267">
        <v>1</v>
      </c>
      <c r="F267">
        <v>1</v>
      </c>
      <c r="G267">
        <v>7157832</v>
      </c>
      <c r="H267">
        <v>3</v>
      </c>
      <c r="I267" t="s">
        <v>755</v>
      </c>
      <c r="J267" t="s">
        <v>756</v>
      </c>
      <c r="K267" t="s">
        <v>757</v>
      </c>
      <c r="L267">
        <v>1339</v>
      </c>
      <c r="N267">
        <v>1007</v>
      </c>
      <c r="O267" t="s">
        <v>123</v>
      </c>
      <c r="P267" t="s">
        <v>123</v>
      </c>
      <c r="Q267">
        <v>1</v>
      </c>
      <c r="X267">
        <v>0.30199999999999999</v>
      </c>
      <c r="Y267">
        <v>7.07</v>
      </c>
      <c r="Z267">
        <v>0</v>
      </c>
      <c r="AA267">
        <v>0</v>
      </c>
      <c r="AB267">
        <v>0</v>
      </c>
      <c r="AC267">
        <v>0</v>
      </c>
      <c r="AD267">
        <v>1</v>
      </c>
      <c r="AE267">
        <v>0</v>
      </c>
      <c r="AF267" t="s">
        <v>3</v>
      </c>
      <c r="AG267">
        <v>0.30199999999999999</v>
      </c>
      <c r="AH267">
        <v>2</v>
      </c>
      <c r="AI267">
        <v>21014320</v>
      </c>
      <c r="AJ267">
        <v>265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ROW(Source!A147)</f>
        <v>147</v>
      </c>
      <c r="B268">
        <v>21014331</v>
      </c>
      <c r="C268">
        <v>21014313</v>
      </c>
      <c r="D268">
        <v>7234095</v>
      </c>
      <c r="E268">
        <v>1</v>
      </c>
      <c r="F268">
        <v>1</v>
      </c>
      <c r="G268">
        <v>7157832</v>
      </c>
      <c r="H268">
        <v>3</v>
      </c>
      <c r="I268" t="s">
        <v>783</v>
      </c>
      <c r="J268" t="s">
        <v>784</v>
      </c>
      <c r="K268" t="s">
        <v>785</v>
      </c>
      <c r="L268">
        <v>1327</v>
      </c>
      <c r="N268">
        <v>1005</v>
      </c>
      <c r="O268" t="s">
        <v>85</v>
      </c>
      <c r="P268" t="s">
        <v>85</v>
      </c>
      <c r="Q268">
        <v>1</v>
      </c>
      <c r="X268">
        <v>10</v>
      </c>
      <c r="Y268">
        <v>2.31</v>
      </c>
      <c r="Z268">
        <v>0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3</v>
      </c>
      <c r="AG268">
        <v>10</v>
      </c>
      <c r="AH268">
        <v>2</v>
      </c>
      <c r="AI268">
        <v>21014321</v>
      </c>
      <c r="AJ268">
        <v>266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ROW(Source!A147)</f>
        <v>147</v>
      </c>
      <c r="B269">
        <v>21014332</v>
      </c>
      <c r="C269">
        <v>21014313</v>
      </c>
      <c r="D269">
        <v>9266353</v>
      </c>
      <c r="E269">
        <v>7157832</v>
      </c>
      <c r="F269">
        <v>1</v>
      </c>
      <c r="G269">
        <v>7157832</v>
      </c>
      <c r="H269">
        <v>3</v>
      </c>
      <c r="I269" t="s">
        <v>886</v>
      </c>
      <c r="J269" t="s">
        <v>3</v>
      </c>
      <c r="K269" t="s">
        <v>887</v>
      </c>
      <c r="L269">
        <v>1346</v>
      </c>
      <c r="N269">
        <v>1009</v>
      </c>
      <c r="O269" t="s">
        <v>206</v>
      </c>
      <c r="P269" t="s">
        <v>206</v>
      </c>
      <c r="Q269">
        <v>1</v>
      </c>
      <c r="X269">
        <v>20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 t="s">
        <v>3</v>
      </c>
      <c r="AG269">
        <v>20</v>
      </c>
      <c r="AH269">
        <v>3</v>
      </c>
      <c r="AI269">
        <v>-1</v>
      </c>
      <c r="AJ269" t="s">
        <v>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ROW(Source!A147)</f>
        <v>147</v>
      </c>
      <c r="B270">
        <v>21014333</v>
      </c>
      <c r="C270">
        <v>21014313</v>
      </c>
      <c r="D270">
        <v>9269299</v>
      </c>
      <c r="E270">
        <v>7157832</v>
      </c>
      <c r="F270">
        <v>1</v>
      </c>
      <c r="G270">
        <v>7157832</v>
      </c>
      <c r="H270">
        <v>3</v>
      </c>
      <c r="I270" t="s">
        <v>888</v>
      </c>
      <c r="J270" t="s">
        <v>3</v>
      </c>
      <c r="K270" t="s">
        <v>889</v>
      </c>
      <c r="L270">
        <v>1348</v>
      </c>
      <c r="N270">
        <v>1009</v>
      </c>
      <c r="O270" t="s">
        <v>173</v>
      </c>
      <c r="P270" t="s">
        <v>173</v>
      </c>
      <c r="Q270">
        <v>1000</v>
      </c>
      <c r="X270">
        <v>0.84199999999999997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 t="s">
        <v>3</v>
      </c>
      <c r="AG270">
        <v>0.84199999999999997</v>
      </c>
      <c r="AH270">
        <v>3</v>
      </c>
      <c r="AI270">
        <v>-1</v>
      </c>
      <c r="AJ270" t="s">
        <v>3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ROW(Source!A152)</f>
        <v>152</v>
      </c>
      <c r="B271">
        <v>21013317</v>
      </c>
      <c r="C271">
        <v>21013312</v>
      </c>
      <c r="D271">
        <v>7157835</v>
      </c>
      <c r="E271">
        <v>7157832</v>
      </c>
      <c r="F271">
        <v>1</v>
      </c>
      <c r="G271">
        <v>7157832</v>
      </c>
      <c r="H271">
        <v>1</v>
      </c>
      <c r="I271" t="s">
        <v>685</v>
      </c>
      <c r="J271" t="s">
        <v>3</v>
      </c>
      <c r="K271" t="s">
        <v>686</v>
      </c>
      <c r="L271">
        <v>1191</v>
      </c>
      <c r="N271">
        <v>1013</v>
      </c>
      <c r="O271" t="s">
        <v>687</v>
      </c>
      <c r="P271" t="s">
        <v>687</v>
      </c>
      <c r="Q271">
        <v>1</v>
      </c>
      <c r="X271">
        <v>4.6500000000000004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1</v>
      </c>
      <c r="AE271">
        <v>1</v>
      </c>
      <c r="AF271" t="s">
        <v>63</v>
      </c>
      <c r="AG271">
        <v>6.1496249999999995</v>
      </c>
      <c r="AH271">
        <v>2</v>
      </c>
      <c r="AI271">
        <v>21013313</v>
      </c>
      <c r="AJ271">
        <v>269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ROW(Source!A152)</f>
        <v>152</v>
      </c>
      <c r="B272">
        <v>21013318</v>
      </c>
      <c r="C272">
        <v>21013312</v>
      </c>
      <c r="D272">
        <v>7231421</v>
      </c>
      <c r="E272">
        <v>1</v>
      </c>
      <c r="F272">
        <v>1</v>
      </c>
      <c r="G272">
        <v>7157832</v>
      </c>
      <c r="H272">
        <v>2</v>
      </c>
      <c r="I272" t="s">
        <v>705</v>
      </c>
      <c r="J272" t="s">
        <v>706</v>
      </c>
      <c r="K272" t="s">
        <v>707</v>
      </c>
      <c r="L272">
        <v>1368</v>
      </c>
      <c r="N272">
        <v>1011</v>
      </c>
      <c r="O272" t="s">
        <v>708</v>
      </c>
      <c r="P272" t="s">
        <v>708</v>
      </c>
      <c r="Q272">
        <v>1</v>
      </c>
      <c r="X272">
        <v>0.01</v>
      </c>
      <c r="Y272">
        <v>0</v>
      </c>
      <c r="Z272">
        <v>74.44</v>
      </c>
      <c r="AA272">
        <v>17.59</v>
      </c>
      <c r="AB272">
        <v>0</v>
      </c>
      <c r="AC272">
        <v>0</v>
      </c>
      <c r="AD272">
        <v>1</v>
      </c>
      <c r="AE272">
        <v>0</v>
      </c>
      <c r="AF272" t="s">
        <v>62</v>
      </c>
      <c r="AG272">
        <v>1.4374999999999999E-2</v>
      </c>
      <c r="AH272">
        <v>2</v>
      </c>
      <c r="AI272">
        <v>21013314</v>
      </c>
      <c r="AJ272">
        <v>270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ROW(Source!A152)</f>
        <v>152</v>
      </c>
      <c r="B273">
        <v>21013319</v>
      </c>
      <c r="C273">
        <v>21013312</v>
      </c>
      <c r="D273">
        <v>9283418</v>
      </c>
      <c r="E273">
        <v>1</v>
      </c>
      <c r="F273">
        <v>1</v>
      </c>
      <c r="G273">
        <v>7157832</v>
      </c>
      <c r="H273">
        <v>2</v>
      </c>
      <c r="I273" t="s">
        <v>752</v>
      </c>
      <c r="J273" t="s">
        <v>753</v>
      </c>
      <c r="K273" t="s">
        <v>754</v>
      </c>
      <c r="L273">
        <v>1368</v>
      </c>
      <c r="N273">
        <v>1011</v>
      </c>
      <c r="O273" t="s">
        <v>708</v>
      </c>
      <c r="P273" t="s">
        <v>708</v>
      </c>
      <c r="Q273">
        <v>1</v>
      </c>
      <c r="X273">
        <v>0.03</v>
      </c>
      <c r="Y273">
        <v>0</v>
      </c>
      <c r="Z273">
        <v>1.76</v>
      </c>
      <c r="AA273">
        <v>0.01</v>
      </c>
      <c r="AB273">
        <v>0</v>
      </c>
      <c r="AC273">
        <v>0</v>
      </c>
      <c r="AD273">
        <v>1</v>
      </c>
      <c r="AE273">
        <v>0</v>
      </c>
      <c r="AF273" t="s">
        <v>62</v>
      </c>
      <c r="AG273">
        <v>4.3124999999999997E-2</v>
      </c>
      <c r="AH273">
        <v>2</v>
      </c>
      <c r="AI273">
        <v>21013315</v>
      </c>
      <c r="AJ273">
        <v>271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ROW(Source!A152)</f>
        <v>152</v>
      </c>
      <c r="B274">
        <v>21013320</v>
      </c>
      <c r="C274">
        <v>21013312</v>
      </c>
      <c r="D274">
        <v>17237731</v>
      </c>
      <c r="E274">
        <v>7157832</v>
      </c>
      <c r="F274">
        <v>1</v>
      </c>
      <c r="G274">
        <v>7157832</v>
      </c>
      <c r="H274">
        <v>3</v>
      </c>
      <c r="I274" t="s">
        <v>864</v>
      </c>
      <c r="J274" t="s">
        <v>3</v>
      </c>
      <c r="K274" t="s">
        <v>865</v>
      </c>
      <c r="L274">
        <v>1346</v>
      </c>
      <c r="N274">
        <v>1009</v>
      </c>
      <c r="O274" t="s">
        <v>206</v>
      </c>
      <c r="P274" t="s">
        <v>206</v>
      </c>
      <c r="Q274">
        <v>1</v>
      </c>
      <c r="X274">
        <v>10.3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 t="s">
        <v>3</v>
      </c>
      <c r="AG274">
        <v>10.3</v>
      </c>
      <c r="AH274">
        <v>3</v>
      </c>
      <c r="AI274">
        <v>-1</v>
      </c>
      <c r="AJ274" t="s">
        <v>3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ROW(Source!A153)</f>
        <v>153</v>
      </c>
      <c r="B275">
        <v>21013317</v>
      </c>
      <c r="C275">
        <v>21013312</v>
      </c>
      <c r="D275">
        <v>7157835</v>
      </c>
      <c r="E275">
        <v>7157832</v>
      </c>
      <c r="F275">
        <v>1</v>
      </c>
      <c r="G275">
        <v>7157832</v>
      </c>
      <c r="H275">
        <v>1</v>
      </c>
      <c r="I275" t="s">
        <v>685</v>
      </c>
      <c r="J275" t="s">
        <v>3</v>
      </c>
      <c r="K275" t="s">
        <v>686</v>
      </c>
      <c r="L275">
        <v>1191</v>
      </c>
      <c r="N275">
        <v>1013</v>
      </c>
      <c r="O275" t="s">
        <v>687</v>
      </c>
      <c r="P275" t="s">
        <v>687</v>
      </c>
      <c r="Q275">
        <v>1</v>
      </c>
      <c r="X275">
        <v>4.6500000000000004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1</v>
      </c>
      <c r="AF275" t="s">
        <v>63</v>
      </c>
      <c r="AG275">
        <v>6.1496249999999995</v>
      </c>
      <c r="AH275">
        <v>2</v>
      </c>
      <c r="AI275">
        <v>21013313</v>
      </c>
      <c r="AJ275">
        <v>273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ROW(Source!A153)</f>
        <v>153</v>
      </c>
      <c r="B276">
        <v>21013318</v>
      </c>
      <c r="C276">
        <v>21013312</v>
      </c>
      <c r="D276">
        <v>7231421</v>
      </c>
      <c r="E276">
        <v>1</v>
      </c>
      <c r="F276">
        <v>1</v>
      </c>
      <c r="G276">
        <v>7157832</v>
      </c>
      <c r="H276">
        <v>2</v>
      </c>
      <c r="I276" t="s">
        <v>705</v>
      </c>
      <c r="J276" t="s">
        <v>706</v>
      </c>
      <c r="K276" t="s">
        <v>707</v>
      </c>
      <c r="L276">
        <v>1368</v>
      </c>
      <c r="N276">
        <v>1011</v>
      </c>
      <c r="O276" t="s">
        <v>708</v>
      </c>
      <c r="P276" t="s">
        <v>708</v>
      </c>
      <c r="Q276">
        <v>1</v>
      </c>
      <c r="X276">
        <v>0.01</v>
      </c>
      <c r="Y276">
        <v>0</v>
      </c>
      <c r="Z276">
        <v>74.44</v>
      </c>
      <c r="AA276">
        <v>17.59</v>
      </c>
      <c r="AB276">
        <v>0</v>
      </c>
      <c r="AC276">
        <v>0</v>
      </c>
      <c r="AD276">
        <v>1</v>
      </c>
      <c r="AE276">
        <v>0</v>
      </c>
      <c r="AF276" t="s">
        <v>62</v>
      </c>
      <c r="AG276">
        <v>1.4374999999999999E-2</v>
      </c>
      <c r="AH276">
        <v>2</v>
      </c>
      <c r="AI276">
        <v>21013314</v>
      </c>
      <c r="AJ276">
        <v>274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ROW(Source!A153)</f>
        <v>153</v>
      </c>
      <c r="B277">
        <v>21013319</v>
      </c>
      <c r="C277">
        <v>21013312</v>
      </c>
      <c r="D277">
        <v>9283418</v>
      </c>
      <c r="E277">
        <v>1</v>
      </c>
      <c r="F277">
        <v>1</v>
      </c>
      <c r="G277">
        <v>7157832</v>
      </c>
      <c r="H277">
        <v>2</v>
      </c>
      <c r="I277" t="s">
        <v>752</v>
      </c>
      <c r="J277" t="s">
        <v>753</v>
      </c>
      <c r="K277" t="s">
        <v>754</v>
      </c>
      <c r="L277">
        <v>1368</v>
      </c>
      <c r="N277">
        <v>1011</v>
      </c>
      <c r="O277" t="s">
        <v>708</v>
      </c>
      <c r="P277" t="s">
        <v>708</v>
      </c>
      <c r="Q277">
        <v>1</v>
      </c>
      <c r="X277">
        <v>0.03</v>
      </c>
      <c r="Y277">
        <v>0</v>
      </c>
      <c r="Z277">
        <v>1.76</v>
      </c>
      <c r="AA277">
        <v>0.01</v>
      </c>
      <c r="AB277">
        <v>0</v>
      </c>
      <c r="AC277">
        <v>0</v>
      </c>
      <c r="AD277">
        <v>1</v>
      </c>
      <c r="AE277">
        <v>0</v>
      </c>
      <c r="AF277" t="s">
        <v>62</v>
      </c>
      <c r="AG277">
        <v>4.3124999999999997E-2</v>
      </c>
      <c r="AH277">
        <v>2</v>
      </c>
      <c r="AI277">
        <v>21013315</v>
      </c>
      <c r="AJ277">
        <v>275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ROW(Source!A153)</f>
        <v>153</v>
      </c>
      <c r="B278">
        <v>21013320</v>
      </c>
      <c r="C278">
        <v>21013312</v>
      </c>
      <c r="D278">
        <v>17237731</v>
      </c>
      <c r="E278">
        <v>7157832</v>
      </c>
      <c r="F278">
        <v>1</v>
      </c>
      <c r="G278">
        <v>7157832</v>
      </c>
      <c r="H278">
        <v>3</v>
      </c>
      <c r="I278" t="s">
        <v>864</v>
      </c>
      <c r="J278" t="s">
        <v>3</v>
      </c>
      <c r="K278" t="s">
        <v>865</v>
      </c>
      <c r="L278">
        <v>1346</v>
      </c>
      <c r="N278">
        <v>1009</v>
      </c>
      <c r="O278" t="s">
        <v>206</v>
      </c>
      <c r="P278" t="s">
        <v>206</v>
      </c>
      <c r="Q278">
        <v>1</v>
      </c>
      <c r="X278">
        <v>10.3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 t="s">
        <v>3</v>
      </c>
      <c r="AG278">
        <v>10.3</v>
      </c>
      <c r="AH278">
        <v>3</v>
      </c>
      <c r="AI278">
        <v>-1</v>
      </c>
      <c r="AJ278" t="s">
        <v>3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ROW(Source!A156)</f>
        <v>156</v>
      </c>
      <c r="B279">
        <v>21013329</v>
      </c>
      <c r="C279">
        <v>21013322</v>
      </c>
      <c r="D279">
        <v>7157835</v>
      </c>
      <c r="E279">
        <v>7157832</v>
      </c>
      <c r="F279">
        <v>1</v>
      </c>
      <c r="G279">
        <v>7157832</v>
      </c>
      <c r="H279">
        <v>1</v>
      </c>
      <c r="I279" t="s">
        <v>685</v>
      </c>
      <c r="J279" t="s">
        <v>3</v>
      </c>
      <c r="K279" t="s">
        <v>686</v>
      </c>
      <c r="L279">
        <v>1191</v>
      </c>
      <c r="N279">
        <v>1013</v>
      </c>
      <c r="O279" t="s">
        <v>687</v>
      </c>
      <c r="P279" t="s">
        <v>687</v>
      </c>
      <c r="Q279">
        <v>1</v>
      </c>
      <c r="X279">
        <v>90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1</v>
      </c>
      <c r="AF279" t="s">
        <v>63</v>
      </c>
      <c r="AG279">
        <v>119.02499999999998</v>
      </c>
      <c r="AH279">
        <v>2</v>
      </c>
      <c r="AI279">
        <v>21013323</v>
      </c>
      <c r="AJ279">
        <v>277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ROW(Source!A156)</f>
        <v>156</v>
      </c>
      <c r="B280">
        <v>21013330</v>
      </c>
      <c r="C280">
        <v>21013322</v>
      </c>
      <c r="D280">
        <v>7159942</v>
      </c>
      <c r="E280">
        <v>7157832</v>
      </c>
      <c r="F280">
        <v>1</v>
      </c>
      <c r="G280">
        <v>7157832</v>
      </c>
      <c r="H280">
        <v>2</v>
      </c>
      <c r="I280" t="s">
        <v>692</v>
      </c>
      <c r="J280" t="s">
        <v>3</v>
      </c>
      <c r="K280" t="s">
        <v>693</v>
      </c>
      <c r="L280">
        <v>1344</v>
      </c>
      <c r="N280">
        <v>1008</v>
      </c>
      <c r="O280" t="s">
        <v>691</v>
      </c>
      <c r="P280" t="s">
        <v>691</v>
      </c>
      <c r="Q280">
        <v>1</v>
      </c>
      <c r="X280">
        <v>60.48</v>
      </c>
      <c r="Y280">
        <v>0</v>
      </c>
      <c r="Z280">
        <v>1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62</v>
      </c>
      <c r="AG280">
        <v>86.94</v>
      </c>
      <c r="AH280">
        <v>2</v>
      </c>
      <c r="AI280">
        <v>21013324</v>
      </c>
      <c r="AJ280">
        <v>278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ROW(Source!A156)</f>
        <v>156</v>
      </c>
      <c r="B281">
        <v>21013331</v>
      </c>
      <c r="C281">
        <v>21013322</v>
      </c>
      <c r="D281">
        <v>7182707</v>
      </c>
      <c r="E281">
        <v>7157832</v>
      </c>
      <c r="F281">
        <v>1</v>
      </c>
      <c r="G281">
        <v>7157832</v>
      </c>
      <c r="H281">
        <v>3</v>
      </c>
      <c r="I281" t="s">
        <v>688</v>
      </c>
      <c r="J281" t="s">
        <v>3</v>
      </c>
      <c r="K281" t="s">
        <v>690</v>
      </c>
      <c r="L281">
        <v>1344</v>
      </c>
      <c r="N281">
        <v>1008</v>
      </c>
      <c r="O281" t="s">
        <v>691</v>
      </c>
      <c r="P281" t="s">
        <v>691</v>
      </c>
      <c r="Q281">
        <v>1</v>
      </c>
      <c r="X281">
        <v>5.1100000000000003</v>
      </c>
      <c r="Y281">
        <v>1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3</v>
      </c>
      <c r="AG281">
        <v>5.1100000000000003</v>
      </c>
      <c r="AH281">
        <v>2</v>
      </c>
      <c r="AI281">
        <v>21013325</v>
      </c>
      <c r="AJ281">
        <v>279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ROW(Source!A156)</f>
        <v>156</v>
      </c>
      <c r="B282">
        <v>21013332</v>
      </c>
      <c r="C282">
        <v>21013322</v>
      </c>
      <c r="D282">
        <v>7231827</v>
      </c>
      <c r="E282">
        <v>1</v>
      </c>
      <c r="F282">
        <v>1</v>
      </c>
      <c r="G282">
        <v>7157832</v>
      </c>
      <c r="H282">
        <v>3</v>
      </c>
      <c r="I282" t="s">
        <v>755</v>
      </c>
      <c r="J282" t="s">
        <v>756</v>
      </c>
      <c r="K282" t="s">
        <v>757</v>
      </c>
      <c r="L282">
        <v>1339</v>
      </c>
      <c r="N282">
        <v>1007</v>
      </c>
      <c r="O282" t="s">
        <v>123</v>
      </c>
      <c r="P282" t="s">
        <v>123</v>
      </c>
      <c r="Q282">
        <v>1</v>
      </c>
      <c r="X282">
        <v>0.45200000000000001</v>
      </c>
      <c r="Y282">
        <v>7.07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0</v>
      </c>
      <c r="AF282" t="s">
        <v>3</v>
      </c>
      <c r="AG282">
        <v>0.45200000000000001</v>
      </c>
      <c r="AH282">
        <v>2</v>
      </c>
      <c r="AI282">
        <v>21013326</v>
      </c>
      <c r="AJ282">
        <v>280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ROW(Source!A156)</f>
        <v>156</v>
      </c>
      <c r="B283">
        <v>21013333</v>
      </c>
      <c r="C283">
        <v>21013322</v>
      </c>
      <c r="D283">
        <v>7231889</v>
      </c>
      <c r="E283">
        <v>1</v>
      </c>
      <c r="F283">
        <v>1</v>
      </c>
      <c r="G283">
        <v>7157832</v>
      </c>
      <c r="H283">
        <v>3</v>
      </c>
      <c r="I283" t="s">
        <v>758</v>
      </c>
      <c r="J283" t="s">
        <v>759</v>
      </c>
      <c r="K283" t="s">
        <v>760</v>
      </c>
      <c r="L283">
        <v>1348</v>
      </c>
      <c r="N283">
        <v>1009</v>
      </c>
      <c r="O283" t="s">
        <v>173</v>
      </c>
      <c r="P283" t="s">
        <v>173</v>
      </c>
      <c r="Q283">
        <v>1000</v>
      </c>
      <c r="X283">
        <v>1.38E-2</v>
      </c>
      <c r="Y283">
        <v>39052.85</v>
      </c>
      <c r="Z283">
        <v>0</v>
      </c>
      <c r="AA283">
        <v>0</v>
      </c>
      <c r="AB283">
        <v>0</v>
      </c>
      <c r="AC283">
        <v>0</v>
      </c>
      <c r="AD283">
        <v>1</v>
      </c>
      <c r="AE283">
        <v>0</v>
      </c>
      <c r="AF283" t="s">
        <v>3</v>
      </c>
      <c r="AG283">
        <v>1.38E-2</v>
      </c>
      <c r="AH283">
        <v>2</v>
      </c>
      <c r="AI283">
        <v>21013327</v>
      </c>
      <c r="AJ283">
        <v>281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ROW(Source!A156)</f>
        <v>156</v>
      </c>
      <c r="B284">
        <v>21013334</v>
      </c>
      <c r="C284">
        <v>21013322</v>
      </c>
      <c r="D284">
        <v>7178545</v>
      </c>
      <c r="E284">
        <v>7157832</v>
      </c>
      <c r="F284">
        <v>1</v>
      </c>
      <c r="G284">
        <v>7157832</v>
      </c>
      <c r="H284">
        <v>3</v>
      </c>
      <c r="I284" t="s">
        <v>890</v>
      </c>
      <c r="J284" t="s">
        <v>3</v>
      </c>
      <c r="K284" t="s">
        <v>891</v>
      </c>
      <c r="L284">
        <v>1348</v>
      </c>
      <c r="N284">
        <v>1009</v>
      </c>
      <c r="O284" t="s">
        <v>173</v>
      </c>
      <c r="P284" t="s">
        <v>173</v>
      </c>
      <c r="Q284">
        <v>1000</v>
      </c>
      <c r="X284">
        <v>2.1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 t="s">
        <v>3</v>
      </c>
      <c r="AG284">
        <v>2.1</v>
      </c>
      <c r="AH284">
        <v>3</v>
      </c>
      <c r="AI284">
        <v>-1</v>
      </c>
      <c r="AJ284" t="s">
        <v>3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ROW(Source!A157)</f>
        <v>157</v>
      </c>
      <c r="B285">
        <v>21013329</v>
      </c>
      <c r="C285">
        <v>21013322</v>
      </c>
      <c r="D285">
        <v>7157835</v>
      </c>
      <c r="E285">
        <v>7157832</v>
      </c>
      <c r="F285">
        <v>1</v>
      </c>
      <c r="G285">
        <v>7157832</v>
      </c>
      <c r="H285">
        <v>1</v>
      </c>
      <c r="I285" t="s">
        <v>685</v>
      </c>
      <c r="J285" t="s">
        <v>3</v>
      </c>
      <c r="K285" t="s">
        <v>686</v>
      </c>
      <c r="L285">
        <v>1191</v>
      </c>
      <c r="N285">
        <v>1013</v>
      </c>
      <c r="O285" t="s">
        <v>687</v>
      </c>
      <c r="P285" t="s">
        <v>687</v>
      </c>
      <c r="Q285">
        <v>1</v>
      </c>
      <c r="X285">
        <v>90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1</v>
      </c>
      <c r="AE285">
        <v>1</v>
      </c>
      <c r="AF285" t="s">
        <v>63</v>
      </c>
      <c r="AG285">
        <v>119.02499999999998</v>
      </c>
      <c r="AH285">
        <v>2</v>
      </c>
      <c r="AI285">
        <v>21013323</v>
      </c>
      <c r="AJ285">
        <v>283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ROW(Source!A157)</f>
        <v>157</v>
      </c>
      <c r="B286">
        <v>21013330</v>
      </c>
      <c r="C286">
        <v>21013322</v>
      </c>
      <c r="D286">
        <v>7159942</v>
      </c>
      <c r="E286">
        <v>7157832</v>
      </c>
      <c r="F286">
        <v>1</v>
      </c>
      <c r="G286">
        <v>7157832</v>
      </c>
      <c r="H286">
        <v>2</v>
      </c>
      <c r="I286" t="s">
        <v>692</v>
      </c>
      <c r="J286" t="s">
        <v>3</v>
      </c>
      <c r="K286" t="s">
        <v>693</v>
      </c>
      <c r="L286">
        <v>1344</v>
      </c>
      <c r="N286">
        <v>1008</v>
      </c>
      <c r="O286" t="s">
        <v>691</v>
      </c>
      <c r="P286" t="s">
        <v>691</v>
      </c>
      <c r="Q286">
        <v>1</v>
      </c>
      <c r="X286">
        <v>60.48</v>
      </c>
      <c r="Y286">
        <v>0</v>
      </c>
      <c r="Z286">
        <v>1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62</v>
      </c>
      <c r="AG286">
        <v>86.94</v>
      </c>
      <c r="AH286">
        <v>2</v>
      </c>
      <c r="AI286">
        <v>21013324</v>
      </c>
      <c r="AJ286">
        <v>284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ROW(Source!A157)</f>
        <v>157</v>
      </c>
      <c r="B287">
        <v>21013331</v>
      </c>
      <c r="C287">
        <v>21013322</v>
      </c>
      <c r="D287">
        <v>7182707</v>
      </c>
      <c r="E287">
        <v>7157832</v>
      </c>
      <c r="F287">
        <v>1</v>
      </c>
      <c r="G287">
        <v>7157832</v>
      </c>
      <c r="H287">
        <v>3</v>
      </c>
      <c r="I287" t="s">
        <v>688</v>
      </c>
      <c r="J287" t="s">
        <v>3</v>
      </c>
      <c r="K287" t="s">
        <v>690</v>
      </c>
      <c r="L287">
        <v>1344</v>
      </c>
      <c r="N287">
        <v>1008</v>
      </c>
      <c r="O287" t="s">
        <v>691</v>
      </c>
      <c r="P287" t="s">
        <v>691</v>
      </c>
      <c r="Q287">
        <v>1</v>
      </c>
      <c r="X287">
        <v>5.1100000000000003</v>
      </c>
      <c r="Y287">
        <v>1</v>
      </c>
      <c r="Z287">
        <v>0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5.1100000000000003</v>
      </c>
      <c r="AH287">
        <v>2</v>
      </c>
      <c r="AI287">
        <v>21013325</v>
      </c>
      <c r="AJ287">
        <v>285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ROW(Source!A157)</f>
        <v>157</v>
      </c>
      <c r="B288">
        <v>21013332</v>
      </c>
      <c r="C288">
        <v>21013322</v>
      </c>
      <c r="D288">
        <v>7231827</v>
      </c>
      <c r="E288">
        <v>1</v>
      </c>
      <c r="F288">
        <v>1</v>
      </c>
      <c r="G288">
        <v>7157832</v>
      </c>
      <c r="H288">
        <v>3</v>
      </c>
      <c r="I288" t="s">
        <v>755</v>
      </c>
      <c r="J288" t="s">
        <v>756</v>
      </c>
      <c r="K288" t="s">
        <v>757</v>
      </c>
      <c r="L288">
        <v>1339</v>
      </c>
      <c r="N288">
        <v>1007</v>
      </c>
      <c r="O288" t="s">
        <v>123</v>
      </c>
      <c r="P288" t="s">
        <v>123</v>
      </c>
      <c r="Q288">
        <v>1</v>
      </c>
      <c r="X288">
        <v>0.45200000000000001</v>
      </c>
      <c r="Y288">
        <v>7.07</v>
      </c>
      <c r="Z288">
        <v>0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</v>
      </c>
      <c r="AG288">
        <v>0.45200000000000001</v>
      </c>
      <c r="AH288">
        <v>2</v>
      </c>
      <c r="AI288">
        <v>21013326</v>
      </c>
      <c r="AJ288">
        <v>286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ROW(Source!A157)</f>
        <v>157</v>
      </c>
      <c r="B289">
        <v>21013333</v>
      </c>
      <c r="C289">
        <v>21013322</v>
      </c>
      <c r="D289">
        <v>7231889</v>
      </c>
      <c r="E289">
        <v>1</v>
      </c>
      <c r="F289">
        <v>1</v>
      </c>
      <c r="G289">
        <v>7157832</v>
      </c>
      <c r="H289">
        <v>3</v>
      </c>
      <c r="I289" t="s">
        <v>758</v>
      </c>
      <c r="J289" t="s">
        <v>759</v>
      </c>
      <c r="K289" t="s">
        <v>760</v>
      </c>
      <c r="L289">
        <v>1348</v>
      </c>
      <c r="N289">
        <v>1009</v>
      </c>
      <c r="O289" t="s">
        <v>173</v>
      </c>
      <c r="P289" t="s">
        <v>173</v>
      </c>
      <c r="Q289">
        <v>1000</v>
      </c>
      <c r="X289">
        <v>1.38E-2</v>
      </c>
      <c r="Y289">
        <v>39052.85</v>
      </c>
      <c r="Z289">
        <v>0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3</v>
      </c>
      <c r="AG289">
        <v>1.38E-2</v>
      </c>
      <c r="AH289">
        <v>2</v>
      </c>
      <c r="AI289">
        <v>21013327</v>
      </c>
      <c r="AJ289">
        <v>287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ROW(Source!A157)</f>
        <v>157</v>
      </c>
      <c r="B290">
        <v>21013334</v>
      </c>
      <c r="C290">
        <v>21013322</v>
      </c>
      <c r="D290">
        <v>7178545</v>
      </c>
      <c r="E290">
        <v>7157832</v>
      </c>
      <c r="F290">
        <v>1</v>
      </c>
      <c r="G290">
        <v>7157832</v>
      </c>
      <c r="H290">
        <v>3</v>
      </c>
      <c r="I290" t="s">
        <v>890</v>
      </c>
      <c r="J290" t="s">
        <v>3</v>
      </c>
      <c r="K290" t="s">
        <v>891</v>
      </c>
      <c r="L290">
        <v>1348</v>
      </c>
      <c r="N290">
        <v>1009</v>
      </c>
      <c r="O290" t="s">
        <v>173</v>
      </c>
      <c r="P290" t="s">
        <v>173</v>
      </c>
      <c r="Q290">
        <v>1000</v>
      </c>
      <c r="X290">
        <v>2.1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 t="s">
        <v>3</v>
      </c>
      <c r="AG290">
        <v>2.1</v>
      </c>
      <c r="AH290">
        <v>3</v>
      </c>
      <c r="AI290">
        <v>-1</v>
      </c>
      <c r="AJ290" t="s">
        <v>3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ROW(Source!A160)</f>
        <v>160</v>
      </c>
      <c r="B291">
        <v>21013346</v>
      </c>
      <c r="C291">
        <v>21013336</v>
      </c>
      <c r="D291">
        <v>7157835</v>
      </c>
      <c r="E291">
        <v>7157832</v>
      </c>
      <c r="F291">
        <v>1</v>
      </c>
      <c r="G291">
        <v>7157832</v>
      </c>
      <c r="H291">
        <v>1</v>
      </c>
      <c r="I291" t="s">
        <v>685</v>
      </c>
      <c r="J291" t="s">
        <v>3</v>
      </c>
      <c r="K291" t="s">
        <v>686</v>
      </c>
      <c r="L291">
        <v>1191</v>
      </c>
      <c r="N291">
        <v>1013</v>
      </c>
      <c r="O291" t="s">
        <v>687</v>
      </c>
      <c r="P291" t="s">
        <v>687</v>
      </c>
      <c r="Q291">
        <v>1</v>
      </c>
      <c r="X291">
        <v>84.08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1</v>
      </c>
      <c r="AE291">
        <v>1</v>
      </c>
      <c r="AF291" t="s">
        <v>63</v>
      </c>
      <c r="AG291">
        <v>111.19579999999998</v>
      </c>
      <c r="AH291">
        <v>2</v>
      </c>
      <c r="AI291">
        <v>21013338</v>
      </c>
      <c r="AJ291">
        <v>289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ROW(Source!A160)</f>
        <v>160</v>
      </c>
      <c r="B292">
        <v>21013347</v>
      </c>
      <c r="C292">
        <v>21013336</v>
      </c>
      <c r="D292">
        <v>7159942</v>
      </c>
      <c r="E292">
        <v>7157832</v>
      </c>
      <c r="F292">
        <v>1</v>
      </c>
      <c r="G292">
        <v>7157832</v>
      </c>
      <c r="H292">
        <v>2</v>
      </c>
      <c r="I292" t="s">
        <v>692</v>
      </c>
      <c r="J292" t="s">
        <v>3</v>
      </c>
      <c r="K292" t="s">
        <v>693</v>
      </c>
      <c r="L292">
        <v>1344</v>
      </c>
      <c r="N292">
        <v>1008</v>
      </c>
      <c r="O292" t="s">
        <v>691</v>
      </c>
      <c r="P292" t="s">
        <v>691</v>
      </c>
      <c r="Q292">
        <v>1</v>
      </c>
      <c r="X292">
        <v>25.96</v>
      </c>
      <c r="Y292">
        <v>0</v>
      </c>
      <c r="Z292">
        <v>1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224</v>
      </c>
      <c r="AG292">
        <v>37.317500000000003</v>
      </c>
      <c r="AH292">
        <v>2</v>
      </c>
      <c r="AI292">
        <v>21013339</v>
      </c>
      <c r="AJ292">
        <v>290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ROW(Source!A160)</f>
        <v>160</v>
      </c>
      <c r="B293">
        <v>21013348</v>
      </c>
      <c r="C293">
        <v>21013336</v>
      </c>
      <c r="D293">
        <v>7231445</v>
      </c>
      <c r="E293">
        <v>1</v>
      </c>
      <c r="F293">
        <v>1</v>
      </c>
      <c r="G293">
        <v>7157832</v>
      </c>
      <c r="H293">
        <v>2</v>
      </c>
      <c r="I293" t="s">
        <v>786</v>
      </c>
      <c r="J293" t="s">
        <v>787</v>
      </c>
      <c r="K293" t="s">
        <v>788</v>
      </c>
      <c r="L293">
        <v>1368</v>
      </c>
      <c r="N293">
        <v>1011</v>
      </c>
      <c r="O293" t="s">
        <v>708</v>
      </c>
      <c r="P293" t="s">
        <v>708</v>
      </c>
      <c r="Q293">
        <v>1</v>
      </c>
      <c r="X293">
        <v>27.09</v>
      </c>
      <c r="Y293">
        <v>0</v>
      </c>
      <c r="Z293">
        <v>2.36</v>
      </c>
      <c r="AA293">
        <v>0.1</v>
      </c>
      <c r="AB293">
        <v>0</v>
      </c>
      <c r="AC293">
        <v>0</v>
      </c>
      <c r="AD293">
        <v>1</v>
      </c>
      <c r="AE293">
        <v>0</v>
      </c>
      <c r="AF293" t="s">
        <v>224</v>
      </c>
      <c r="AG293">
        <v>38.941874999999996</v>
      </c>
      <c r="AH293">
        <v>2</v>
      </c>
      <c r="AI293">
        <v>21013340</v>
      </c>
      <c r="AJ293">
        <v>291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ROW(Source!A160)</f>
        <v>160</v>
      </c>
      <c r="B294">
        <v>21013349</v>
      </c>
      <c r="C294">
        <v>21013336</v>
      </c>
      <c r="D294">
        <v>7231507</v>
      </c>
      <c r="E294">
        <v>1</v>
      </c>
      <c r="F294">
        <v>1</v>
      </c>
      <c r="G294">
        <v>7157832</v>
      </c>
      <c r="H294">
        <v>2</v>
      </c>
      <c r="I294" t="s">
        <v>789</v>
      </c>
      <c r="J294" t="s">
        <v>790</v>
      </c>
      <c r="K294" t="s">
        <v>791</v>
      </c>
      <c r="L294">
        <v>1368</v>
      </c>
      <c r="N294">
        <v>1011</v>
      </c>
      <c r="O294" t="s">
        <v>708</v>
      </c>
      <c r="P294" t="s">
        <v>708</v>
      </c>
      <c r="Q294">
        <v>1</v>
      </c>
      <c r="X294">
        <v>0.31</v>
      </c>
      <c r="Y294">
        <v>0</v>
      </c>
      <c r="Z294">
        <v>31.85</v>
      </c>
      <c r="AA294">
        <v>14.89</v>
      </c>
      <c r="AB294">
        <v>0</v>
      </c>
      <c r="AC294">
        <v>0</v>
      </c>
      <c r="AD294">
        <v>1</v>
      </c>
      <c r="AE294">
        <v>0</v>
      </c>
      <c r="AF294" t="s">
        <v>224</v>
      </c>
      <c r="AG294">
        <v>0.44562499999999999</v>
      </c>
      <c r="AH294">
        <v>2</v>
      </c>
      <c r="AI294">
        <v>21013341</v>
      </c>
      <c r="AJ294">
        <v>292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ROW(Source!A160)</f>
        <v>160</v>
      </c>
      <c r="B295">
        <v>21013350</v>
      </c>
      <c r="C295">
        <v>21013336</v>
      </c>
      <c r="D295">
        <v>7231827</v>
      </c>
      <c r="E295">
        <v>1</v>
      </c>
      <c r="F295">
        <v>1</v>
      </c>
      <c r="G295">
        <v>7157832</v>
      </c>
      <c r="H295">
        <v>3</v>
      </c>
      <c r="I295" t="s">
        <v>755</v>
      </c>
      <c r="J295" t="s">
        <v>756</v>
      </c>
      <c r="K295" t="s">
        <v>757</v>
      </c>
      <c r="L295">
        <v>1339</v>
      </c>
      <c r="N295">
        <v>1007</v>
      </c>
      <c r="O295" t="s">
        <v>123</v>
      </c>
      <c r="P295" t="s">
        <v>123</v>
      </c>
      <c r="Q295">
        <v>1</v>
      </c>
      <c r="X295">
        <v>0.13300000000000001</v>
      </c>
      <c r="Y295">
        <v>7.07</v>
      </c>
      <c r="Z295">
        <v>0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0.13300000000000001</v>
      </c>
      <c r="AH295">
        <v>2</v>
      </c>
      <c r="AI295">
        <v>21013342</v>
      </c>
      <c r="AJ295">
        <v>293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ROW(Source!A160)</f>
        <v>160</v>
      </c>
      <c r="B296">
        <v>21013351</v>
      </c>
      <c r="C296">
        <v>21013336</v>
      </c>
      <c r="D296">
        <v>7234084</v>
      </c>
      <c r="E296">
        <v>1</v>
      </c>
      <c r="F296">
        <v>1</v>
      </c>
      <c r="G296">
        <v>7157832</v>
      </c>
      <c r="H296">
        <v>3</v>
      </c>
      <c r="I296" t="s">
        <v>249</v>
      </c>
      <c r="J296" t="s">
        <v>251</v>
      </c>
      <c r="K296" t="s">
        <v>250</v>
      </c>
      <c r="L296">
        <v>1348</v>
      </c>
      <c r="N296">
        <v>1009</v>
      </c>
      <c r="O296" t="s">
        <v>173</v>
      </c>
      <c r="P296" t="s">
        <v>173</v>
      </c>
      <c r="Q296">
        <v>1000</v>
      </c>
      <c r="X296">
        <v>0.01</v>
      </c>
      <c r="Y296">
        <v>69883.649999999994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0.01</v>
      </c>
      <c r="AH296">
        <v>2</v>
      </c>
      <c r="AI296">
        <v>21013344</v>
      </c>
      <c r="AJ296">
        <v>295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ROW(Source!A160)</f>
        <v>160</v>
      </c>
      <c r="B297">
        <v>21013352</v>
      </c>
      <c r="C297">
        <v>21013336</v>
      </c>
      <c r="D297">
        <v>7178624</v>
      </c>
      <c r="E297">
        <v>7157832</v>
      </c>
      <c r="F297">
        <v>1</v>
      </c>
      <c r="G297">
        <v>7157832</v>
      </c>
      <c r="H297">
        <v>3</v>
      </c>
      <c r="I297" t="s">
        <v>878</v>
      </c>
      <c r="J297" t="s">
        <v>3</v>
      </c>
      <c r="K297" t="s">
        <v>892</v>
      </c>
      <c r="L297">
        <v>1348</v>
      </c>
      <c r="N297">
        <v>1009</v>
      </c>
      <c r="O297" t="s">
        <v>173</v>
      </c>
      <c r="P297" t="s">
        <v>173</v>
      </c>
      <c r="Q297">
        <v>1000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 t="s">
        <v>3</v>
      </c>
      <c r="AG297">
        <v>0</v>
      </c>
      <c r="AH297">
        <v>3</v>
      </c>
      <c r="AI297">
        <v>-1</v>
      </c>
      <c r="AJ297" t="s">
        <v>3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ROW(Source!A160)</f>
        <v>160</v>
      </c>
      <c r="B298">
        <v>21013353</v>
      </c>
      <c r="C298">
        <v>21013336</v>
      </c>
      <c r="D298">
        <v>7178655</v>
      </c>
      <c r="E298">
        <v>7157832</v>
      </c>
      <c r="F298">
        <v>1</v>
      </c>
      <c r="G298">
        <v>7157832</v>
      </c>
      <c r="H298">
        <v>3</v>
      </c>
      <c r="I298" t="s">
        <v>893</v>
      </c>
      <c r="J298" t="s">
        <v>3</v>
      </c>
      <c r="K298" t="s">
        <v>894</v>
      </c>
      <c r="L298">
        <v>1348</v>
      </c>
      <c r="N298">
        <v>1009</v>
      </c>
      <c r="O298" t="s">
        <v>173</v>
      </c>
      <c r="P298" t="s">
        <v>173</v>
      </c>
      <c r="Q298">
        <v>1000</v>
      </c>
      <c r="X298">
        <v>0.47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 t="s">
        <v>3</v>
      </c>
      <c r="AG298">
        <v>0.47</v>
      </c>
      <c r="AH298">
        <v>3</v>
      </c>
      <c r="AI298">
        <v>-1</v>
      </c>
      <c r="AJ298" t="s">
        <v>3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ROW(Source!A160)</f>
        <v>160</v>
      </c>
      <c r="B299">
        <v>21013354</v>
      </c>
      <c r="C299">
        <v>21013336</v>
      </c>
      <c r="D299">
        <v>7178840</v>
      </c>
      <c r="E299">
        <v>7157832</v>
      </c>
      <c r="F299">
        <v>1</v>
      </c>
      <c r="G299">
        <v>7157832</v>
      </c>
      <c r="H299">
        <v>3</v>
      </c>
      <c r="I299" t="s">
        <v>895</v>
      </c>
      <c r="J299" t="s">
        <v>3</v>
      </c>
      <c r="K299" t="s">
        <v>896</v>
      </c>
      <c r="L299">
        <v>1327</v>
      </c>
      <c r="N299">
        <v>1005</v>
      </c>
      <c r="O299" t="s">
        <v>85</v>
      </c>
      <c r="P299" t="s">
        <v>85</v>
      </c>
      <c r="Q299">
        <v>1</v>
      </c>
      <c r="X299">
        <v>102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 t="s">
        <v>3</v>
      </c>
      <c r="AG299">
        <v>102</v>
      </c>
      <c r="AH299">
        <v>3</v>
      </c>
      <c r="AI299">
        <v>-1</v>
      </c>
      <c r="AJ299" t="s">
        <v>3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ROW(Source!A161)</f>
        <v>161</v>
      </c>
      <c r="B300">
        <v>21013346</v>
      </c>
      <c r="C300">
        <v>21013336</v>
      </c>
      <c r="D300">
        <v>7157835</v>
      </c>
      <c r="E300">
        <v>7157832</v>
      </c>
      <c r="F300">
        <v>1</v>
      </c>
      <c r="G300">
        <v>7157832</v>
      </c>
      <c r="H300">
        <v>1</v>
      </c>
      <c r="I300" t="s">
        <v>685</v>
      </c>
      <c r="J300" t="s">
        <v>3</v>
      </c>
      <c r="K300" t="s">
        <v>686</v>
      </c>
      <c r="L300">
        <v>1191</v>
      </c>
      <c r="N300">
        <v>1013</v>
      </c>
      <c r="O300" t="s">
        <v>687</v>
      </c>
      <c r="P300" t="s">
        <v>687</v>
      </c>
      <c r="Q300">
        <v>1</v>
      </c>
      <c r="X300">
        <v>84.08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1</v>
      </c>
      <c r="AE300">
        <v>1</v>
      </c>
      <c r="AF300" t="s">
        <v>63</v>
      </c>
      <c r="AG300">
        <v>111.19579999999998</v>
      </c>
      <c r="AH300">
        <v>2</v>
      </c>
      <c r="AI300">
        <v>21013338</v>
      </c>
      <c r="AJ300">
        <v>298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ROW(Source!A161)</f>
        <v>161</v>
      </c>
      <c r="B301">
        <v>21013347</v>
      </c>
      <c r="C301">
        <v>21013336</v>
      </c>
      <c r="D301">
        <v>7159942</v>
      </c>
      <c r="E301">
        <v>7157832</v>
      </c>
      <c r="F301">
        <v>1</v>
      </c>
      <c r="G301">
        <v>7157832</v>
      </c>
      <c r="H301">
        <v>2</v>
      </c>
      <c r="I301" t="s">
        <v>692</v>
      </c>
      <c r="J301" t="s">
        <v>3</v>
      </c>
      <c r="K301" t="s">
        <v>693</v>
      </c>
      <c r="L301">
        <v>1344</v>
      </c>
      <c r="N301">
        <v>1008</v>
      </c>
      <c r="O301" t="s">
        <v>691</v>
      </c>
      <c r="P301" t="s">
        <v>691</v>
      </c>
      <c r="Q301">
        <v>1</v>
      </c>
      <c r="X301">
        <v>25.96</v>
      </c>
      <c r="Y301">
        <v>0</v>
      </c>
      <c r="Z301">
        <v>1</v>
      </c>
      <c r="AA301">
        <v>0</v>
      </c>
      <c r="AB301">
        <v>0</v>
      </c>
      <c r="AC301">
        <v>0</v>
      </c>
      <c r="AD301">
        <v>1</v>
      </c>
      <c r="AE301">
        <v>0</v>
      </c>
      <c r="AF301" t="s">
        <v>224</v>
      </c>
      <c r="AG301">
        <v>37.317500000000003</v>
      </c>
      <c r="AH301">
        <v>2</v>
      </c>
      <c r="AI301">
        <v>21013339</v>
      </c>
      <c r="AJ301">
        <v>299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ROW(Source!A161)</f>
        <v>161</v>
      </c>
      <c r="B302">
        <v>21013348</v>
      </c>
      <c r="C302">
        <v>21013336</v>
      </c>
      <c r="D302">
        <v>7231445</v>
      </c>
      <c r="E302">
        <v>1</v>
      </c>
      <c r="F302">
        <v>1</v>
      </c>
      <c r="G302">
        <v>7157832</v>
      </c>
      <c r="H302">
        <v>2</v>
      </c>
      <c r="I302" t="s">
        <v>786</v>
      </c>
      <c r="J302" t="s">
        <v>787</v>
      </c>
      <c r="K302" t="s">
        <v>788</v>
      </c>
      <c r="L302">
        <v>1368</v>
      </c>
      <c r="N302">
        <v>1011</v>
      </c>
      <c r="O302" t="s">
        <v>708</v>
      </c>
      <c r="P302" t="s">
        <v>708</v>
      </c>
      <c r="Q302">
        <v>1</v>
      </c>
      <c r="X302">
        <v>27.09</v>
      </c>
      <c r="Y302">
        <v>0</v>
      </c>
      <c r="Z302">
        <v>2.36</v>
      </c>
      <c r="AA302">
        <v>0.1</v>
      </c>
      <c r="AB302">
        <v>0</v>
      </c>
      <c r="AC302">
        <v>0</v>
      </c>
      <c r="AD302">
        <v>1</v>
      </c>
      <c r="AE302">
        <v>0</v>
      </c>
      <c r="AF302" t="s">
        <v>224</v>
      </c>
      <c r="AG302">
        <v>38.941874999999996</v>
      </c>
      <c r="AH302">
        <v>2</v>
      </c>
      <c r="AI302">
        <v>21013340</v>
      </c>
      <c r="AJ302">
        <v>300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ROW(Source!A161)</f>
        <v>161</v>
      </c>
      <c r="B303">
        <v>21013349</v>
      </c>
      <c r="C303">
        <v>21013336</v>
      </c>
      <c r="D303">
        <v>7231507</v>
      </c>
      <c r="E303">
        <v>1</v>
      </c>
      <c r="F303">
        <v>1</v>
      </c>
      <c r="G303">
        <v>7157832</v>
      </c>
      <c r="H303">
        <v>2</v>
      </c>
      <c r="I303" t="s">
        <v>789</v>
      </c>
      <c r="J303" t="s">
        <v>790</v>
      </c>
      <c r="K303" t="s">
        <v>791</v>
      </c>
      <c r="L303">
        <v>1368</v>
      </c>
      <c r="N303">
        <v>1011</v>
      </c>
      <c r="O303" t="s">
        <v>708</v>
      </c>
      <c r="P303" t="s">
        <v>708</v>
      </c>
      <c r="Q303">
        <v>1</v>
      </c>
      <c r="X303">
        <v>0.31</v>
      </c>
      <c r="Y303">
        <v>0</v>
      </c>
      <c r="Z303">
        <v>31.85</v>
      </c>
      <c r="AA303">
        <v>14.89</v>
      </c>
      <c r="AB303">
        <v>0</v>
      </c>
      <c r="AC303">
        <v>0</v>
      </c>
      <c r="AD303">
        <v>1</v>
      </c>
      <c r="AE303">
        <v>0</v>
      </c>
      <c r="AF303" t="s">
        <v>224</v>
      </c>
      <c r="AG303">
        <v>0.44562499999999999</v>
      </c>
      <c r="AH303">
        <v>2</v>
      </c>
      <c r="AI303">
        <v>21013341</v>
      </c>
      <c r="AJ303">
        <v>301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ROW(Source!A161)</f>
        <v>161</v>
      </c>
      <c r="B304">
        <v>21013350</v>
      </c>
      <c r="C304">
        <v>21013336</v>
      </c>
      <c r="D304">
        <v>7231827</v>
      </c>
      <c r="E304">
        <v>1</v>
      </c>
      <c r="F304">
        <v>1</v>
      </c>
      <c r="G304">
        <v>7157832</v>
      </c>
      <c r="H304">
        <v>3</v>
      </c>
      <c r="I304" t="s">
        <v>755</v>
      </c>
      <c r="J304" t="s">
        <v>756</v>
      </c>
      <c r="K304" t="s">
        <v>757</v>
      </c>
      <c r="L304">
        <v>1339</v>
      </c>
      <c r="N304">
        <v>1007</v>
      </c>
      <c r="O304" t="s">
        <v>123</v>
      </c>
      <c r="P304" t="s">
        <v>123</v>
      </c>
      <c r="Q304">
        <v>1</v>
      </c>
      <c r="X304">
        <v>0.13300000000000001</v>
      </c>
      <c r="Y304">
        <v>7.07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</v>
      </c>
      <c r="AG304">
        <v>0.13300000000000001</v>
      </c>
      <c r="AH304">
        <v>2</v>
      </c>
      <c r="AI304">
        <v>21013342</v>
      </c>
      <c r="AJ304">
        <v>302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ROW(Source!A161)</f>
        <v>161</v>
      </c>
      <c r="B305">
        <v>21013351</v>
      </c>
      <c r="C305">
        <v>21013336</v>
      </c>
      <c r="D305">
        <v>7234084</v>
      </c>
      <c r="E305">
        <v>1</v>
      </c>
      <c r="F305">
        <v>1</v>
      </c>
      <c r="G305">
        <v>7157832</v>
      </c>
      <c r="H305">
        <v>3</v>
      </c>
      <c r="I305" t="s">
        <v>249</v>
      </c>
      <c r="J305" t="s">
        <v>251</v>
      </c>
      <c r="K305" t="s">
        <v>250</v>
      </c>
      <c r="L305">
        <v>1348</v>
      </c>
      <c r="N305">
        <v>1009</v>
      </c>
      <c r="O305" t="s">
        <v>173</v>
      </c>
      <c r="P305" t="s">
        <v>173</v>
      </c>
      <c r="Q305">
        <v>1000</v>
      </c>
      <c r="X305">
        <v>0.01</v>
      </c>
      <c r="Y305">
        <v>69883.649999999994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3</v>
      </c>
      <c r="AG305">
        <v>0.01</v>
      </c>
      <c r="AH305">
        <v>2</v>
      </c>
      <c r="AI305">
        <v>21013344</v>
      </c>
      <c r="AJ305">
        <v>304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ROW(Source!A161)</f>
        <v>161</v>
      </c>
      <c r="B306">
        <v>21013352</v>
      </c>
      <c r="C306">
        <v>21013336</v>
      </c>
      <c r="D306">
        <v>7178624</v>
      </c>
      <c r="E306">
        <v>7157832</v>
      </c>
      <c r="F306">
        <v>1</v>
      </c>
      <c r="G306">
        <v>7157832</v>
      </c>
      <c r="H306">
        <v>3</v>
      </c>
      <c r="I306" t="s">
        <v>878</v>
      </c>
      <c r="J306" t="s">
        <v>3</v>
      </c>
      <c r="K306" t="s">
        <v>892</v>
      </c>
      <c r="L306">
        <v>1348</v>
      </c>
      <c r="N306">
        <v>1009</v>
      </c>
      <c r="O306" t="s">
        <v>173</v>
      </c>
      <c r="P306" t="s">
        <v>173</v>
      </c>
      <c r="Q306">
        <v>1000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 t="s">
        <v>3</v>
      </c>
      <c r="AG306">
        <v>0</v>
      </c>
      <c r="AH306">
        <v>3</v>
      </c>
      <c r="AI306">
        <v>-1</v>
      </c>
      <c r="AJ306" t="s">
        <v>3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ROW(Source!A161)</f>
        <v>161</v>
      </c>
      <c r="B307">
        <v>21013353</v>
      </c>
      <c r="C307">
        <v>21013336</v>
      </c>
      <c r="D307">
        <v>7178655</v>
      </c>
      <c r="E307">
        <v>7157832</v>
      </c>
      <c r="F307">
        <v>1</v>
      </c>
      <c r="G307">
        <v>7157832</v>
      </c>
      <c r="H307">
        <v>3</v>
      </c>
      <c r="I307" t="s">
        <v>893</v>
      </c>
      <c r="J307" t="s">
        <v>3</v>
      </c>
      <c r="K307" t="s">
        <v>894</v>
      </c>
      <c r="L307">
        <v>1348</v>
      </c>
      <c r="N307">
        <v>1009</v>
      </c>
      <c r="O307" t="s">
        <v>173</v>
      </c>
      <c r="P307" t="s">
        <v>173</v>
      </c>
      <c r="Q307">
        <v>1000</v>
      </c>
      <c r="X307">
        <v>0.47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 t="s">
        <v>3</v>
      </c>
      <c r="AG307">
        <v>0.47</v>
      </c>
      <c r="AH307">
        <v>3</v>
      </c>
      <c r="AI307">
        <v>-1</v>
      </c>
      <c r="AJ307" t="s">
        <v>3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ROW(Source!A161)</f>
        <v>161</v>
      </c>
      <c r="B308">
        <v>21013354</v>
      </c>
      <c r="C308">
        <v>21013336</v>
      </c>
      <c r="D308">
        <v>7178840</v>
      </c>
      <c r="E308">
        <v>7157832</v>
      </c>
      <c r="F308">
        <v>1</v>
      </c>
      <c r="G308">
        <v>7157832</v>
      </c>
      <c r="H308">
        <v>3</v>
      </c>
      <c r="I308" t="s">
        <v>895</v>
      </c>
      <c r="J308" t="s">
        <v>3</v>
      </c>
      <c r="K308" t="s">
        <v>896</v>
      </c>
      <c r="L308">
        <v>1327</v>
      </c>
      <c r="N308">
        <v>1005</v>
      </c>
      <c r="O308" t="s">
        <v>85</v>
      </c>
      <c r="P308" t="s">
        <v>85</v>
      </c>
      <c r="Q308">
        <v>1</v>
      </c>
      <c r="X308">
        <v>102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 t="s">
        <v>3</v>
      </c>
      <c r="AG308">
        <v>102</v>
      </c>
      <c r="AH308">
        <v>3</v>
      </c>
      <c r="AI308">
        <v>-1</v>
      </c>
      <c r="AJ308" t="s">
        <v>3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ROW(Source!A202)</f>
        <v>202</v>
      </c>
      <c r="B309">
        <v>21013611</v>
      </c>
      <c r="C309">
        <v>21013607</v>
      </c>
      <c r="D309">
        <v>7157835</v>
      </c>
      <c r="E309">
        <v>7157832</v>
      </c>
      <c r="F309">
        <v>1</v>
      </c>
      <c r="G309">
        <v>7157832</v>
      </c>
      <c r="H309">
        <v>1</v>
      </c>
      <c r="I309" t="s">
        <v>685</v>
      </c>
      <c r="J309" t="s">
        <v>3</v>
      </c>
      <c r="K309" t="s">
        <v>686</v>
      </c>
      <c r="L309">
        <v>1191</v>
      </c>
      <c r="N309">
        <v>1013</v>
      </c>
      <c r="O309" t="s">
        <v>687</v>
      </c>
      <c r="P309" t="s">
        <v>687</v>
      </c>
      <c r="Q309">
        <v>1</v>
      </c>
      <c r="X309">
        <v>11.04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1</v>
      </c>
      <c r="AE309">
        <v>1</v>
      </c>
      <c r="AF309" t="s">
        <v>28</v>
      </c>
      <c r="AG309">
        <v>12.695999999999998</v>
      </c>
      <c r="AH309">
        <v>2</v>
      </c>
      <c r="AI309">
        <v>21013608</v>
      </c>
      <c r="AJ309">
        <v>307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ROW(Source!A202)</f>
        <v>202</v>
      </c>
      <c r="B310">
        <v>21013612</v>
      </c>
      <c r="C310">
        <v>21013607</v>
      </c>
      <c r="D310">
        <v>7231449</v>
      </c>
      <c r="E310">
        <v>1</v>
      </c>
      <c r="F310">
        <v>1</v>
      </c>
      <c r="G310">
        <v>7157832</v>
      </c>
      <c r="H310">
        <v>2</v>
      </c>
      <c r="I310" t="s">
        <v>792</v>
      </c>
      <c r="J310" t="s">
        <v>793</v>
      </c>
      <c r="K310" t="s">
        <v>794</v>
      </c>
      <c r="L310">
        <v>1368</v>
      </c>
      <c r="N310">
        <v>1011</v>
      </c>
      <c r="O310" t="s">
        <v>708</v>
      </c>
      <c r="P310" t="s">
        <v>708</v>
      </c>
      <c r="Q310">
        <v>1</v>
      </c>
      <c r="X310">
        <v>11.04</v>
      </c>
      <c r="Y310">
        <v>0</v>
      </c>
      <c r="Z310">
        <v>1.59</v>
      </c>
      <c r="AA310">
        <v>0.09</v>
      </c>
      <c r="AB310">
        <v>0</v>
      </c>
      <c r="AC310">
        <v>0</v>
      </c>
      <c r="AD310">
        <v>1</v>
      </c>
      <c r="AE310">
        <v>0</v>
      </c>
      <c r="AF310" t="s">
        <v>28</v>
      </c>
      <c r="AG310">
        <v>12.695999999999998</v>
      </c>
      <c r="AH310">
        <v>2</v>
      </c>
      <c r="AI310">
        <v>21013609</v>
      </c>
      <c r="AJ310">
        <v>308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ROW(Source!A202)</f>
        <v>202</v>
      </c>
      <c r="B311">
        <v>21013613</v>
      </c>
      <c r="C311">
        <v>21013607</v>
      </c>
      <c r="D311">
        <v>7170812</v>
      </c>
      <c r="E311">
        <v>7157832</v>
      </c>
      <c r="F311">
        <v>1</v>
      </c>
      <c r="G311">
        <v>7157832</v>
      </c>
      <c r="H311">
        <v>3</v>
      </c>
      <c r="I311" t="s">
        <v>897</v>
      </c>
      <c r="J311" t="s">
        <v>3</v>
      </c>
      <c r="K311" t="s">
        <v>898</v>
      </c>
      <c r="L311">
        <v>1354</v>
      </c>
      <c r="N311">
        <v>1010</v>
      </c>
      <c r="O311" t="s">
        <v>51</v>
      </c>
      <c r="P311" t="s">
        <v>51</v>
      </c>
      <c r="Q311">
        <v>1</v>
      </c>
      <c r="X311">
        <v>10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 t="s">
        <v>3</v>
      </c>
      <c r="AG311">
        <v>10</v>
      </c>
      <c r="AH311">
        <v>3</v>
      </c>
      <c r="AI311">
        <v>-1</v>
      </c>
      <c r="AJ311" t="s">
        <v>3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ROW(Source!A203)</f>
        <v>203</v>
      </c>
      <c r="B312">
        <v>21013611</v>
      </c>
      <c r="C312">
        <v>21013607</v>
      </c>
      <c r="D312">
        <v>7157835</v>
      </c>
      <c r="E312">
        <v>7157832</v>
      </c>
      <c r="F312">
        <v>1</v>
      </c>
      <c r="G312">
        <v>7157832</v>
      </c>
      <c r="H312">
        <v>1</v>
      </c>
      <c r="I312" t="s">
        <v>685</v>
      </c>
      <c r="J312" t="s">
        <v>3</v>
      </c>
      <c r="K312" t="s">
        <v>686</v>
      </c>
      <c r="L312">
        <v>1191</v>
      </c>
      <c r="N312">
        <v>1013</v>
      </c>
      <c r="O312" t="s">
        <v>687</v>
      </c>
      <c r="P312" t="s">
        <v>687</v>
      </c>
      <c r="Q312">
        <v>1</v>
      </c>
      <c r="X312">
        <v>11.04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1</v>
      </c>
      <c r="AE312">
        <v>1</v>
      </c>
      <c r="AF312" t="s">
        <v>28</v>
      </c>
      <c r="AG312">
        <v>12.695999999999998</v>
      </c>
      <c r="AH312">
        <v>2</v>
      </c>
      <c r="AI312">
        <v>21013608</v>
      </c>
      <c r="AJ312">
        <v>310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ROW(Source!A203)</f>
        <v>203</v>
      </c>
      <c r="B313">
        <v>21013612</v>
      </c>
      <c r="C313">
        <v>21013607</v>
      </c>
      <c r="D313">
        <v>7231449</v>
      </c>
      <c r="E313">
        <v>1</v>
      </c>
      <c r="F313">
        <v>1</v>
      </c>
      <c r="G313">
        <v>7157832</v>
      </c>
      <c r="H313">
        <v>2</v>
      </c>
      <c r="I313" t="s">
        <v>792</v>
      </c>
      <c r="J313" t="s">
        <v>793</v>
      </c>
      <c r="K313" t="s">
        <v>794</v>
      </c>
      <c r="L313">
        <v>1368</v>
      </c>
      <c r="N313">
        <v>1011</v>
      </c>
      <c r="O313" t="s">
        <v>708</v>
      </c>
      <c r="P313" t="s">
        <v>708</v>
      </c>
      <c r="Q313">
        <v>1</v>
      </c>
      <c r="X313">
        <v>11.04</v>
      </c>
      <c r="Y313">
        <v>0</v>
      </c>
      <c r="Z313">
        <v>1.59</v>
      </c>
      <c r="AA313">
        <v>0.09</v>
      </c>
      <c r="AB313">
        <v>0</v>
      </c>
      <c r="AC313">
        <v>0</v>
      </c>
      <c r="AD313">
        <v>1</v>
      </c>
      <c r="AE313">
        <v>0</v>
      </c>
      <c r="AF313" t="s">
        <v>28</v>
      </c>
      <c r="AG313">
        <v>12.695999999999998</v>
      </c>
      <c r="AH313">
        <v>2</v>
      </c>
      <c r="AI313">
        <v>21013609</v>
      </c>
      <c r="AJ313">
        <v>311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ROW(Source!A203)</f>
        <v>203</v>
      </c>
      <c r="B314">
        <v>21013613</v>
      </c>
      <c r="C314">
        <v>21013607</v>
      </c>
      <c r="D314">
        <v>7170812</v>
      </c>
      <c r="E314">
        <v>7157832</v>
      </c>
      <c r="F314">
        <v>1</v>
      </c>
      <c r="G314">
        <v>7157832</v>
      </c>
      <c r="H314">
        <v>3</v>
      </c>
      <c r="I314" t="s">
        <v>897</v>
      </c>
      <c r="J314" t="s">
        <v>3</v>
      </c>
      <c r="K314" t="s">
        <v>898</v>
      </c>
      <c r="L314">
        <v>1354</v>
      </c>
      <c r="N314">
        <v>1010</v>
      </c>
      <c r="O314" t="s">
        <v>51</v>
      </c>
      <c r="P314" t="s">
        <v>51</v>
      </c>
      <c r="Q314">
        <v>1</v>
      </c>
      <c r="X314">
        <v>10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 t="s">
        <v>3</v>
      </c>
      <c r="AG314">
        <v>10</v>
      </c>
      <c r="AH314">
        <v>3</v>
      </c>
      <c r="AI314">
        <v>-1</v>
      </c>
      <c r="AJ314" t="s">
        <v>3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ROW(Source!A206)</f>
        <v>206</v>
      </c>
      <c r="B315">
        <v>21013619</v>
      </c>
      <c r="C315">
        <v>21013615</v>
      </c>
      <c r="D315">
        <v>7157835</v>
      </c>
      <c r="E315">
        <v>7157832</v>
      </c>
      <c r="F315">
        <v>1</v>
      </c>
      <c r="G315">
        <v>7157832</v>
      </c>
      <c r="H315">
        <v>1</v>
      </c>
      <c r="I315" t="s">
        <v>685</v>
      </c>
      <c r="J315" t="s">
        <v>3</v>
      </c>
      <c r="K315" t="s">
        <v>686</v>
      </c>
      <c r="L315">
        <v>1191</v>
      </c>
      <c r="N315">
        <v>1013</v>
      </c>
      <c r="O315" t="s">
        <v>687</v>
      </c>
      <c r="P315" t="s">
        <v>687</v>
      </c>
      <c r="Q315">
        <v>1</v>
      </c>
      <c r="X315">
        <v>13.4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1</v>
      </c>
      <c r="AE315">
        <v>1</v>
      </c>
      <c r="AF315" t="s">
        <v>63</v>
      </c>
      <c r="AG315">
        <v>17.721499999999995</v>
      </c>
      <c r="AH315">
        <v>2</v>
      </c>
      <c r="AI315">
        <v>21013616</v>
      </c>
      <c r="AJ315">
        <v>313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ROW(Source!A206)</f>
        <v>206</v>
      </c>
      <c r="B316">
        <v>21013620</v>
      </c>
      <c r="C316">
        <v>21013615</v>
      </c>
      <c r="D316">
        <v>7159942</v>
      </c>
      <c r="E316">
        <v>7157832</v>
      </c>
      <c r="F316">
        <v>1</v>
      </c>
      <c r="G316">
        <v>7157832</v>
      </c>
      <c r="H316">
        <v>2</v>
      </c>
      <c r="I316" t="s">
        <v>692</v>
      </c>
      <c r="J316" t="s">
        <v>3</v>
      </c>
      <c r="K316" t="s">
        <v>693</v>
      </c>
      <c r="L316">
        <v>1344</v>
      </c>
      <c r="N316">
        <v>1008</v>
      </c>
      <c r="O316" t="s">
        <v>691</v>
      </c>
      <c r="P316" t="s">
        <v>691</v>
      </c>
      <c r="Q316">
        <v>1</v>
      </c>
      <c r="X316">
        <v>0.3</v>
      </c>
      <c r="Y316">
        <v>0</v>
      </c>
      <c r="Z316">
        <v>1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62</v>
      </c>
      <c r="AG316">
        <v>0.43124999999999997</v>
      </c>
      <c r="AH316">
        <v>2</v>
      </c>
      <c r="AI316">
        <v>21013617</v>
      </c>
      <c r="AJ316">
        <v>314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ROW(Source!A206)</f>
        <v>206</v>
      </c>
      <c r="B317">
        <v>21013621</v>
      </c>
      <c r="C317">
        <v>21013615</v>
      </c>
      <c r="D317">
        <v>7175432</v>
      </c>
      <c r="E317">
        <v>7157832</v>
      </c>
      <c r="F317">
        <v>1</v>
      </c>
      <c r="G317">
        <v>7157832</v>
      </c>
      <c r="H317">
        <v>3</v>
      </c>
      <c r="I317" t="s">
        <v>899</v>
      </c>
      <c r="J317" t="s">
        <v>3</v>
      </c>
      <c r="K317" t="s">
        <v>900</v>
      </c>
      <c r="L317">
        <v>1354</v>
      </c>
      <c r="N317">
        <v>1010</v>
      </c>
      <c r="O317" t="s">
        <v>51</v>
      </c>
      <c r="P317" t="s">
        <v>51</v>
      </c>
      <c r="Q317">
        <v>1</v>
      </c>
      <c r="X317">
        <v>100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 t="s">
        <v>3</v>
      </c>
      <c r="AG317">
        <v>100</v>
      </c>
      <c r="AH317">
        <v>3</v>
      </c>
      <c r="AI317">
        <v>-1</v>
      </c>
      <c r="AJ317" t="s">
        <v>3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ROW(Source!A207)</f>
        <v>207</v>
      </c>
      <c r="B318">
        <v>21013619</v>
      </c>
      <c r="C318">
        <v>21013615</v>
      </c>
      <c r="D318">
        <v>7157835</v>
      </c>
      <c r="E318">
        <v>7157832</v>
      </c>
      <c r="F318">
        <v>1</v>
      </c>
      <c r="G318">
        <v>7157832</v>
      </c>
      <c r="H318">
        <v>1</v>
      </c>
      <c r="I318" t="s">
        <v>685</v>
      </c>
      <c r="J318" t="s">
        <v>3</v>
      </c>
      <c r="K318" t="s">
        <v>686</v>
      </c>
      <c r="L318">
        <v>1191</v>
      </c>
      <c r="N318">
        <v>1013</v>
      </c>
      <c r="O318" t="s">
        <v>687</v>
      </c>
      <c r="P318" t="s">
        <v>687</v>
      </c>
      <c r="Q318">
        <v>1</v>
      </c>
      <c r="X318">
        <v>13.4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1</v>
      </c>
      <c r="AF318" t="s">
        <v>63</v>
      </c>
      <c r="AG318">
        <v>17.721499999999995</v>
      </c>
      <c r="AH318">
        <v>2</v>
      </c>
      <c r="AI318">
        <v>21013616</v>
      </c>
      <c r="AJ318">
        <v>316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ROW(Source!A207)</f>
        <v>207</v>
      </c>
      <c r="B319">
        <v>21013620</v>
      </c>
      <c r="C319">
        <v>21013615</v>
      </c>
      <c r="D319">
        <v>7159942</v>
      </c>
      <c r="E319">
        <v>7157832</v>
      </c>
      <c r="F319">
        <v>1</v>
      </c>
      <c r="G319">
        <v>7157832</v>
      </c>
      <c r="H319">
        <v>2</v>
      </c>
      <c r="I319" t="s">
        <v>692</v>
      </c>
      <c r="J319" t="s">
        <v>3</v>
      </c>
      <c r="K319" t="s">
        <v>693</v>
      </c>
      <c r="L319">
        <v>1344</v>
      </c>
      <c r="N319">
        <v>1008</v>
      </c>
      <c r="O319" t="s">
        <v>691</v>
      </c>
      <c r="P319" t="s">
        <v>691</v>
      </c>
      <c r="Q319">
        <v>1</v>
      </c>
      <c r="X319">
        <v>0.3</v>
      </c>
      <c r="Y319">
        <v>0</v>
      </c>
      <c r="Z319">
        <v>1</v>
      </c>
      <c r="AA319">
        <v>0</v>
      </c>
      <c r="AB319">
        <v>0</v>
      </c>
      <c r="AC319">
        <v>0</v>
      </c>
      <c r="AD319">
        <v>1</v>
      </c>
      <c r="AE319">
        <v>0</v>
      </c>
      <c r="AF319" t="s">
        <v>62</v>
      </c>
      <c r="AG319">
        <v>0.43124999999999997</v>
      </c>
      <c r="AH319">
        <v>2</v>
      </c>
      <c r="AI319">
        <v>21013617</v>
      </c>
      <c r="AJ319">
        <v>317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ROW(Source!A207)</f>
        <v>207</v>
      </c>
      <c r="B320">
        <v>21013621</v>
      </c>
      <c r="C320">
        <v>21013615</v>
      </c>
      <c r="D320">
        <v>7175432</v>
      </c>
      <c r="E320">
        <v>7157832</v>
      </c>
      <c r="F320">
        <v>1</v>
      </c>
      <c r="G320">
        <v>7157832</v>
      </c>
      <c r="H320">
        <v>3</v>
      </c>
      <c r="I320" t="s">
        <v>899</v>
      </c>
      <c r="J320" t="s">
        <v>3</v>
      </c>
      <c r="K320" t="s">
        <v>900</v>
      </c>
      <c r="L320">
        <v>1354</v>
      </c>
      <c r="N320">
        <v>1010</v>
      </c>
      <c r="O320" t="s">
        <v>51</v>
      </c>
      <c r="P320" t="s">
        <v>51</v>
      </c>
      <c r="Q320">
        <v>1</v>
      </c>
      <c r="X320">
        <v>100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 t="s">
        <v>3</v>
      </c>
      <c r="AG320">
        <v>100</v>
      </c>
      <c r="AH320">
        <v>3</v>
      </c>
      <c r="AI320">
        <v>-1</v>
      </c>
      <c r="AJ320" t="s">
        <v>3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ROW(Source!A210)</f>
        <v>210</v>
      </c>
      <c r="B321">
        <v>21013633</v>
      </c>
      <c r="C321">
        <v>21013623</v>
      </c>
      <c r="D321">
        <v>7157835</v>
      </c>
      <c r="E321">
        <v>7157832</v>
      </c>
      <c r="F321">
        <v>1</v>
      </c>
      <c r="G321">
        <v>7157832</v>
      </c>
      <c r="H321">
        <v>1</v>
      </c>
      <c r="I321" t="s">
        <v>685</v>
      </c>
      <c r="J321" t="s">
        <v>3</v>
      </c>
      <c r="K321" t="s">
        <v>686</v>
      </c>
      <c r="L321">
        <v>1191</v>
      </c>
      <c r="N321">
        <v>1013</v>
      </c>
      <c r="O321" t="s">
        <v>687</v>
      </c>
      <c r="P321" t="s">
        <v>687</v>
      </c>
      <c r="Q321">
        <v>1</v>
      </c>
      <c r="X321">
        <v>116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1</v>
      </c>
      <c r="AF321" t="s">
        <v>63</v>
      </c>
      <c r="AG321">
        <v>153.40999999999997</v>
      </c>
      <c r="AH321">
        <v>2</v>
      </c>
      <c r="AI321">
        <v>21013624</v>
      </c>
      <c r="AJ321">
        <v>319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ROW(Source!A210)</f>
        <v>210</v>
      </c>
      <c r="B322">
        <v>21013634</v>
      </c>
      <c r="C322">
        <v>21013623</v>
      </c>
      <c r="D322">
        <v>7230912</v>
      </c>
      <c r="E322">
        <v>1</v>
      </c>
      <c r="F322">
        <v>1</v>
      </c>
      <c r="G322">
        <v>7157832</v>
      </c>
      <c r="H322">
        <v>2</v>
      </c>
      <c r="I322" t="s">
        <v>795</v>
      </c>
      <c r="J322" t="s">
        <v>796</v>
      </c>
      <c r="K322" t="s">
        <v>797</v>
      </c>
      <c r="L322">
        <v>1368</v>
      </c>
      <c r="N322">
        <v>1011</v>
      </c>
      <c r="O322" t="s">
        <v>708</v>
      </c>
      <c r="P322" t="s">
        <v>708</v>
      </c>
      <c r="Q322">
        <v>1</v>
      </c>
      <c r="X322">
        <v>23.2</v>
      </c>
      <c r="Y322">
        <v>0</v>
      </c>
      <c r="Z322">
        <v>2.78</v>
      </c>
      <c r="AA322">
        <v>0.19</v>
      </c>
      <c r="AB322">
        <v>0</v>
      </c>
      <c r="AC322">
        <v>0</v>
      </c>
      <c r="AD322">
        <v>1</v>
      </c>
      <c r="AE322">
        <v>0</v>
      </c>
      <c r="AF322" t="s">
        <v>62</v>
      </c>
      <c r="AG322">
        <v>33.349999999999994</v>
      </c>
      <c r="AH322">
        <v>2</v>
      </c>
      <c r="AI322">
        <v>21013625</v>
      </c>
      <c r="AJ322">
        <v>320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ROW(Source!A210)</f>
        <v>210</v>
      </c>
      <c r="B323">
        <v>21013635</v>
      </c>
      <c r="C323">
        <v>21013623</v>
      </c>
      <c r="D323">
        <v>7182707</v>
      </c>
      <c r="E323">
        <v>7157832</v>
      </c>
      <c r="F323">
        <v>1</v>
      </c>
      <c r="G323">
        <v>7157832</v>
      </c>
      <c r="H323">
        <v>3</v>
      </c>
      <c r="I323" t="s">
        <v>688</v>
      </c>
      <c r="J323" t="s">
        <v>3</v>
      </c>
      <c r="K323" t="s">
        <v>690</v>
      </c>
      <c r="L323">
        <v>1344</v>
      </c>
      <c r="N323">
        <v>1008</v>
      </c>
      <c r="O323" t="s">
        <v>691</v>
      </c>
      <c r="P323" t="s">
        <v>691</v>
      </c>
      <c r="Q323">
        <v>1</v>
      </c>
      <c r="X323">
        <v>39.479999999999997</v>
      </c>
      <c r="Y323">
        <v>1</v>
      </c>
      <c r="Z323">
        <v>0</v>
      </c>
      <c r="AA323">
        <v>0</v>
      </c>
      <c r="AB323">
        <v>0</v>
      </c>
      <c r="AC323">
        <v>0</v>
      </c>
      <c r="AD323">
        <v>1</v>
      </c>
      <c r="AE323">
        <v>0</v>
      </c>
      <c r="AF323" t="s">
        <v>3</v>
      </c>
      <c r="AG323">
        <v>39.479999999999997</v>
      </c>
      <c r="AH323">
        <v>2</v>
      </c>
      <c r="AI323">
        <v>21013626</v>
      </c>
      <c r="AJ323">
        <v>321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ROW(Source!A210)</f>
        <v>210</v>
      </c>
      <c r="B324">
        <v>21013636</v>
      </c>
      <c r="C324">
        <v>21013623</v>
      </c>
      <c r="D324">
        <v>7233230</v>
      </c>
      <c r="E324">
        <v>1</v>
      </c>
      <c r="F324">
        <v>1</v>
      </c>
      <c r="G324">
        <v>7157832</v>
      </c>
      <c r="H324">
        <v>3</v>
      </c>
      <c r="I324" t="s">
        <v>798</v>
      </c>
      <c r="J324" t="s">
        <v>799</v>
      </c>
      <c r="K324" t="s">
        <v>800</v>
      </c>
      <c r="L324">
        <v>1348</v>
      </c>
      <c r="N324">
        <v>1009</v>
      </c>
      <c r="O324" t="s">
        <v>173</v>
      </c>
      <c r="P324" t="s">
        <v>173</v>
      </c>
      <c r="Q324">
        <v>1000</v>
      </c>
      <c r="X324">
        <v>3.0000000000000001E-3</v>
      </c>
      <c r="Y324">
        <v>7191.81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3</v>
      </c>
      <c r="AG324">
        <v>3.0000000000000001E-3</v>
      </c>
      <c r="AH324">
        <v>2</v>
      </c>
      <c r="AI324">
        <v>21013627</v>
      </c>
      <c r="AJ324">
        <v>322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ROW(Source!A210)</f>
        <v>210</v>
      </c>
      <c r="B325">
        <v>21013637</v>
      </c>
      <c r="C325">
        <v>21013623</v>
      </c>
      <c r="D325">
        <v>7159997</v>
      </c>
      <c r="E325">
        <v>7157832</v>
      </c>
      <c r="F325">
        <v>1</v>
      </c>
      <c r="G325">
        <v>7157832</v>
      </c>
      <c r="H325">
        <v>3</v>
      </c>
      <c r="I325" t="s">
        <v>901</v>
      </c>
      <c r="J325" t="s">
        <v>3</v>
      </c>
      <c r="K325" t="s">
        <v>902</v>
      </c>
      <c r="L325">
        <v>1348</v>
      </c>
      <c r="N325">
        <v>1009</v>
      </c>
      <c r="O325" t="s">
        <v>173</v>
      </c>
      <c r="P325" t="s">
        <v>173</v>
      </c>
      <c r="Q325">
        <v>1000</v>
      </c>
      <c r="X325">
        <v>6.0000000000000001E-3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 t="s">
        <v>3</v>
      </c>
      <c r="AG325">
        <v>6.0000000000000001E-3</v>
      </c>
      <c r="AH325">
        <v>3</v>
      </c>
      <c r="AI325">
        <v>-1</v>
      </c>
      <c r="AJ325" t="s">
        <v>3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ROW(Source!A210)</f>
        <v>210</v>
      </c>
      <c r="B326">
        <v>21013638</v>
      </c>
      <c r="C326">
        <v>21013623</v>
      </c>
      <c r="D326">
        <v>7175543</v>
      </c>
      <c r="E326">
        <v>7157832</v>
      </c>
      <c r="F326">
        <v>1</v>
      </c>
      <c r="G326">
        <v>7157832</v>
      </c>
      <c r="H326">
        <v>3</v>
      </c>
      <c r="I326" t="s">
        <v>903</v>
      </c>
      <c r="J326" t="s">
        <v>3</v>
      </c>
      <c r="K326" t="s">
        <v>904</v>
      </c>
      <c r="L326">
        <v>1348</v>
      </c>
      <c r="N326">
        <v>1009</v>
      </c>
      <c r="O326" t="s">
        <v>173</v>
      </c>
      <c r="P326" t="s">
        <v>173</v>
      </c>
      <c r="Q326">
        <v>1000</v>
      </c>
      <c r="X326">
        <v>1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 t="s">
        <v>3</v>
      </c>
      <c r="AG326">
        <v>1</v>
      </c>
      <c r="AH326">
        <v>3</v>
      </c>
      <c r="AI326">
        <v>-1</v>
      </c>
      <c r="AJ326" t="s">
        <v>3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ROW(Source!A211)</f>
        <v>211</v>
      </c>
      <c r="B327">
        <v>21013633</v>
      </c>
      <c r="C327">
        <v>21013623</v>
      </c>
      <c r="D327">
        <v>7157835</v>
      </c>
      <c r="E327">
        <v>7157832</v>
      </c>
      <c r="F327">
        <v>1</v>
      </c>
      <c r="G327">
        <v>7157832</v>
      </c>
      <c r="H327">
        <v>1</v>
      </c>
      <c r="I327" t="s">
        <v>685</v>
      </c>
      <c r="J327" t="s">
        <v>3</v>
      </c>
      <c r="K327" t="s">
        <v>686</v>
      </c>
      <c r="L327">
        <v>1191</v>
      </c>
      <c r="N327">
        <v>1013</v>
      </c>
      <c r="O327" t="s">
        <v>687</v>
      </c>
      <c r="P327" t="s">
        <v>687</v>
      </c>
      <c r="Q327">
        <v>1</v>
      </c>
      <c r="X327">
        <v>116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1</v>
      </c>
      <c r="AF327" t="s">
        <v>63</v>
      </c>
      <c r="AG327">
        <v>153.40999999999997</v>
      </c>
      <c r="AH327">
        <v>2</v>
      </c>
      <c r="AI327">
        <v>21013624</v>
      </c>
      <c r="AJ327">
        <v>328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ROW(Source!A211)</f>
        <v>211</v>
      </c>
      <c r="B328">
        <v>21013634</v>
      </c>
      <c r="C328">
        <v>21013623</v>
      </c>
      <c r="D328">
        <v>7230912</v>
      </c>
      <c r="E328">
        <v>1</v>
      </c>
      <c r="F328">
        <v>1</v>
      </c>
      <c r="G328">
        <v>7157832</v>
      </c>
      <c r="H328">
        <v>2</v>
      </c>
      <c r="I328" t="s">
        <v>795</v>
      </c>
      <c r="J328" t="s">
        <v>796</v>
      </c>
      <c r="K328" t="s">
        <v>797</v>
      </c>
      <c r="L328">
        <v>1368</v>
      </c>
      <c r="N328">
        <v>1011</v>
      </c>
      <c r="O328" t="s">
        <v>708</v>
      </c>
      <c r="P328" t="s">
        <v>708</v>
      </c>
      <c r="Q328">
        <v>1</v>
      </c>
      <c r="X328">
        <v>23.2</v>
      </c>
      <c r="Y328">
        <v>0</v>
      </c>
      <c r="Z328">
        <v>2.78</v>
      </c>
      <c r="AA328">
        <v>0.19</v>
      </c>
      <c r="AB328">
        <v>0</v>
      </c>
      <c r="AC328">
        <v>0</v>
      </c>
      <c r="AD328">
        <v>1</v>
      </c>
      <c r="AE328">
        <v>0</v>
      </c>
      <c r="AF328" t="s">
        <v>62</v>
      </c>
      <c r="AG328">
        <v>33.349999999999994</v>
      </c>
      <c r="AH328">
        <v>2</v>
      </c>
      <c r="AI328">
        <v>21013625</v>
      </c>
      <c r="AJ328">
        <v>329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ROW(Source!A211)</f>
        <v>211</v>
      </c>
      <c r="B329">
        <v>21013635</v>
      </c>
      <c r="C329">
        <v>21013623</v>
      </c>
      <c r="D329">
        <v>7182707</v>
      </c>
      <c r="E329">
        <v>7157832</v>
      </c>
      <c r="F329">
        <v>1</v>
      </c>
      <c r="G329">
        <v>7157832</v>
      </c>
      <c r="H329">
        <v>3</v>
      </c>
      <c r="I329" t="s">
        <v>688</v>
      </c>
      <c r="J329" t="s">
        <v>3</v>
      </c>
      <c r="K329" t="s">
        <v>690</v>
      </c>
      <c r="L329">
        <v>1344</v>
      </c>
      <c r="N329">
        <v>1008</v>
      </c>
      <c r="O329" t="s">
        <v>691</v>
      </c>
      <c r="P329" t="s">
        <v>691</v>
      </c>
      <c r="Q329">
        <v>1</v>
      </c>
      <c r="X329">
        <v>39.479999999999997</v>
      </c>
      <c r="Y329">
        <v>1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0</v>
      </c>
      <c r="AF329" t="s">
        <v>3</v>
      </c>
      <c r="AG329">
        <v>39.479999999999997</v>
      </c>
      <c r="AH329">
        <v>2</v>
      </c>
      <c r="AI329">
        <v>21013626</v>
      </c>
      <c r="AJ329">
        <v>330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ROW(Source!A211)</f>
        <v>211</v>
      </c>
      <c r="B330">
        <v>21013636</v>
      </c>
      <c r="C330">
        <v>21013623</v>
      </c>
      <c r="D330">
        <v>7233230</v>
      </c>
      <c r="E330">
        <v>1</v>
      </c>
      <c r="F330">
        <v>1</v>
      </c>
      <c r="G330">
        <v>7157832</v>
      </c>
      <c r="H330">
        <v>3</v>
      </c>
      <c r="I330" t="s">
        <v>798</v>
      </c>
      <c r="J330" t="s">
        <v>799</v>
      </c>
      <c r="K330" t="s">
        <v>800</v>
      </c>
      <c r="L330">
        <v>1348</v>
      </c>
      <c r="N330">
        <v>1009</v>
      </c>
      <c r="O330" t="s">
        <v>173</v>
      </c>
      <c r="P330" t="s">
        <v>173</v>
      </c>
      <c r="Q330">
        <v>1000</v>
      </c>
      <c r="X330">
        <v>3.0000000000000001E-3</v>
      </c>
      <c r="Y330">
        <v>7191.81</v>
      </c>
      <c r="Z330">
        <v>0</v>
      </c>
      <c r="AA330">
        <v>0</v>
      </c>
      <c r="AB330">
        <v>0</v>
      </c>
      <c r="AC330">
        <v>0</v>
      </c>
      <c r="AD330">
        <v>1</v>
      </c>
      <c r="AE330">
        <v>0</v>
      </c>
      <c r="AF330" t="s">
        <v>3</v>
      </c>
      <c r="AG330">
        <v>3.0000000000000001E-3</v>
      </c>
      <c r="AH330">
        <v>2</v>
      </c>
      <c r="AI330">
        <v>21013627</v>
      </c>
      <c r="AJ330">
        <v>331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ROW(Source!A211)</f>
        <v>211</v>
      </c>
      <c r="B331">
        <v>21013637</v>
      </c>
      <c r="C331">
        <v>21013623</v>
      </c>
      <c r="D331">
        <v>7159997</v>
      </c>
      <c r="E331">
        <v>7157832</v>
      </c>
      <c r="F331">
        <v>1</v>
      </c>
      <c r="G331">
        <v>7157832</v>
      </c>
      <c r="H331">
        <v>3</v>
      </c>
      <c r="I331" t="s">
        <v>901</v>
      </c>
      <c r="J331" t="s">
        <v>3</v>
      </c>
      <c r="K331" t="s">
        <v>902</v>
      </c>
      <c r="L331">
        <v>1348</v>
      </c>
      <c r="N331">
        <v>1009</v>
      </c>
      <c r="O331" t="s">
        <v>173</v>
      </c>
      <c r="P331" t="s">
        <v>173</v>
      </c>
      <c r="Q331">
        <v>1000</v>
      </c>
      <c r="X331">
        <v>6.0000000000000001E-3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 t="s">
        <v>3</v>
      </c>
      <c r="AG331">
        <v>6.0000000000000001E-3</v>
      </c>
      <c r="AH331">
        <v>3</v>
      </c>
      <c r="AI331">
        <v>-1</v>
      </c>
      <c r="AJ331" t="s">
        <v>3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ROW(Source!A211)</f>
        <v>211</v>
      </c>
      <c r="B332">
        <v>21013638</v>
      </c>
      <c r="C332">
        <v>21013623</v>
      </c>
      <c r="D332">
        <v>7175543</v>
      </c>
      <c r="E332">
        <v>7157832</v>
      </c>
      <c r="F332">
        <v>1</v>
      </c>
      <c r="G332">
        <v>7157832</v>
      </c>
      <c r="H332">
        <v>3</v>
      </c>
      <c r="I332" t="s">
        <v>903</v>
      </c>
      <c r="J332" t="s">
        <v>3</v>
      </c>
      <c r="K332" t="s">
        <v>904</v>
      </c>
      <c r="L332">
        <v>1348</v>
      </c>
      <c r="N332">
        <v>1009</v>
      </c>
      <c r="O332" t="s">
        <v>173</v>
      </c>
      <c r="P332" t="s">
        <v>173</v>
      </c>
      <c r="Q332">
        <v>1000</v>
      </c>
      <c r="X332">
        <v>1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 t="s">
        <v>3</v>
      </c>
      <c r="AG332">
        <v>1</v>
      </c>
      <c r="AH332">
        <v>3</v>
      </c>
      <c r="AI332">
        <v>-1</v>
      </c>
      <c r="AJ332" t="s">
        <v>3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ROW(Source!A226)</f>
        <v>226</v>
      </c>
      <c r="B333">
        <v>21013652</v>
      </c>
      <c r="C333">
        <v>21013647</v>
      </c>
      <c r="D333">
        <v>7157835</v>
      </c>
      <c r="E333">
        <v>7157832</v>
      </c>
      <c r="F333">
        <v>1</v>
      </c>
      <c r="G333">
        <v>7157832</v>
      </c>
      <c r="H333">
        <v>1</v>
      </c>
      <c r="I333" t="s">
        <v>685</v>
      </c>
      <c r="J333" t="s">
        <v>3</v>
      </c>
      <c r="K333" t="s">
        <v>686</v>
      </c>
      <c r="L333">
        <v>1191</v>
      </c>
      <c r="N333">
        <v>1013</v>
      </c>
      <c r="O333" t="s">
        <v>687</v>
      </c>
      <c r="P333" t="s">
        <v>687</v>
      </c>
      <c r="Q333">
        <v>1</v>
      </c>
      <c r="X333">
        <v>3.63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1</v>
      </c>
      <c r="AE333">
        <v>1</v>
      </c>
      <c r="AF333" t="s">
        <v>28</v>
      </c>
      <c r="AG333">
        <v>4.1744999999999992</v>
      </c>
      <c r="AH333">
        <v>2</v>
      </c>
      <c r="AI333">
        <v>21013648</v>
      </c>
      <c r="AJ333">
        <v>339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ROW(Source!A226)</f>
        <v>226</v>
      </c>
      <c r="B334">
        <v>21013653</v>
      </c>
      <c r="C334">
        <v>21013647</v>
      </c>
      <c r="D334">
        <v>7159942</v>
      </c>
      <c r="E334">
        <v>7157832</v>
      </c>
      <c r="F334">
        <v>1</v>
      </c>
      <c r="G334">
        <v>7157832</v>
      </c>
      <c r="H334">
        <v>2</v>
      </c>
      <c r="I334" t="s">
        <v>692</v>
      </c>
      <c r="J334" t="s">
        <v>3</v>
      </c>
      <c r="K334" t="s">
        <v>693</v>
      </c>
      <c r="L334">
        <v>1344</v>
      </c>
      <c r="N334">
        <v>1008</v>
      </c>
      <c r="O334" t="s">
        <v>691</v>
      </c>
      <c r="P334" t="s">
        <v>691</v>
      </c>
      <c r="Q334">
        <v>1</v>
      </c>
      <c r="X334">
        <v>0.37</v>
      </c>
      <c r="Y334">
        <v>0</v>
      </c>
      <c r="Z334">
        <v>1</v>
      </c>
      <c r="AA334">
        <v>0</v>
      </c>
      <c r="AB334">
        <v>0</v>
      </c>
      <c r="AC334">
        <v>0</v>
      </c>
      <c r="AD334">
        <v>1</v>
      </c>
      <c r="AE334">
        <v>0</v>
      </c>
      <c r="AF334" t="s">
        <v>28</v>
      </c>
      <c r="AG334">
        <v>0.42549999999999999</v>
      </c>
      <c r="AH334">
        <v>2</v>
      </c>
      <c r="AI334">
        <v>21013649</v>
      </c>
      <c r="AJ334">
        <v>340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ROW(Source!A226)</f>
        <v>226</v>
      </c>
      <c r="B335">
        <v>21013654</v>
      </c>
      <c r="C335">
        <v>21013647</v>
      </c>
      <c r="D335">
        <v>7234095</v>
      </c>
      <c r="E335">
        <v>1</v>
      </c>
      <c r="F335">
        <v>1</v>
      </c>
      <c r="G335">
        <v>7157832</v>
      </c>
      <c r="H335">
        <v>3</v>
      </c>
      <c r="I335" t="s">
        <v>783</v>
      </c>
      <c r="J335" t="s">
        <v>784</v>
      </c>
      <c r="K335" t="s">
        <v>785</v>
      </c>
      <c r="L335">
        <v>1327</v>
      </c>
      <c r="N335">
        <v>1005</v>
      </c>
      <c r="O335" t="s">
        <v>85</v>
      </c>
      <c r="P335" t="s">
        <v>85</v>
      </c>
      <c r="Q335">
        <v>1</v>
      </c>
      <c r="X335">
        <v>112.2</v>
      </c>
      <c r="Y335">
        <v>2.31</v>
      </c>
      <c r="Z335">
        <v>0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3</v>
      </c>
      <c r="AG335">
        <v>112.2</v>
      </c>
      <c r="AH335">
        <v>2</v>
      </c>
      <c r="AI335">
        <v>21013650</v>
      </c>
      <c r="AJ335">
        <v>341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ROW(Source!A226)</f>
        <v>226</v>
      </c>
      <c r="B336">
        <v>21013655</v>
      </c>
      <c r="C336">
        <v>21013647</v>
      </c>
      <c r="D336">
        <v>7234181</v>
      </c>
      <c r="E336">
        <v>1</v>
      </c>
      <c r="F336">
        <v>1</v>
      </c>
      <c r="G336">
        <v>7157832</v>
      </c>
      <c r="H336">
        <v>3</v>
      </c>
      <c r="I336" t="s">
        <v>801</v>
      </c>
      <c r="J336" t="s">
        <v>802</v>
      </c>
      <c r="K336" t="s">
        <v>803</v>
      </c>
      <c r="L336">
        <v>1301</v>
      </c>
      <c r="N336">
        <v>1003</v>
      </c>
      <c r="O336" t="s">
        <v>69</v>
      </c>
      <c r="P336" t="s">
        <v>69</v>
      </c>
      <c r="Q336">
        <v>1</v>
      </c>
      <c r="X336">
        <v>105</v>
      </c>
      <c r="Y336">
        <v>0.28999999999999998</v>
      </c>
      <c r="Z336">
        <v>0</v>
      </c>
      <c r="AA336">
        <v>0</v>
      </c>
      <c r="AB336">
        <v>0</v>
      </c>
      <c r="AC336">
        <v>0</v>
      </c>
      <c r="AD336">
        <v>1</v>
      </c>
      <c r="AE336">
        <v>0</v>
      </c>
      <c r="AF336" t="s">
        <v>3</v>
      </c>
      <c r="AG336">
        <v>105</v>
      </c>
      <c r="AH336">
        <v>2</v>
      </c>
      <c r="AI336">
        <v>21013651</v>
      </c>
      <c r="AJ336">
        <v>342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ROW(Source!A227)</f>
        <v>227</v>
      </c>
      <c r="B337">
        <v>21013652</v>
      </c>
      <c r="C337">
        <v>21013647</v>
      </c>
      <c r="D337">
        <v>7157835</v>
      </c>
      <c r="E337">
        <v>7157832</v>
      </c>
      <c r="F337">
        <v>1</v>
      </c>
      <c r="G337">
        <v>7157832</v>
      </c>
      <c r="H337">
        <v>1</v>
      </c>
      <c r="I337" t="s">
        <v>685</v>
      </c>
      <c r="J337" t="s">
        <v>3</v>
      </c>
      <c r="K337" t="s">
        <v>686</v>
      </c>
      <c r="L337">
        <v>1191</v>
      </c>
      <c r="N337">
        <v>1013</v>
      </c>
      <c r="O337" t="s">
        <v>687</v>
      </c>
      <c r="P337" t="s">
        <v>687</v>
      </c>
      <c r="Q337">
        <v>1</v>
      </c>
      <c r="X337">
        <v>3.63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1</v>
      </c>
      <c r="AE337">
        <v>1</v>
      </c>
      <c r="AF337" t="s">
        <v>28</v>
      </c>
      <c r="AG337">
        <v>4.1744999999999992</v>
      </c>
      <c r="AH337">
        <v>2</v>
      </c>
      <c r="AI337">
        <v>21013648</v>
      </c>
      <c r="AJ337">
        <v>343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ROW(Source!A227)</f>
        <v>227</v>
      </c>
      <c r="B338">
        <v>21013653</v>
      </c>
      <c r="C338">
        <v>21013647</v>
      </c>
      <c r="D338">
        <v>7159942</v>
      </c>
      <c r="E338">
        <v>7157832</v>
      </c>
      <c r="F338">
        <v>1</v>
      </c>
      <c r="G338">
        <v>7157832</v>
      </c>
      <c r="H338">
        <v>2</v>
      </c>
      <c r="I338" t="s">
        <v>692</v>
      </c>
      <c r="J338" t="s">
        <v>3</v>
      </c>
      <c r="K338" t="s">
        <v>693</v>
      </c>
      <c r="L338">
        <v>1344</v>
      </c>
      <c r="N338">
        <v>1008</v>
      </c>
      <c r="O338" t="s">
        <v>691</v>
      </c>
      <c r="P338" t="s">
        <v>691</v>
      </c>
      <c r="Q338">
        <v>1</v>
      </c>
      <c r="X338">
        <v>0.37</v>
      </c>
      <c r="Y338">
        <v>0</v>
      </c>
      <c r="Z338">
        <v>1</v>
      </c>
      <c r="AA338">
        <v>0</v>
      </c>
      <c r="AB338">
        <v>0</v>
      </c>
      <c r="AC338">
        <v>0</v>
      </c>
      <c r="AD338">
        <v>1</v>
      </c>
      <c r="AE338">
        <v>0</v>
      </c>
      <c r="AF338" t="s">
        <v>28</v>
      </c>
      <c r="AG338">
        <v>0.42549999999999999</v>
      </c>
      <c r="AH338">
        <v>2</v>
      </c>
      <c r="AI338">
        <v>21013649</v>
      </c>
      <c r="AJ338">
        <v>344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ROW(Source!A227)</f>
        <v>227</v>
      </c>
      <c r="B339">
        <v>21013654</v>
      </c>
      <c r="C339">
        <v>21013647</v>
      </c>
      <c r="D339">
        <v>7234095</v>
      </c>
      <c r="E339">
        <v>1</v>
      </c>
      <c r="F339">
        <v>1</v>
      </c>
      <c r="G339">
        <v>7157832</v>
      </c>
      <c r="H339">
        <v>3</v>
      </c>
      <c r="I339" t="s">
        <v>783</v>
      </c>
      <c r="J339" t="s">
        <v>784</v>
      </c>
      <c r="K339" t="s">
        <v>785</v>
      </c>
      <c r="L339">
        <v>1327</v>
      </c>
      <c r="N339">
        <v>1005</v>
      </c>
      <c r="O339" t="s">
        <v>85</v>
      </c>
      <c r="P339" t="s">
        <v>85</v>
      </c>
      <c r="Q339">
        <v>1</v>
      </c>
      <c r="X339">
        <v>112.2</v>
      </c>
      <c r="Y339">
        <v>2.31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0</v>
      </c>
      <c r="AF339" t="s">
        <v>3</v>
      </c>
      <c r="AG339">
        <v>112.2</v>
      </c>
      <c r="AH339">
        <v>2</v>
      </c>
      <c r="AI339">
        <v>21013650</v>
      </c>
      <c r="AJ339">
        <v>345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ROW(Source!A227)</f>
        <v>227</v>
      </c>
      <c r="B340">
        <v>21013655</v>
      </c>
      <c r="C340">
        <v>21013647</v>
      </c>
      <c r="D340">
        <v>7234181</v>
      </c>
      <c r="E340">
        <v>1</v>
      </c>
      <c r="F340">
        <v>1</v>
      </c>
      <c r="G340">
        <v>7157832</v>
      </c>
      <c r="H340">
        <v>3</v>
      </c>
      <c r="I340" t="s">
        <v>801</v>
      </c>
      <c r="J340" t="s">
        <v>802</v>
      </c>
      <c r="K340" t="s">
        <v>803</v>
      </c>
      <c r="L340">
        <v>1301</v>
      </c>
      <c r="N340">
        <v>1003</v>
      </c>
      <c r="O340" t="s">
        <v>69</v>
      </c>
      <c r="P340" t="s">
        <v>69</v>
      </c>
      <c r="Q340">
        <v>1</v>
      </c>
      <c r="X340">
        <v>105</v>
      </c>
      <c r="Y340">
        <v>0.28999999999999998</v>
      </c>
      <c r="Z340">
        <v>0</v>
      </c>
      <c r="AA340">
        <v>0</v>
      </c>
      <c r="AB340">
        <v>0</v>
      </c>
      <c r="AC340">
        <v>0</v>
      </c>
      <c r="AD340">
        <v>1</v>
      </c>
      <c r="AE340">
        <v>0</v>
      </c>
      <c r="AF340" t="s">
        <v>3</v>
      </c>
      <c r="AG340">
        <v>105</v>
      </c>
      <c r="AH340">
        <v>2</v>
      </c>
      <c r="AI340">
        <v>21013651</v>
      </c>
      <c r="AJ340">
        <v>346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ROW(Source!A228)</f>
        <v>228</v>
      </c>
      <c r="B341">
        <v>21013659</v>
      </c>
      <c r="C341">
        <v>21013656</v>
      </c>
      <c r="D341">
        <v>7157835</v>
      </c>
      <c r="E341">
        <v>7157832</v>
      </c>
      <c r="F341">
        <v>1</v>
      </c>
      <c r="G341">
        <v>7157832</v>
      </c>
      <c r="H341">
        <v>1</v>
      </c>
      <c r="I341" t="s">
        <v>685</v>
      </c>
      <c r="J341" t="s">
        <v>3</v>
      </c>
      <c r="K341" t="s">
        <v>686</v>
      </c>
      <c r="L341">
        <v>1191</v>
      </c>
      <c r="N341">
        <v>1013</v>
      </c>
      <c r="O341" t="s">
        <v>687</v>
      </c>
      <c r="P341" t="s">
        <v>687</v>
      </c>
      <c r="Q341">
        <v>1</v>
      </c>
      <c r="X341">
        <v>3.67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1</v>
      </c>
      <c r="AE341">
        <v>1</v>
      </c>
      <c r="AF341" t="s">
        <v>28</v>
      </c>
      <c r="AG341">
        <v>4.2204999999999995</v>
      </c>
      <c r="AH341">
        <v>2</v>
      </c>
      <c r="AI341">
        <v>21013657</v>
      </c>
      <c r="AJ341">
        <v>347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ROW(Source!A228)</f>
        <v>228</v>
      </c>
      <c r="B342">
        <v>21013660</v>
      </c>
      <c r="C342">
        <v>21013656</v>
      </c>
      <c r="D342">
        <v>7182702</v>
      </c>
      <c r="E342">
        <v>7157832</v>
      </c>
      <c r="F342">
        <v>1</v>
      </c>
      <c r="G342">
        <v>7157832</v>
      </c>
      <c r="H342">
        <v>3</v>
      </c>
      <c r="I342" t="s">
        <v>688</v>
      </c>
      <c r="J342" t="s">
        <v>3</v>
      </c>
      <c r="K342" t="s">
        <v>689</v>
      </c>
      <c r="L342">
        <v>1348</v>
      </c>
      <c r="N342">
        <v>1009</v>
      </c>
      <c r="O342" t="s">
        <v>173</v>
      </c>
      <c r="P342" t="s">
        <v>173</v>
      </c>
      <c r="Q342">
        <v>1000</v>
      </c>
      <c r="X342">
        <v>1.4999999999999999E-2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1</v>
      </c>
      <c r="AE342">
        <v>0</v>
      </c>
      <c r="AF342" t="s">
        <v>3</v>
      </c>
      <c r="AG342">
        <v>1.4999999999999999E-2</v>
      </c>
      <c r="AH342">
        <v>2</v>
      </c>
      <c r="AI342">
        <v>21013658</v>
      </c>
      <c r="AJ342">
        <v>348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ROW(Source!A229)</f>
        <v>229</v>
      </c>
      <c r="B343">
        <v>21013659</v>
      </c>
      <c r="C343">
        <v>21013656</v>
      </c>
      <c r="D343">
        <v>7157835</v>
      </c>
      <c r="E343">
        <v>7157832</v>
      </c>
      <c r="F343">
        <v>1</v>
      </c>
      <c r="G343">
        <v>7157832</v>
      </c>
      <c r="H343">
        <v>1</v>
      </c>
      <c r="I343" t="s">
        <v>685</v>
      </c>
      <c r="J343" t="s">
        <v>3</v>
      </c>
      <c r="K343" t="s">
        <v>686</v>
      </c>
      <c r="L343">
        <v>1191</v>
      </c>
      <c r="N343">
        <v>1013</v>
      </c>
      <c r="O343" t="s">
        <v>687</v>
      </c>
      <c r="P343" t="s">
        <v>687</v>
      </c>
      <c r="Q343">
        <v>1</v>
      </c>
      <c r="X343">
        <v>3.67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1</v>
      </c>
      <c r="AE343">
        <v>1</v>
      </c>
      <c r="AF343" t="s">
        <v>28</v>
      </c>
      <c r="AG343">
        <v>4.2204999999999995</v>
      </c>
      <c r="AH343">
        <v>2</v>
      </c>
      <c r="AI343">
        <v>21013657</v>
      </c>
      <c r="AJ343">
        <v>349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ROW(Source!A229)</f>
        <v>229</v>
      </c>
      <c r="B344">
        <v>21013660</v>
      </c>
      <c r="C344">
        <v>21013656</v>
      </c>
      <c r="D344">
        <v>7182702</v>
      </c>
      <c r="E344">
        <v>7157832</v>
      </c>
      <c r="F344">
        <v>1</v>
      </c>
      <c r="G344">
        <v>7157832</v>
      </c>
      <c r="H344">
        <v>3</v>
      </c>
      <c r="I344" t="s">
        <v>688</v>
      </c>
      <c r="J344" t="s">
        <v>3</v>
      </c>
      <c r="K344" t="s">
        <v>689</v>
      </c>
      <c r="L344">
        <v>1348</v>
      </c>
      <c r="N344">
        <v>1009</v>
      </c>
      <c r="O344" t="s">
        <v>173</v>
      </c>
      <c r="P344" t="s">
        <v>173</v>
      </c>
      <c r="Q344">
        <v>1000</v>
      </c>
      <c r="X344">
        <v>1.4999999999999999E-2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3</v>
      </c>
      <c r="AG344">
        <v>1.4999999999999999E-2</v>
      </c>
      <c r="AH344">
        <v>2</v>
      </c>
      <c r="AI344">
        <v>21013658</v>
      </c>
      <c r="AJ344">
        <v>350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ROW(Source!A230)</f>
        <v>230</v>
      </c>
      <c r="B345">
        <v>21013666</v>
      </c>
      <c r="C345">
        <v>21013661</v>
      </c>
      <c r="D345">
        <v>7157835</v>
      </c>
      <c r="E345">
        <v>7157832</v>
      </c>
      <c r="F345">
        <v>1</v>
      </c>
      <c r="G345">
        <v>7157832</v>
      </c>
      <c r="H345">
        <v>1</v>
      </c>
      <c r="I345" t="s">
        <v>685</v>
      </c>
      <c r="J345" t="s">
        <v>3</v>
      </c>
      <c r="K345" t="s">
        <v>686</v>
      </c>
      <c r="L345">
        <v>1191</v>
      </c>
      <c r="N345">
        <v>1013</v>
      </c>
      <c r="O345" t="s">
        <v>687</v>
      </c>
      <c r="P345" t="s">
        <v>687</v>
      </c>
      <c r="Q345">
        <v>1</v>
      </c>
      <c r="X345">
        <v>3.01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1</v>
      </c>
      <c r="AE345">
        <v>1</v>
      </c>
      <c r="AF345" t="s">
        <v>28</v>
      </c>
      <c r="AG345">
        <v>3.4614999999999996</v>
      </c>
      <c r="AH345">
        <v>2</v>
      </c>
      <c r="AI345">
        <v>21013662</v>
      </c>
      <c r="AJ345">
        <v>351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ROW(Source!A230)</f>
        <v>230</v>
      </c>
      <c r="B346">
        <v>21013667</v>
      </c>
      <c r="C346">
        <v>21013661</v>
      </c>
      <c r="D346">
        <v>7159942</v>
      </c>
      <c r="E346">
        <v>7157832</v>
      </c>
      <c r="F346">
        <v>1</v>
      </c>
      <c r="G346">
        <v>7157832</v>
      </c>
      <c r="H346">
        <v>2</v>
      </c>
      <c r="I346" t="s">
        <v>692</v>
      </c>
      <c r="J346" t="s">
        <v>3</v>
      </c>
      <c r="K346" t="s">
        <v>693</v>
      </c>
      <c r="L346">
        <v>1344</v>
      </c>
      <c r="N346">
        <v>1008</v>
      </c>
      <c r="O346" t="s">
        <v>691</v>
      </c>
      <c r="P346" t="s">
        <v>691</v>
      </c>
      <c r="Q346">
        <v>1</v>
      </c>
      <c r="X346">
        <v>0.37</v>
      </c>
      <c r="Y346">
        <v>0</v>
      </c>
      <c r="Z346">
        <v>1</v>
      </c>
      <c r="AA346">
        <v>0</v>
      </c>
      <c r="AB346">
        <v>0</v>
      </c>
      <c r="AC346">
        <v>0</v>
      </c>
      <c r="AD346">
        <v>1</v>
      </c>
      <c r="AE346">
        <v>0</v>
      </c>
      <c r="AF346" t="s">
        <v>28</v>
      </c>
      <c r="AG346">
        <v>0.42549999999999999</v>
      </c>
      <c r="AH346">
        <v>2</v>
      </c>
      <c r="AI346">
        <v>21013663</v>
      </c>
      <c r="AJ346">
        <v>352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ROW(Source!A230)</f>
        <v>230</v>
      </c>
      <c r="B347">
        <v>21013668</v>
      </c>
      <c r="C347">
        <v>21013661</v>
      </c>
      <c r="D347">
        <v>7234095</v>
      </c>
      <c r="E347">
        <v>1</v>
      </c>
      <c r="F347">
        <v>1</v>
      </c>
      <c r="G347">
        <v>7157832</v>
      </c>
      <c r="H347">
        <v>3</v>
      </c>
      <c r="I347" t="s">
        <v>783</v>
      </c>
      <c r="J347" t="s">
        <v>784</v>
      </c>
      <c r="K347" t="s">
        <v>785</v>
      </c>
      <c r="L347">
        <v>1327</v>
      </c>
      <c r="N347">
        <v>1005</v>
      </c>
      <c r="O347" t="s">
        <v>85</v>
      </c>
      <c r="P347" t="s">
        <v>85</v>
      </c>
      <c r="Q347">
        <v>1</v>
      </c>
      <c r="X347">
        <v>112.2</v>
      </c>
      <c r="Y347">
        <v>2.31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0</v>
      </c>
      <c r="AF347" t="s">
        <v>3</v>
      </c>
      <c r="AG347">
        <v>112.2</v>
      </c>
      <c r="AH347">
        <v>2</v>
      </c>
      <c r="AI347">
        <v>21013664</v>
      </c>
      <c r="AJ347">
        <v>353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ROW(Source!A230)</f>
        <v>230</v>
      </c>
      <c r="B348">
        <v>21013669</v>
      </c>
      <c r="C348">
        <v>21013661</v>
      </c>
      <c r="D348">
        <v>7234181</v>
      </c>
      <c r="E348">
        <v>1</v>
      </c>
      <c r="F348">
        <v>1</v>
      </c>
      <c r="G348">
        <v>7157832</v>
      </c>
      <c r="H348">
        <v>3</v>
      </c>
      <c r="I348" t="s">
        <v>801</v>
      </c>
      <c r="J348" t="s">
        <v>802</v>
      </c>
      <c r="K348" t="s">
        <v>803</v>
      </c>
      <c r="L348">
        <v>1301</v>
      </c>
      <c r="N348">
        <v>1003</v>
      </c>
      <c r="O348" t="s">
        <v>69</v>
      </c>
      <c r="P348" t="s">
        <v>69</v>
      </c>
      <c r="Q348">
        <v>1</v>
      </c>
      <c r="X348">
        <v>105</v>
      </c>
      <c r="Y348">
        <v>0.28999999999999998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0</v>
      </c>
      <c r="AF348" t="s">
        <v>3</v>
      </c>
      <c r="AG348">
        <v>105</v>
      </c>
      <c r="AH348">
        <v>2</v>
      </c>
      <c r="AI348">
        <v>21013665</v>
      </c>
      <c r="AJ348">
        <v>354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ROW(Source!A231)</f>
        <v>231</v>
      </c>
      <c r="B349">
        <v>21013666</v>
      </c>
      <c r="C349">
        <v>21013661</v>
      </c>
      <c r="D349">
        <v>7157835</v>
      </c>
      <c r="E349">
        <v>7157832</v>
      </c>
      <c r="F349">
        <v>1</v>
      </c>
      <c r="G349">
        <v>7157832</v>
      </c>
      <c r="H349">
        <v>1</v>
      </c>
      <c r="I349" t="s">
        <v>685</v>
      </c>
      <c r="J349" t="s">
        <v>3</v>
      </c>
      <c r="K349" t="s">
        <v>686</v>
      </c>
      <c r="L349">
        <v>1191</v>
      </c>
      <c r="N349">
        <v>1013</v>
      </c>
      <c r="O349" t="s">
        <v>687</v>
      </c>
      <c r="P349" t="s">
        <v>687</v>
      </c>
      <c r="Q349">
        <v>1</v>
      </c>
      <c r="X349">
        <v>3.01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1</v>
      </c>
      <c r="AF349" t="s">
        <v>28</v>
      </c>
      <c r="AG349">
        <v>3.4614999999999996</v>
      </c>
      <c r="AH349">
        <v>2</v>
      </c>
      <c r="AI349">
        <v>21013662</v>
      </c>
      <c r="AJ349">
        <v>355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ROW(Source!A231)</f>
        <v>231</v>
      </c>
      <c r="B350">
        <v>21013667</v>
      </c>
      <c r="C350">
        <v>21013661</v>
      </c>
      <c r="D350">
        <v>7159942</v>
      </c>
      <c r="E350">
        <v>7157832</v>
      </c>
      <c r="F350">
        <v>1</v>
      </c>
      <c r="G350">
        <v>7157832</v>
      </c>
      <c r="H350">
        <v>2</v>
      </c>
      <c r="I350" t="s">
        <v>692</v>
      </c>
      <c r="J350" t="s">
        <v>3</v>
      </c>
      <c r="K350" t="s">
        <v>693</v>
      </c>
      <c r="L350">
        <v>1344</v>
      </c>
      <c r="N350">
        <v>1008</v>
      </c>
      <c r="O350" t="s">
        <v>691</v>
      </c>
      <c r="P350" t="s">
        <v>691</v>
      </c>
      <c r="Q350">
        <v>1</v>
      </c>
      <c r="X350">
        <v>0.37</v>
      </c>
      <c r="Y350">
        <v>0</v>
      </c>
      <c r="Z350">
        <v>1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28</v>
      </c>
      <c r="AG350">
        <v>0.42549999999999999</v>
      </c>
      <c r="AH350">
        <v>2</v>
      </c>
      <c r="AI350">
        <v>21013663</v>
      </c>
      <c r="AJ350">
        <v>356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ROW(Source!A231)</f>
        <v>231</v>
      </c>
      <c r="B351">
        <v>21013668</v>
      </c>
      <c r="C351">
        <v>21013661</v>
      </c>
      <c r="D351">
        <v>7234095</v>
      </c>
      <c r="E351">
        <v>1</v>
      </c>
      <c r="F351">
        <v>1</v>
      </c>
      <c r="G351">
        <v>7157832</v>
      </c>
      <c r="H351">
        <v>3</v>
      </c>
      <c r="I351" t="s">
        <v>783</v>
      </c>
      <c r="J351" t="s">
        <v>784</v>
      </c>
      <c r="K351" t="s">
        <v>785</v>
      </c>
      <c r="L351">
        <v>1327</v>
      </c>
      <c r="N351">
        <v>1005</v>
      </c>
      <c r="O351" t="s">
        <v>85</v>
      </c>
      <c r="P351" t="s">
        <v>85</v>
      </c>
      <c r="Q351">
        <v>1</v>
      </c>
      <c r="X351">
        <v>112.2</v>
      </c>
      <c r="Y351">
        <v>2.31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0</v>
      </c>
      <c r="AF351" t="s">
        <v>3</v>
      </c>
      <c r="AG351">
        <v>112.2</v>
      </c>
      <c r="AH351">
        <v>2</v>
      </c>
      <c r="AI351">
        <v>21013664</v>
      </c>
      <c r="AJ351">
        <v>357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ROW(Source!A231)</f>
        <v>231</v>
      </c>
      <c r="B352">
        <v>21013669</v>
      </c>
      <c r="C352">
        <v>21013661</v>
      </c>
      <c r="D352">
        <v>7234181</v>
      </c>
      <c r="E352">
        <v>1</v>
      </c>
      <c r="F352">
        <v>1</v>
      </c>
      <c r="G352">
        <v>7157832</v>
      </c>
      <c r="H352">
        <v>3</v>
      </c>
      <c r="I352" t="s">
        <v>801</v>
      </c>
      <c r="J352" t="s">
        <v>802</v>
      </c>
      <c r="K352" t="s">
        <v>803</v>
      </c>
      <c r="L352">
        <v>1301</v>
      </c>
      <c r="N352">
        <v>1003</v>
      </c>
      <c r="O352" t="s">
        <v>69</v>
      </c>
      <c r="P352" t="s">
        <v>69</v>
      </c>
      <c r="Q352">
        <v>1</v>
      </c>
      <c r="X352">
        <v>105</v>
      </c>
      <c r="Y352">
        <v>0.28999999999999998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3</v>
      </c>
      <c r="AG352">
        <v>105</v>
      </c>
      <c r="AH352">
        <v>2</v>
      </c>
      <c r="AI352">
        <v>21013665</v>
      </c>
      <c r="AJ352">
        <v>358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ROW(Source!A232)</f>
        <v>232</v>
      </c>
      <c r="B353">
        <v>21013673</v>
      </c>
      <c r="C353">
        <v>21013670</v>
      </c>
      <c r="D353">
        <v>7157835</v>
      </c>
      <c r="E353">
        <v>7157832</v>
      </c>
      <c r="F353">
        <v>1</v>
      </c>
      <c r="G353">
        <v>7157832</v>
      </c>
      <c r="H353">
        <v>1</v>
      </c>
      <c r="I353" t="s">
        <v>685</v>
      </c>
      <c r="J353" t="s">
        <v>3</v>
      </c>
      <c r="K353" t="s">
        <v>686</v>
      </c>
      <c r="L353">
        <v>1191</v>
      </c>
      <c r="N353">
        <v>1013</v>
      </c>
      <c r="O353" t="s">
        <v>687</v>
      </c>
      <c r="P353" t="s">
        <v>687</v>
      </c>
      <c r="Q353">
        <v>1</v>
      </c>
      <c r="X353">
        <v>2.5299999999999998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1</v>
      </c>
      <c r="AE353">
        <v>1</v>
      </c>
      <c r="AF353" t="s">
        <v>28</v>
      </c>
      <c r="AG353">
        <v>2.9094999999999995</v>
      </c>
      <c r="AH353">
        <v>2</v>
      </c>
      <c r="AI353">
        <v>21013671</v>
      </c>
      <c r="AJ353">
        <v>359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ROW(Source!A232)</f>
        <v>232</v>
      </c>
      <c r="B354">
        <v>21013674</v>
      </c>
      <c r="C354">
        <v>21013670</v>
      </c>
      <c r="D354">
        <v>7182702</v>
      </c>
      <c r="E354">
        <v>7157832</v>
      </c>
      <c r="F354">
        <v>1</v>
      </c>
      <c r="G354">
        <v>7157832</v>
      </c>
      <c r="H354">
        <v>3</v>
      </c>
      <c r="I354" t="s">
        <v>688</v>
      </c>
      <c r="J354" t="s">
        <v>3</v>
      </c>
      <c r="K354" t="s">
        <v>689</v>
      </c>
      <c r="L354">
        <v>1348</v>
      </c>
      <c r="N354">
        <v>1009</v>
      </c>
      <c r="O354" t="s">
        <v>173</v>
      </c>
      <c r="P354" t="s">
        <v>173</v>
      </c>
      <c r="Q354">
        <v>1000</v>
      </c>
      <c r="X354">
        <v>1.4999999999999999E-2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0</v>
      </c>
      <c r="AF354" t="s">
        <v>3</v>
      </c>
      <c r="AG354">
        <v>1.4999999999999999E-2</v>
      </c>
      <c r="AH354">
        <v>2</v>
      </c>
      <c r="AI354">
        <v>21013672</v>
      </c>
      <c r="AJ354">
        <v>360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ROW(Source!A233)</f>
        <v>233</v>
      </c>
      <c r="B355">
        <v>21013673</v>
      </c>
      <c r="C355">
        <v>21013670</v>
      </c>
      <c r="D355">
        <v>7157835</v>
      </c>
      <c r="E355">
        <v>7157832</v>
      </c>
      <c r="F355">
        <v>1</v>
      </c>
      <c r="G355">
        <v>7157832</v>
      </c>
      <c r="H355">
        <v>1</v>
      </c>
      <c r="I355" t="s">
        <v>685</v>
      </c>
      <c r="J355" t="s">
        <v>3</v>
      </c>
      <c r="K355" t="s">
        <v>686</v>
      </c>
      <c r="L355">
        <v>1191</v>
      </c>
      <c r="N355">
        <v>1013</v>
      </c>
      <c r="O355" t="s">
        <v>687</v>
      </c>
      <c r="P355" t="s">
        <v>687</v>
      </c>
      <c r="Q355">
        <v>1</v>
      </c>
      <c r="X355">
        <v>2.5299999999999998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1</v>
      </c>
      <c r="AE355">
        <v>1</v>
      </c>
      <c r="AF355" t="s">
        <v>28</v>
      </c>
      <c r="AG355">
        <v>2.9094999999999995</v>
      </c>
      <c r="AH355">
        <v>2</v>
      </c>
      <c r="AI355">
        <v>21013671</v>
      </c>
      <c r="AJ355">
        <v>361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ROW(Source!A233)</f>
        <v>233</v>
      </c>
      <c r="B356">
        <v>21013674</v>
      </c>
      <c r="C356">
        <v>21013670</v>
      </c>
      <c r="D356">
        <v>7182702</v>
      </c>
      <c r="E356">
        <v>7157832</v>
      </c>
      <c r="F356">
        <v>1</v>
      </c>
      <c r="G356">
        <v>7157832</v>
      </c>
      <c r="H356">
        <v>3</v>
      </c>
      <c r="I356" t="s">
        <v>688</v>
      </c>
      <c r="J356" t="s">
        <v>3</v>
      </c>
      <c r="K356" t="s">
        <v>689</v>
      </c>
      <c r="L356">
        <v>1348</v>
      </c>
      <c r="N356">
        <v>1009</v>
      </c>
      <c r="O356" t="s">
        <v>173</v>
      </c>
      <c r="P356" t="s">
        <v>173</v>
      </c>
      <c r="Q356">
        <v>1000</v>
      </c>
      <c r="X356">
        <v>1.4999999999999999E-2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1</v>
      </c>
      <c r="AE356">
        <v>0</v>
      </c>
      <c r="AF356" t="s">
        <v>3</v>
      </c>
      <c r="AG356">
        <v>1.4999999999999999E-2</v>
      </c>
      <c r="AH356">
        <v>2</v>
      </c>
      <c r="AI356">
        <v>21013672</v>
      </c>
      <c r="AJ356">
        <v>362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ROW(Source!A234)</f>
        <v>234</v>
      </c>
      <c r="B357">
        <v>21013678</v>
      </c>
      <c r="C357">
        <v>21013675</v>
      </c>
      <c r="D357">
        <v>7157835</v>
      </c>
      <c r="E357">
        <v>7157832</v>
      </c>
      <c r="F357">
        <v>1</v>
      </c>
      <c r="G357">
        <v>7157832</v>
      </c>
      <c r="H357">
        <v>1</v>
      </c>
      <c r="I357" t="s">
        <v>685</v>
      </c>
      <c r="J357" t="s">
        <v>3</v>
      </c>
      <c r="K357" t="s">
        <v>686</v>
      </c>
      <c r="L357">
        <v>1191</v>
      </c>
      <c r="N357">
        <v>1013</v>
      </c>
      <c r="O357" t="s">
        <v>687</v>
      </c>
      <c r="P357" t="s">
        <v>687</v>
      </c>
      <c r="Q357">
        <v>1</v>
      </c>
      <c r="X357">
        <v>188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1</v>
      </c>
      <c r="AE357">
        <v>1</v>
      </c>
      <c r="AF357" t="s">
        <v>28</v>
      </c>
      <c r="AG357">
        <v>216.2</v>
      </c>
      <c r="AH357">
        <v>2</v>
      </c>
      <c r="AI357">
        <v>21013676</v>
      </c>
      <c r="AJ357">
        <v>363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ROW(Source!A234)</f>
        <v>234</v>
      </c>
      <c r="B358">
        <v>21013679</v>
      </c>
      <c r="C358">
        <v>21013675</v>
      </c>
      <c r="D358">
        <v>7182702</v>
      </c>
      <c r="E358">
        <v>7157832</v>
      </c>
      <c r="F358">
        <v>1</v>
      </c>
      <c r="G358">
        <v>7157832</v>
      </c>
      <c r="H358">
        <v>3</v>
      </c>
      <c r="I358" t="s">
        <v>688</v>
      </c>
      <c r="J358" t="s">
        <v>3</v>
      </c>
      <c r="K358" t="s">
        <v>689</v>
      </c>
      <c r="L358">
        <v>1348</v>
      </c>
      <c r="N358">
        <v>1009</v>
      </c>
      <c r="O358" t="s">
        <v>173</v>
      </c>
      <c r="P358" t="s">
        <v>173</v>
      </c>
      <c r="Q358">
        <v>1000</v>
      </c>
      <c r="X358">
        <v>100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3</v>
      </c>
      <c r="AG358">
        <v>100</v>
      </c>
      <c r="AH358">
        <v>2</v>
      </c>
      <c r="AI358">
        <v>21013677</v>
      </c>
      <c r="AJ358">
        <v>364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ROW(Source!A235)</f>
        <v>235</v>
      </c>
      <c r="B359">
        <v>21013678</v>
      </c>
      <c r="C359">
        <v>21013675</v>
      </c>
      <c r="D359">
        <v>7157835</v>
      </c>
      <c r="E359">
        <v>7157832</v>
      </c>
      <c r="F359">
        <v>1</v>
      </c>
      <c r="G359">
        <v>7157832</v>
      </c>
      <c r="H359">
        <v>1</v>
      </c>
      <c r="I359" t="s">
        <v>685</v>
      </c>
      <c r="J359" t="s">
        <v>3</v>
      </c>
      <c r="K359" t="s">
        <v>686</v>
      </c>
      <c r="L359">
        <v>1191</v>
      </c>
      <c r="N359">
        <v>1013</v>
      </c>
      <c r="O359" t="s">
        <v>687</v>
      </c>
      <c r="P359" t="s">
        <v>687</v>
      </c>
      <c r="Q359">
        <v>1</v>
      </c>
      <c r="X359">
        <v>188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1</v>
      </c>
      <c r="AE359">
        <v>1</v>
      </c>
      <c r="AF359" t="s">
        <v>28</v>
      </c>
      <c r="AG359">
        <v>216.2</v>
      </c>
      <c r="AH359">
        <v>2</v>
      </c>
      <c r="AI359">
        <v>21013676</v>
      </c>
      <c r="AJ359">
        <v>365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ROW(Source!A235)</f>
        <v>235</v>
      </c>
      <c r="B360">
        <v>21013679</v>
      </c>
      <c r="C360">
        <v>21013675</v>
      </c>
      <c r="D360">
        <v>7182702</v>
      </c>
      <c r="E360">
        <v>7157832</v>
      </c>
      <c r="F360">
        <v>1</v>
      </c>
      <c r="G360">
        <v>7157832</v>
      </c>
      <c r="H360">
        <v>3</v>
      </c>
      <c r="I360" t="s">
        <v>688</v>
      </c>
      <c r="J360" t="s">
        <v>3</v>
      </c>
      <c r="K360" t="s">
        <v>689</v>
      </c>
      <c r="L360">
        <v>1348</v>
      </c>
      <c r="N360">
        <v>1009</v>
      </c>
      <c r="O360" t="s">
        <v>173</v>
      </c>
      <c r="P360" t="s">
        <v>173</v>
      </c>
      <c r="Q360">
        <v>1000</v>
      </c>
      <c r="X360">
        <v>100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3</v>
      </c>
      <c r="AG360">
        <v>100</v>
      </c>
      <c r="AH360">
        <v>2</v>
      </c>
      <c r="AI360">
        <v>21013677</v>
      </c>
      <c r="AJ360">
        <v>366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ROW(Source!A236)</f>
        <v>236</v>
      </c>
      <c r="B361">
        <v>21013682</v>
      </c>
      <c r="C361">
        <v>21013680</v>
      </c>
      <c r="D361">
        <v>7157835</v>
      </c>
      <c r="E361">
        <v>7157832</v>
      </c>
      <c r="F361">
        <v>1</v>
      </c>
      <c r="G361">
        <v>7157832</v>
      </c>
      <c r="H361">
        <v>1</v>
      </c>
      <c r="I361" t="s">
        <v>685</v>
      </c>
      <c r="J361" t="s">
        <v>3</v>
      </c>
      <c r="K361" t="s">
        <v>686</v>
      </c>
      <c r="L361">
        <v>1191</v>
      </c>
      <c r="N361">
        <v>1013</v>
      </c>
      <c r="O361" t="s">
        <v>687</v>
      </c>
      <c r="P361" t="s">
        <v>687</v>
      </c>
      <c r="Q361">
        <v>1</v>
      </c>
      <c r="X361">
        <v>1.02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1</v>
      </c>
      <c r="AF361" t="s">
        <v>28</v>
      </c>
      <c r="AG361">
        <v>1.1729999999999998</v>
      </c>
      <c r="AH361">
        <v>2</v>
      </c>
      <c r="AI361">
        <v>21013681</v>
      </c>
      <c r="AJ361">
        <v>367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ROW(Source!A237)</f>
        <v>237</v>
      </c>
      <c r="B362">
        <v>21013682</v>
      </c>
      <c r="C362">
        <v>21013680</v>
      </c>
      <c r="D362">
        <v>7157835</v>
      </c>
      <c r="E362">
        <v>7157832</v>
      </c>
      <c r="F362">
        <v>1</v>
      </c>
      <c r="G362">
        <v>7157832</v>
      </c>
      <c r="H362">
        <v>1</v>
      </c>
      <c r="I362" t="s">
        <v>685</v>
      </c>
      <c r="J362" t="s">
        <v>3</v>
      </c>
      <c r="K362" t="s">
        <v>686</v>
      </c>
      <c r="L362">
        <v>1191</v>
      </c>
      <c r="N362">
        <v>1013</v>
      </c>
      <c r="O362" t="s">
        <v>687</v>
      </c>
      <c r="P362" t="s">
        <v>687</v>
      </c>
      <c r="Q362">
        <v>1</v>
      </c>
      <c r="X362">
        <v>1.02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1</v>
      </c>
      <c r="AF362" t="s">
        <v>28</v>
      </c>
      <c r="AG362">
        <v>1.1729999999999998</v>
      </c>
      <c r="AH362">
        <v>2</v>
      </c>
      <c r="AI362">
        <v>21013681</v>
      </c>
      <c r="AJ362">
        <v>368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ROW(Source!A238)</f>
        <v>238</v>
      </c>
      <c r="B363">
        <v>21013685</v>
      </c>
      <c r="C363">
        <v>21013683</v>
      </c>
      <c r="D363">
        <v>7157835</v>
      </c>
      <c r="E363">
        <v>7157832</v>
      </c>
      <c r="F363">
        <v>1</v>
      </c>
      <c r="G363">
        <v>7157832</v>
      </c>
      <c r="H363">
        <v>1</v>
      </c>
      <c r="I363" t="s">
        <v>685</v>
      </c>
      <c r="J363" t="s">
        <v>3</v>
      </c>
      <c r="K363" t="s">
        <v>686</v>
      </c>
      <c r="L363">
        <v>1191</v>
      </c>
      <c r="N363">
        <v>1013</v>
      </c>
      <c r="O363" t="s">
        <v>687</v>
      </c>
      <c r="P363" t="s">
        <v>687</v>
      </c>
      <c r="Q363">
        <v>1</v>
      </c>
      <c r="X363">
        <v>1.58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1</v>
      </c>
      <c r="AF363" t="s">
        <v>28</v>
      </c>
      <c r="AG363">
        <v>1.8169999999999999</v>
      </c>
      <c r="AH363">
        <v>2</v>
      </c>
      <c r="AI363">
        <v>21013684</v>
      </c>
      <c r="AJ363">
        <v>369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ROW(Source!A239)</f>
        <v>239</v>
      </c>
      <c r="B364">
        <v>21013685</v>
      </c>
      <c r="C364">
        <v>21013683</v>
      </c>
      <c r="D364">
        <v>7157835</v>
      </c>
      <c r="E364">
        <v>7157832</v>
      </c>
      <c r="F364">
        <v>1</v>
      </c>
      <c r="G364">
        <v>7157832</v>
      </c>
      <c r="H364">
        <v>1</v>
      </c>
      <c r="I364" t="s">
        <v>685</v>
      </c>
      <c r="J364" t="s">
        <v>3</v>
      </c>
      <c r="K364" t="s">
        <v>686</v>
      </c>
      <c r="L364">
        <v>1191</v>
      </c>
      <c r="N364">
        <v>1013</v>
      </c>
      <c r="O364" t="s">
        <v>687</v>
      </c>
      <c r="P364" t="s">
        <v>687</v>
      </c>
      <c r="Q364">
        <v>1</v>
      </c>
      <c r="X364">
        <v>1.58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1</v>
      </c>
      <c r="AE364">
        <v>1</v>
      </c>
      <c r="AF364" t="s">
        <v>28</v>
      </c>
      <c r="AG364">
        <v>1.8169999999999999</v>
      </c>
      <c r="AH364">
        <v>2</v>
      </c>
      <c r="AI364">
        <v>21013684</v>
      </c>
      <c r="AJ364">
        <v>370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ROW(Source!A240)</f>
        <v>240</v>
      </c>
      <c r="B365">
        <v>21013688</v>
      </c>
      <c r="C365">
        <v>21013686</v>
      </c>
      <c r="D365">
        <v>7157835</v>
      </c>
      <c r="E365">
        <v>7157832</v>
      </c>
      <c r="F365">
        <v>1</v>
      </c>
      <c r="G365">
        <v>7157832</v>
      </c>
      <c r="H365">
        <v>1</v>
      </c>
      <c r="I365" t="s">
        <v>685</v>
      </c>
      <c r="J365" t="s">
        <v>3</v>
      </c>
      <c r="K365" t="s">
        <v>686</v>
      </c>
      <c r="L365">
        <v>1191</v>
      </c>
      <c r="N365">
        <v>1013</v>
      </c>
      <c r="O365" t="s">
        <v>687</v>
      </c>
      <c r="P365" t="s">
        <v>687</v>
      </c>
      <c r="Q365">
        <v>1</v>
      </c>
      <c r="X365">
        <v>0.59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1</v>
      </c>
      <c r="AF365" t="s">
        <v>482</v>
      </c>
      <c r="AG365">
        <v>4.0709999999999997</v>
      </c>
      <c r="AH365">
        <v>2</v>
      </c>
      <c r="AI365">
        <v>21013687</v>
      </c>
      <c r="AJ365">
        <v>371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ROW(Source!A241)</f>
        <v>241</v>
      </c>
      <c r="B366">
        <v>21013688</v>
      </c>
      <c r="C366">
        <v>21013686</v>
      </c>
      <c r="D366">
        <v>7157835</v>
      </c>
      <c r="E366">
        <v>7157832</v>
      </c>
      <c r="F366">
        <v>1</v>
      </c>
      <c r="G366">
        <v>7157832</v>
      </c>
      <c r="H366">
        <v>1</v>
      </c>
      <c r="I366" t="s">
        <v>685</v>
      </c>
      <c r="J366" t="s">
        <v>3</v>
      </c>
      <c r="K366" t="s">
        <v>686</v>
      </c>
      <c r="L366">
        <v>1191</v>
      </c>
      <c r="N366">
        <v>1013</v>
      </c>
      <c r="O366" t="s">
        <v>687</v>
      </c>
      <c r="P366" t="s">
        <v>687</v>
      </c>
      <c r="Q366">
        <v>1</v>
      </c>
      <c r="X366">
        <v>0.59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1</v>
      </c>
      <c r="AE366">
        <v>1</v>
      </c>
      <c r="AF366" t="s">
        <v>482</v>
      </c>
      <c r="AG366">
        <v>4.0709999999999997</v>
      </c>
      <c r="AH366">
        <v>2</v>
      </c>
      <c r="AI366">
        <v>21013687</v>
      </c>
      <c r="AJ366">
        <v>372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ROW(Source!A276)</f>
        <v>276</v>
      </c>
      <c r="B367">
        <v>21013418</v>
      </c>
      <c r="C367">
        <v>21013416</v>
      </c>
      <c r="D367">
        <v>7157835</v>
      </c>
      <c r="E367">
        <v>7157832</v>
      </c>
      <c r="F367">
        <v>1</v>
      </c>
      <c r="G367">
        <v>7157832</v>
      </c>
      <c r="H367">
        <v>1</v>
      </c>
      <c r="I367" t="s">
        <v>685</v>
      </c>
      <c r="J367" t="s">
        <v>3</v>
      </c>
      <c r="K367" t="s">
        <v>686</v>
      </c>
      <c r="L367">
        <v>1191</v>
      </c>
      <c r="N367">
        <v>1013</v>
      </c>
      <c r="O367" t="s">
        <v>687</v>
      </c>
      <c r="P367" t="s">
        <v>687</v>
      </c>
      <c r="Q367">
        <v>1</v>
      </c>
      <c r="X367">
        <v>0.32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1</v>
      </c>
      <c r="AF367" t="s">
        <v>487</v>
      </c>
      <c r="AG367">
        <v>0.36799999999999999</v>
      </c>
      <c r="AH367">
        <v>2</v>
      </c>
      <c r="AI367">
        <v>21013417</v>
      </c>
      <c r="AJ367">
        <v>373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ROW(Source!A277)</f>
        <v>277</v>
      </c>
      <c r="B368">
        <v>21013418</v>
      </c>
      <c r="C368">
        <v>21013416</v>
      </c>
      <c r="D368">
        <v>7157835</v>
      </c>
      <c r="E368">
        <v>7157832</v>
      </c>
      <c r="F368">
        <v>1</v>
      </c>
      <c r="G368">
        <v>7157832</v>
      </c>
      <c r="H368">
        <v>1</v>
      </c>
      <c r="I368" t="s">
        <v>685</v>
      </c>
      <c r="J368" t="s">
        <v>3</v>
      </c>
      <c r="K368" t="s">
        <v>686</v>
      </c>
      <c r="L368">
        <v>1191</v>
      </c>
      <c r="N368">
        <v>1013</v>
      </c>
      <c r="O368" t="s">
        <v>687</v>
      </c>
      <c r="P368" t="s">
        <v>687</v>
      </c>
      <c r="Q368">
        <v>1</v>
      </c>
      <c r="X368">
        <v>0.32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1</v>
      </c>
      <c r="AE368">
        <v>1</v>
      </c>
      <c r="AF368" t="s">
        <v>487</v>
      </c>
      <c r="AG368">
        <v>0.36799999999999999</v>
      </c>
      <c r="AH368">
        <v>2</v>
      </c>
      <c r="AI368">
        <v>21013417</v>
      </c>
      <c r="AJ368">
        <v>374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ROW(Source!A278)</f>
        <v>278</v>
      </c>
      <c r="B369">
        <v>21013421</v>
      </c>
      <c r="C369">
        <v>21013419</v>
      </c>
      <c r="D369">
        <v>7157835</v>
      </c>
      <c r="E369">
        <v>7157832</v>
      </c>
      <c r="F369">
        <v>1</v>
      </c>
      <c r="G369">
        <v>7157832</v>
      </c>
      <c r="H369">
        <v>1</v>
      </c>
      <c r="I369" t="s">
        <v>685</v>
      </c>
      <c r="J369" t="s">
        <v>3</v>
      </c>
      <c r="K369" t="s">
        <v>686</v>
      </c>
      <c r="L369">
        <v>1191</v>
      </c>
      <c r="N369">
        <v>1013</v>
      </c>
      <c r="O369" t="s">
        <v>687</v>
      </c>
      <c r="P369" t="s">
        <v>687</v>
      </c>
      <c r="Q369">
        <v>1</v>
      </c>
      <c r="X369">
        <v>8.24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1</v>
      </c>
      <c r="AE369">
        <v>1</v>
      </c>
      <c r="AF369" t="s">
        <v>28</v>
      </c>
      <c r="AG369">
        <v>9.4759999999999991</v>
      </c>
      <c r="AH369">
        <v>2</v>
      </c>
      <c r="AI369">
        <v>21013420</v>
      </c>
      <c r="AJ369">
        <v>375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ROW(Source!A279)</f>
        <v>279</v>
      </c>
      <c r="B370">
        <v>21013421</v>
      </c>
      <c r="C370">
        <v>21013419</v>
      </c>
      <c r="D370">
        <v>7157835</v>
      </c>
      <c r="E370">
        <v>7157832</v>
      </c>
      <c r="F370">
        <v>1</v>
      </c>
      <c r="G370">
        <v>7157832</v>
      </c>
      <c r="H370">
        <v>1</v>
      </c>
      <c r="I370" t="s">
        <v>685</v>
      </c>
      <c r="J370" t="s">
        <v>3</v>
      </c>
      <c r="K370" t="s">
        <v>686</v>
      </c>
      <c r="L370">
        <v>1191</v>
      </c>
      <c r="N370">
        <v>1013</v>
      </c>
      <c r="O370" t="s">
        <v>687</v>
      </c>
      <c r="P370" t="s">
        <v>687</v>
      </c>
      <c r="Q370">
        <v>1</v>
      </c>
      <c r="X370">
        <v>8.24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1</v>
      </c>
      <c r="AE370">
        <v>1</v>
      </c>
      <c r="AF370" t="s">
        <v>28</v>
      </c>
      <c r="AG370">
        <v>9.4759999999999991</v>
      </c>
      <c r="AH370">
        <v>2</v>
      </c>
      <c r="AI370">
        <v>21013420</v>
      </c>
      <c r="AJ370">
        <v>376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ROW(Source!A280)</f>
        <v>280</v>
      </c>
      <c r="B371">
        <v>21013425</v>
      </c>
      <c r="C371">
        <v>21013422</v>
      </c>
      <c r="D371">
        <v>7157835</v>
      </c>
      <c r="E371">
        <v>7157832</v>
      </c>
      <c r="F371">
        <v>1</v>
      </c>
      <c r="G371">
        <v>7157832</v>
      </c>
      <c r="H371">
        <v>1</v>
      </c>
      <c r="I371" t="s">
        <v>685</v>
      </c>
      <c r="J371" t="s">
        <v>3</v>
      </c>
      <c r="K371" t="s">
        <v>686</v>
      </c>
      <c r="L371">
        <v>1191</v>
      </c>
      <c r="N371">
        <v>1013</v>
      </c>
      <c r="O371" t="s">
        <v>687</v>
      </c>
      <c r="P371" t="s">
        <v>687</v>
      </c>
      <c r="Q371">
        <v>1</v>
      </c>
      <c r="X371">
        <v>60.8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1</v>
      </c>
      <c r="AE371">
        <v>1</v>
      </c>
      <c r="AF371" t="s">
        <v>28</v>
      </c>
      <c r="AG371">
        <v>69.919999999999987</v>
      </c>
      <c r="AH371">
        <v>2</v>
      </c>
      <c r="AI371">
        <v>21013423</v>
      </c>
      <c r="AJ371">
        <v>377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ROW(Source!A280)</f>
        <v>280</v>
      </c>
      <c r="B372">
        <v>21013426</v>
      </c>
      <c r="C372">
        <v>21013422</v>
      </c>
      <c r="D372">
        <v>7182702</v>
      </c>
      <c r="E372">
        <v>7157832</v>
      </c>
      <c r="F372">
        <v>1</v>
      </c>
      <c r="G372">
        <v>7157832</v>
      </c>
      <c r="H372">
        <v>3</v>
      </c>
      <c r="I372" t="s">
        <v>688</v>
      </c>
      <c r="J372" t="s">
        <v>3</v>
      </c>
      <c r="K372" t="s">
        <v>689</v>
      </c>
      <c r="L372">
        <v>1348</v>
      </c>
      <c r="N372">
        <v>1009</v>
      </c>
      <c r="O372" t="s">
        <v>173</v>
      </c>
      <c r="P372" t="s">
        <v>173</v>
      </c>
      <c r="Q372">
        <v>1000</v>
      </c>
      <c r="X372">
        <v>1.66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1</v>
      </c>
      <c r="AE372">
        <v>0</v>
      </c>
      <c r="AF372" t="s">
        <v>3</v>
      </c>
      <c r="AG372">
        <v>1.66</v>
      </c>
      <c r="AH372">
        <v>2</v>
      </c>
      <c r="AI372">
        <v>21013424</v>
      </c>
      <c r="AJ372">
        <v>378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ROW(Source!A281)</f>
        <v>281</v>
      </c>
      <c r="B373">
        <v>21013425</v>
      </c>
      <c r="C373">
        <v>21013422</v>
      </c>
      <c r="D373">
        <v>7157835</v>
      </c>
      <c r="E373">
        <v>7157832</v>
      </c>
      <c r="F373">
        <v>1</v>
      </c>
      <c r="G373">
        <v>7157832</v>
      </c>
      <c r="H373">
        <v>1</v>
      </c>
      <c r="I373" t="s">
        <v>685</v>
      </c>
      <c r="J373" t="s">
        <v>3</v>
      </c>
      <c r="K373" t="s">
        <v>686</v>
      </c>
      <c r="L373">
        <v>1191</v>
      </c>
      <c r="N373">
        <v>1013</v>
      </c>
      <c r="O373" t="s">
        <v>687</v>
      </c>
      <c r="P373" t="s">
        <v>687</v>
      </c>
      <c r="Q373">
        <v>1</v>
      </c>
      <c r="X373">
        <v>60.8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1</v>
      </c>
      <c r="AE373">
        <v>1</v>
      </c>
      <c r="AF373" t="s">
        <v>28</v>
      </c>
      <c r="AG373">
        <v>69.919999999999987</v>
      </c>
      <c r="AH373">
        <v>2</v>
      </c>
      <c r="AI373">
        <v>21013423</v>
      </c>
      <c r="AJ373">
        <v>379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ROW(Source!A281)</f>
        <v>281</v>
      </c>
      <c r="B374">
        <v>21013426</v>
      </c>
      <c r="C374">
        <v>21013422</v>
      </c>
      <c r="D374">
        <v>7182702</v>
      </c>
      <c r="E374">
        <v>7157832</v>
      </c>
      <c r="F374">
        <v>1</v>
      </c>
      <c r="G374">
        <v>7157832</v>
      </c>
      <c r="H374">
        <v>3</v>
      </c>
      <c r="I374" t="s">
        <v>688</v>
      </c>
      <c r="J374" t="s">
        <v>3</v>
      </c>
      <c r="K374" t="s">
        <v>689</v>
      </c>
      <c r="L374">
        <v>1348</v>
      </c>
      <c r="N374">
        <v>1009</v>
      </c>
      <c r="O374" t="s">
        <v>173</v>
      </c>
      <c r="P374" t="s">
        <v>173</v>
      </c>
      <c r="Q374">
        <v>1000</v>
      </c>
      <c r="X374">
        <v>1.66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1</v>
      </c>
      <c r="AE374">
        <v>0</v>
      </c>
      <c r="AF374" t="s">
        <v>3</v>
      </c>
      <c r="AG374">
        <v>1.66</v>
      </c>
      <c r="AH374">
        <v>2</v>
      </c>
      <c r="AI374">
        <v>21013424</v>
      </c>
      <c r="AJ374">
        <v>380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ROW(Source!A282)</f>
        <v>282</v>
      </c>
      <c r="B375">
        <v>21014194</v>
      </c>
      <c r="C375">
        <v>21014191</v>
      </c>
      <c r="D375">
        <v>7157835</v>
      </c>
      <c r="E375">
        <v>7157832</v>
      </c>
      <c r="F375">
        <v>1</v>
      </c>
      <c r="G375">
        <v>7157832</v>
      </c>
      <c r="H375">
        <v>1</v>
      </c>
      <c r="I375" t="s">
        <v>685</v>
      </c>
      <c r="J375" t="s">
        <v>3</v>
      </c>
      <c r="K375" t="s">
        <v>686</v>
      </c>
      <c r="L375">
        <v>1191</v>
      </c>
      <c r="N375">
        <v>1013</v>
      </c>
      <c r="O375" t="s">
        <v>687</v>
      </c>
      <c r="P375" t="s">
        <v>687</v>
      </c>
      <c r="Q375">
        <v>1</v>
      </c>
      <c r="X375">
        <v>261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1</v>
      </c>
      <c r="AF375" t="s">
        <v>28</v>
      </c>
      <c r="AG375">
        <v>300.14999999999998</v>
      </c>
      <c r="AH375">
        <v>2</v>
      </c>
      <c r="AI375">
        <v>21014192</v>
      </c>
      <c r="AJ375">
        <v>381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ROW(Source!A282)</f>
        <v>282</v>
      </c>
      <c r="B376">
        <v>21014195</v>
      </c>
      <c r="C376">
        <v>21014191</v>
      </c>
      <c r="D376">
        <v>7182702</v>
      </c>
      <c r="E376">
        <v>7157832</v>
      </c>
      <c r="F376">
        <v>1</v>
      </c>
      <c r="G376">
        <v>7157832</v>
      </c>
      <c r="H376">
        <v>3</v>
      </c>
      <c r="I376" t="s">
        <v>688</v>
      </c>
      <c r="J376" t="s">
        <v>3</v>
      </c>
      <c r="K376" t="s">
        <v>689</v>
      </c>
      <c r="L376">
        <v>1348</v>
      </c>
      <c r="N376">
        <v>1009</v>
      </c>
      <c r="O376" t="s">
        <v>173</v>
      </c>
      <c r="P376" t="s">
        <v>173</v>
      </c>
      <c r="Q376">
        <v>1000</v>
      </c>
      <c r="X376">
        <v>10.7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3</v>
      </c>
      <c r="AG376">
        <v>10.7</v>
      </c>
      <c r="AH376">
        <v>2</v>
      </c>
      <c r="AI376">
        <v>21014193</v>
      </c>
      <c r="AJ376">
        <v>382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ROW(Source!A283)</f>
        <v>283</v>
      </c>
      <c r="B377">
        <v>21014194</v>
      </c>
      <c r="C377">
        <v>21014191</v>
      </c>
      <c r="D377">
        <v>7157835</v>
      </c>
      <c r="E377">
        <v>7157832</v>
      </c>
      <c r="F377">
        <v>1</v>
      </c>
      <c r="G377">
        <v>7157832</v>
      </c>
      <c r="H377">
        <v>1</v>
      </c>
      <c r="I377" t="s">
        <v>685</v>
      </c>
      <c r="J377" t="s">
        <v>3</v>
      </c>
      <c r="K377" t="s">
        <v>686</v>
      </c>
      <c r="L377">
        <v>1191</v>
      </c>
      <c r="N377">
        <v>1013</v>
      </c>
      <c r="O377" t="s">
        <v>687</v>
      </c>
      <c r="P377" t="s">
        <v>687</v>
      </c>
      <c r="Q377">
        <v>1</v>
      </c>
      <c r="X377">
        <v>261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1</v>
      </c>
      <c r="AE377">
        <v>1</v>
      </c>
      <c r="AF377" t="s">
        <v>28</v>
      </c>
      <c r="AG377">
        <v>300.14999999999998</v>
      </c>
      <c r="AH377">
        <v>2</v>
      </c>
      <c r="AI377">
        <v>21014192</v>
      </c>
      <c r="AJ377">
        <v>383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ROW(Source!A283)</f>
        <v>283</v>
      </c>
      <c r="B378">
        <v>21014195</v>
      </c>
      <c r="C378">
        <v>21014191</v>
      </c>
      <c r="D378">
        <v>7182702</v>
      </c>
      <c r="E378">
        <v>7157832</v>
      </c>
      <c r="F378">
        <v>1</v>
      </c>
      <c r="G378">
        <v>7157832</v>
      </c>
      <c r="H378">
        <v>3</v>
      </c>
      <c r="I378" t="s">
        <v>688</v>
      </c>
      <c r="J378" t="s">
        <v>3</v>
      </c>
      <c r="K378" t="s">
        <v>689</v>
      </c>
      <c r="L378">
        <v>1348</v>
      </c>
      <c r="N378">
        <v>1009</v>
      </c>
      <c r="O378" t="s">
        <v>173</v>
      </c>
      <c r="P378" t="s">
        <v>173</v>
      </c>
      <c r="Q378">
        <v>1000</v>
      </c>
      <c r="X378">
        <v>10.7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0</v>
      </c>
      <c r="AF378" t="s">
        <v>3</v>
      </c>
      <c r="AG378">
        <v>10.7</v>
      </c>
      <c r="AH378">
        <v>2</v>
      </c>
      <c r="AI378">
        <v>21014193</v>
      </c>
      <c r="AJ378">
        <v>384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ROW(Source!A284)</f>
        <v>284</v>
      </c>
      <c r="B379">
        <v>21013435</v>
      </c>
      <c r="C379">
        <v>21013432</v>
      </c>
      <c r="D379">
        <v>7157835</v>
      </c>
      <c r="E379">
        <v>7157832</v>
      </c>
      <c r="F379">
        <v>1</v>
      </c>
      <c r="G379">
        <v>7157832</v>
      </c>
      <c r="H379">
        <v>1</v>
      </c>
      <c r="I379" t="s">
        <v>685</v>
      </c>
      <c r="J379" t="s">
        <v>3</v>
      </c>
      <c r="K379" t="s">
        <v>686</v>
      </c>
      <c r="L379">
        <v>1191</v>
      </c>
      <c r="N379">
        <v>1013</v>
      </c>
      <c r="O379" t="s">
        <v>687</v>
      </c>
      <c r="P379" t="s">
        <v>687</v>
      </c>
      <c r="Q379">
        <v>1</v>
      </c>
      <c r="X379">
        <v>49.8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1</v>
      </c>
      <c r="AE379">
        <v>1</v>
      </c>
      <c r="AF379" t="s">
        <v>28</v>
      </c>
      <c r="AG379">
        <v>57.269999999999989</v>
      </c>
      <c r="AH379">
        <v>2</v>
      </c>
      <c r="AI379">
        <v>21013433</v>
      </c>
      <c r="AJ379">
        <v>385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ROW(Source!A284)</f>
        <v>284</v>
      </c>
      <c r="B380">
        <v>21013436</v>
      </c>
      <c r="C380">
        <v>21013432</v>
      </c>
      <c r="D380">
        <v>7182702</v>
      </c>
      <c r="E380">
        <v>7157832</v>
      </c>
      <c r="F380">
        <v>1</v>
      </c>
      <c r="G380">
        <v>7157832</v>
      </c>
      <c r="H380">
        <v>3</v>
      </c>
      <c r="I380" t="s">
        <v>688</v>
      </c>
      <c r="J380" t="s">
        <v>3</v>
      </c>
      <c r="K380" t="s">
        <v>689</v>
      </c>
      <c r="L380">
        <v>1348</v>
      </c>
      <c r="N380">
        <v>1009</v>
      </c>
      <c r="O380" t="s">
        <v>173</v>
      </c>
      <c r="P380" t="s">
        <v>173</v>
      </c>
      <c r="Q380">
        <v>1000</v>
      </c>
      <c r="X380">
        <v>10.7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1</v>
      </c>
      <c r="AE380">
        <v>0</v>
      </c>
      <c r="AF380" t="s">
        <v>3</v>
      </c>
      <c r="AG380">
        <v>10.7</v>
      </c>
      <c r="AH380">
        <v>2</v>
      </c>
      <c r="AI380">
        <v>21013434</v>
      </c>
      <c r="AJ380">
        <v>386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ROW(Source!A285)</f>
        <v>285</v>
      </c>
      <c r="B381">
        <v>21013435</v>
      </c>
      <c r="C381">
        <v>21013432</v>
      </c>
      <c r="D381">
        <v>7157835</v>
      </c>
      <c r="E381">
        <v>7157832</v>
      </c>
      <c r="F381">
        <v>1</v>
      </c>
      <c r="G381">
        <v>7157832</v>
      </c>
      <c r="H381">
        <v>1</v>
      </c>
      <c r="I381" t="s">
        <v>685</v>
      </c>
      <c r="J381" t="s">
        <v>3</v>
      </c>
      <c r="K381" t="s">
        <v>686</v>
      </c>
      <c r="L381">
        <v>1191</v>
      </c>
      <c r="N381">
        <v>1013</v>
      </c>
      <c r="O381" t="s">
        <v>687</v>
      </c>
      <c r="P381" t="s">
        <v>687</v>
      </c>
      <c r="Q381">
        <v>1</v>
      </c>
      <c r="X381">
        <v>49.8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1</v>
      </c>
      <c r="AE381">
        <v>1</v>
      </c>
      <c r="AF381" t="s">
        <v>28</v>
      </c>
      <c r="AG381">
        <v>57.269999999999989</v>
      </c>
      <c r="AH381">
        <v>2</v>
      </c>
      <c r="AI381">
        <v>21013433</v>
      </c>
      <c r="AJ381">
        <v>387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ROW(Source!A285)</f>
        <v>285</v>
      </c>
      <c r="B382">
        <v>21013436</v>
      </c>
      <c r="C382">
        <v>21013432</v>
      </c>
      <c r="D382">
        <v>7182702</v>
      </c>
      <c r="E382">
        <v>7157832</v>
      </c>
      <c r="F382">
        <v>1</v>
      </c>
      <c r="G382">
        <v>7157832</v>
      </c>
      <c r="H382">
        <v>3</v>
      </c>
      <c r="I382" t="s">
        <v>688</v>
      </c>
      <c r="J382" t="s">
        <v>3</v>
      </c>
      <c r="K382" t="s">
        <v>689</v>
      </c>
      <c r="L382">
        <v>1348</v>
      </c>
      <c r="N382">
        <v>1009</v>
      </c>
      <c r="O382" t="s">
        <v>173</v>
      </c>
      <c r="P382" t="s">
        <v>173</v>
      </c>
      <c r="Q382">
        <v>1000</v>
      </c>
      <c r="X382">
        <v>10.7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3</v>
      </c>
      <c r="AG382">
        <v>10.7</v>
      </c>
      <c r="AH382">
        <v>2</v>
      </c>
      <c r="AI382">
        <v>21013434</v>
      </c>
      <c r="AJ382">
        <v>388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ROW(Source!A286)</f>
        <v>286</v>
      </c>
      <c r="B383">
        <v>21013440</v>
      </c>
      <c r="C383">
        <v>21013437</v>
      </c>
      <c r="D383">
        <v>7157835</v>
      </c>
      <c r="E383">
        <v>7157832</v>
      </c>
      <c r="F383">
        <v>1</v>
      </c>
      <c r="G383">
        <v>7157832</v>
      </c>
      <c r="H383">
        <v>1</v>
      </c>
      <c r="I383" t="s">
        <v>685</v>
      </c>
      <c r="J383" t="s">
        <v>3</v>
      </c>
      <c r="K383" t="s">
        <v>686</v>
      </c>
      <c r="L383">
        <v>1191</v>
      </c>
      <c r="N383">
        <v>1013</v>
      </c>
      <c r="O383" t="s">
        <v>687</v>
      </c>
      <c r="P383" t="s">
        <v>687</v>
      </c>
      <c r="Q383">
        <v>1</v>
      </c>
      <c r="X383">
        <v>68.8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1</v>
      </c>
      <c r="AE383">
        <v>1</v>
      </c>
      <c r="AF383" t="s">
        <v>28</v>
      </c>
      <c r="AG383">
        <v>79.11999999999999</v>
      </c>
      <c r="AH383">
        <v>2</v>
      </c>
      <c r="AI383">
        <v>21013438</v>
      </c>
      <c r="AJ383">
        <v>389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ROW(Source!A286)</f>
        <v>286</v>
      </c>
      <c r="B384">
        <v>21013441</v>
      </c>
      <c r="C384">
        <v>21013437</v>
      </c>
      <c r="D384">
        <v>7182702</v>
      </c>
      <c r="E384">
        <v>7157832</v>
      </c>
      <c r="F384">
        <v>1</v>
      </c>
      <c r="G384">
        <v>7157832</v>
      </c>
      <c r="H384">
        <v>3</v>
      </c>
      <c r="I384" t="s">
        <v>688</v>
      </c>
      <c r="J384" t="s">
        <v>3</v>
      </c>
      <c r="K384" t="s">
        <v>689</v>
      </c>
      <c r="L384">
        <v>1348</v>
      </c>
      <c r="N384">
        <v>1009</v>
      </c>
      <c r="O384" t="s">
        <v>173</v>
      </c>
      <c r="P384" t="s">
        <v>173</v>
      </c>
      <c r="Q384">
        <v>1000</v>
      </c>
      <c r="X384">
        <v>0.59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1</v>
      </c>
      <c r="AE384">
        <v>0</v>
      </c>
      <c r="AF384" t="s">
        <v>3</v>
      </c>
      <c r="AG384">
        <v>0.59</v>
      </c>
      <c r="AH384">
        <v>2</v>
      </c>
      <c r="AI384">
        <v>21013439</v>
      </c>
      <c r="AJ384">
        <v>390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ROW(Source!A287)</f>
        <v>287</v>
      </c>
      <c r="B385">
        <v>21013440</v>
      </c>
      <c r="C385">
        <v>21013437</v>
      </c>
      <c r="D385">
        <v>7157835</v>
      </c>
      <c r="E385">
        <v>7157832</v>
      </c>
      <c r="F385">
        <v>1</v>
      </c>
      <c r="G385">
        <v>7157832</v>
      </c>
      <c r="H385">
        <v>1</v>
      </c>
      <c r="I385" t="s">
        <v>685</v>
      </c>
      <c r="J385" t="s">
        <v>3</v>
      </c>
      <c r="K385" t="s">
        <v>686</v>
      </c>
      <c r="L385">
        <v>1191</v>
      </c>
      <c r="N385">
        <v>1013</v>
      </c>
      <c r="O385" t="s">
        <v>687</v>
      </c>
      <c r="P385" t="s">
        <v>687</v>
      </c>
      <c r="Q385">
        <v>1</v>
      </c>
      <c r="X385">
        <v>68.8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1</v>
      </c>
      <c r="AE385">
        <v>1</v>
      </c>
      <c r="AF385" t="s">
        <v>28</v>
      </c>
      <c r="AG385">
        <v>79.11999999999999</v>
      </c>
      <c r="AH385">
        <v>2</v>
      </c>
      <c r="AI385">
        <v>21013438</v>
      </c>
      <c r="AJ385">
        <v>391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ROW(Source!A287)</f>
        <v>287</v>
      </c>
      <c r="B386">
        <v>21013441</v>
      </c>
      <c r="C386">
        <v>21013437</v>
      </c>
      <c r="D386">
        <v>7182702</v>
      </c>
      <c r="E386">
        <v>7157832</v>
      </c>
      <c r="F386">
        <v>1</v>
      </c>
      <c r="G386">
        <v>7157832</v>
      </c>
      <c r="H386">
        <v>3</v>
      </c>
      <c r="I386" t="s">
        <v>688</v>
      </c>
      <c r="J386" t="s">
        <v>3</v>
      </c>
      <c r="K386" t="s">
        <v>689</v>
      </c>
      <c r="L386">
        <v>1348</v>
      </c>
      <c r="N386">
        <v>1009</v>
      </c>
      <c r="O386" t="s">
        <v>173</v>
      </c>
      <c r="P386" t="s">
        <v>173</v>
      </c>
      <c r="Q386">
        <v>1000</v>
      </c>
      <c r="X386">
        <v>0.59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1</v>
      </c>
      <c r="AE386">
        <v>0</v>
      </c>
      <c r="AF386" t="s">
        <v>3</v>
      </c>
      <c r="AG386">
        <v>0.59</v>
      </c>
      <c r="AH386">
        <v>2</v>
      </c>
      <c r="AI386">
        <v>21013439</v>
      </c>
      <c r="AJ386">
        <v>392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ROW(Source!A288)</f>
        <v>288</v>
      </c>
      <c r="B387">
        <v>21013446</v>
      </c>
      <c r="C387">
        <v>21013442</v>
      </c>
      <c r="D387">
        <v>7157835</v>
      </c>
      <c r="E387">
        <v>7157832</v>
      </c>
      <c r="F387">
        <v>1</v>
      </c>
      <c r="G387">
        <v>7157832</v>
      </c>
      <c r="H387">
        <v>1</v>
      </c>
      <c r="I387" t="s">
        <v>685</v>
      </c>
      <c r="J387" t="s">
        <v>3</v>
      </c>
      <c r="K387" t="s">
        <v>686</v>
      </c>
      <c r="L387">
        <v>1191</v>
      </c>
      <c r="N387">
        <v>1013</v>
      </c>
      <c r="O387" t="s">
        <v>687</v>
      </c>
      <c r="P387" t="s">
        <v>687</v>
      </c>
      <c r="Q387">
        <v>1</v>
      </c>
      <c r="X387">
        <v>42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1</v>
      </c>
      <c r="AE387">
        <v>1</v>
      </c>
      <c r="AF387" t="s">
        <v>28</v>
      </c>
      <c r="AG387">
        <v>48.3</v>
      </c>
      <c r="AH387">
        <v>2</v>
      </c>
      <c r="AI387">
        <v>21013443</v>
      </c>
      <c r="AJ387">
        <v>393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ROW(Source!A288)</f>
        <v>288</v>
      </c>
      <c r="B388">
        <v>21013447</v>
      </c>
      <c r="C388">
        <v>21013442</v>
      </c>
      <c r="D388">
        <v>7159942</v>
      </c>
      <c r="E388">
        <v>7157832</v>
      </c>
      <c r="F388">
        <v>1</v>
      </c>
      <c r="G388">
        <v>7157832</v>
      </c>
      <c r="H388">
        <v>2</v>
      </c>
      <c r="I388" t="s">
        <v>692</v>
      </c>
      <c r="J388" t="s">
        <v>3</v>
      </c>
      <c r="K388" t="s">
        <v>693</v>
      </c>
      <c r="L388">
        <v>1344</v>
      </c>
      <c r="N388">
        <v>1008</v>
      </c>
      <c r="O388" t="s">
        <v>691</v>
      </c>
      <c r="P388" t="s">
        <v>691</v>
      </c>
      <c r="Q388">
        <v>1</v>
      </c>
      <c r="X388">
        <v>692.36</v>
      </c>
      <c r="Y388">
        <v>0</v>
      </c>
      <c r="Z388">
        <v>1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28</v>
      </c>
      <c r="AG388">
        <v>796.21399999999994</v>
      </c>
      <c r="AH388">
        <v>2</v>
      </c>
      <c r="AI388">
        <v>21013444</v>
      </c>
      <c r="AJ388">
        <v>394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ROW(Source!A288)</f>
        <v>288</v>
      </c>
      <c r="B389">
        <v>21013448</v>
      </c>
      <c r="C389">
        <v>21013442</v>
      </c>
      <c r="D389">
        <v>7182702</v>
      </c>
      <c r="E389">
        <v>7157832</v>
      </c>
      <c r="F389">
        <v>1</v>
      </c>
      <c r="G389">
        <v>7157832</v>
      </c>
      <c r="H389">
        <v>3</v>
      </c>
      <c r="I389" t="s">
        <v>688</v>
      </c>
      <c r="J389" t="s">
        <v>3</v>
      </c>
      <c r="K389" t="s">
        <v>689</v>
      </c>
      <c r="L389">
        <v>1348</v>
      </c>
      <c r="N389">
        <v>1009</v>
      </c>
      <c r="O389" t="s">
        <v>173</v>
      </c>
      <c r="P389" t="s">
        <v>173</v>
      </c>
      <c r="Q389">
        <v>1000</v>
      </c>
      <c r="X389">
        <v>0.02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3</v>
      </c>
      <c r="AG389">
        <v>0.02</v>
      </c>
      <c r="AH389">
        <v>2</v>
      </c>
      <c r="AI389">
        <v>21013445</v>
      </c>
      <c r="AJ389">
        <v>395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ROW(Source!A289)</f>
        <v>289</v>
      </c>
      <c r="B390">
        <v>21013446</v>
      </c>
      <c r="C390">
        <v>21013442</v>
      </c>
      <c r="D390">
        <v>7157835</v>
      </c>
      <c r="E390">
        <v>7157832</v>
      </c>
      <c r="F390">
        <v>1</v>
      </c>
      <c r="G390">
        <v>7157832</v>
      </c>
      <c r="H390">
        <v>1</v>
      </c>
      <c r="I390" t="s">
        <v>685</v>
      </c>
      <c r="J390" t="s">
        <v>3</v>
      </c>
      <c r="K390" t="s">
        <v>686</v>
      </c>
      <c r="L390">
        <v>1191</v>
      </c>
      <c r="N390">
        <v>1013</v>
      </c>
      <c r="O390" t="s">
        <v>687</v>
      </c>
      <c r="P390" t="s">
        <v>687</v>
      </c>
      <c r="Q390">
        <v>1</v>
      </c>
      <c r="X390">
        <v>42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1</v>
      </c>
      <c r="AF390" t="s">
        <v>28</v>
      </c>
      <c r="AG390">
        <v>48.3</v>
      </c>
      <c r="AH390">
        <v>2</v>
      </c>
      <c r="AI390">
        <v>21013443</v>
      </c>
      <c r="AJ390">
        <v>396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ROW(Source!A289)</f>
        <v>289</v>
      </c>
      <c r="B391">
        <v>21013447</v>
      </c>
      <c r="C391">
        <v>21013442</v>
      </c>
      <c r="D391">
        <v>7159942</v>
      </c>
      <c r="E391">
        <v>7157832</v>
      </c>
      <c r="F391">
        <v>1</v>
      </c>
      <c r="G391">
        <v>7157832</v>
      </c>
      <c r="H391">
        <v>2</v>
      </c>
      <c r="I391" t="s">
        <v>692</v>
      </c>
      <c r="J391" t="s">
        <v>3</v>
      </c>
      <c r="K391" t="s">
        <v>693</v>
      </c>
      <c r="L391">
        <v>1344</v>
      </c>
      <c r="N391">
        <v>1008</v>
      </c>
      <c r="O391" t="s">
        <v>691</v>
      </c>
      <c r="P391" t="s">
        <v>691</v>
      </c>
      <c r="Q391">
        <v>1</v>
      </c>
      <c r="X391">
        <v>692.36</v>
      </c>
      <c r="Y391">
        <v>0</v>
      </c>
      <c r="Z391">
        <v>1</v>
      </c>
      <c r="AA391">
        <v>0</v>
      </c>
      <c r="AB391">
        <v>0</v>
      </c>
      <c r="AC391">
        <v>0</v>
      </c>
      <c r="AD391">
        <v>1</v>
      </c>
      <c r="AE391">
        <v>0</v>
      </c>
      <c r="AF391" t="s">
        <v>28</v>
      </c>
      <c r="AG391">
        <v>796.21399999999994</v>
      </c>
      <c r="AH391">
        <v>2</v>
      </c>
      <c r="AI391">
        <v>21013444</v>
      </c>
      <c r="AJ391">
        <v>397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ROW(Source!A289)</f>
        <v>289</v>
      </c>
      <c r="B392">
        <v>21013448</v>
      </c>
      <c r="C392">
        <v>21013442</v>
      </c>
      <c r="D392">
        <v>7182702</v>
      </c>
      <c r="E392">
        <v>7157832</v>
      </c>
      <c r="F392">
        <v>1</v>
      </c>
      <c r="G392">
        <v>7157832</v>
      </c>
      <c r="H392">
        <v>3</v>
      </c>
      <c r="I392" t="s">
        <v>688</v>
      </c>
      <c r="J392" t="s">
        <v>3</v>
      </c>
      <c r="K392" t="s">
        <v>689</v>
      </c>
      <c r="L392">
        <v>1348</v>
      </c>
      <c r="N392">
        <v>1009</v>
      </c>
      <c r="O392" t="s">
        <v>173</v>
      </c>
      <c r="P392" t="s">
        <v>173</v>
      </c>
      <c r="Q392">
        <v>1000</v>
      </c>
      <c r="X392">
        <v>0.02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1</v>
      </c>
      <c r="AE392">
        <v>0</v>
      </c>
      <c r="AF392" t="s">
        <v>3</v>
      </c>
      <c r="AG392">
        <v>0.02</v>
      </c>
      <c r="AH392">
        <v>2</v>
      </c>
      <c r="AI392">
        <v>21013445</v>
      </c>
      <c r="AJ392">
        <v>398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ROW(Source!A290)</f>
        <v>290</v>
      </c>
      <c r="B393">
        <v>21013452</v>
      </c>
      <c r="C393">
        <v>21013449</v>
      </c>
      <c r="D393">
        <v>7157835</v>
      </c>
      <c r="E393">
        <v>7157832</v>
      </c>
      <c r="F393">
        <v>1</v>
      </c>
      <c r="G393">
        <v>7157832</v>
      </c>
      <c r="H393">
        <v>1</v>
      </c>
      <c r="I393" t="s">
        <v>685</v>
      </c>
      <c r="J393" t="s">
        <v>3</v>
      </c>
      <c r="K393" t="s">
        <v>686</v>
      </c>
      <c r="L393">
        <v>1191</v>
      </c>
      <c r="N393">
        <v>1013</v>
      </c>
      <c r="O393" t="s">
        <v>687</v>
      </c>
      <c r="P393" t="s">
        <v>687</v>
      </c>
      <c r="Q393">
        <v>1</v>
      </c>
      <c r="X393">
        <v>104.8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1</v>
      </c>
      <c r="AE393">
        <v>1</v>
      </c>
      <c r="AF393" t="s">
        <v>28</v>
      </c>
      <c r="AG393">
        <v>120.51999999999998</v>
      </c>
      <c r="AH393">
        <v>2</v>
      </c>
      <c r="AI393">
        <v>21013450</v>
      </c>
      <c r="AJ393">
        <v>399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ROW(Source!A290)</f>
        <v>290</v>
      </c>
      <c r="B394">
        <v>21013453</v>
      </c>
      <c r="C394">
        <v>21013449</v>
      </c>
      <c r="D394">
        <v>7178332</v>
      </c>
      <c r="E394">
        <v>7157832</v>
      </c>
      <c r="F394">
        <v>1</v>
      </c>
      <c r="G394">
        <v>7157832</v>
      </c>
      <c r="H394">
        <v>3</v>
      </c>
      <c r="I394" t="s">
        <v>905</v>
      </c>
      <c r="J394" t="s">
        <v>3</v>
      </c>
      <c r="K394" t="s">
        <v>906</v>
      </c>
      <c r="L394">
        <v>1356</v>
      </c>
      <c r="N394">
        <v>1010</v>
      </c>
      <c r="O394" t="s">
        <v>524</v>
      </c>
      <c r="P394" t="s">
        <v>524</v>
      </c>
      <c r="Q394">
        <v>1000</v>
      </c>
      <c r="X394">
        <v>1.7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 t="s">
        <v>3</v>
      </c>
      <c r="AG394">
        <v>1.7</v>
      </c>
      <c r="AH394">
        <v>3</v>
      </c>
      <c r="AI394">
        <v>-1</v>
      </c>
      <c r="AJ394" t="s">
        <v>3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ROW(Source!A290)</f>
        <v>290</v>
      </c>
      <c r="B395">
        <v>21013454</v>
      </c>
      <c r="C395">
        <v>21013449</v>
      </c>
      <c r="D395">
        <v>7178745</v>
      </c>
      <c r="E395">
        <v>7157832</v>
      </c>
      <c r="F395">
        <v>1</v>
      </c>
      <c r="G395">
        <v>7157832</v>
      </c>
      <c r="H395">
        <v>3</v>
      </c>
      <c r="I395" t="s">
        <v>862</v>
      </c>
      <c r="J395" t="s">
        <v>3</v>
      </c>
      <c r="K395" t="s">
        <v>863</v>
      </c>
      <c r="L395">
        <v>1339</v>
      </c>
      <c r="N395">
        <v>1007</v>
      </c>
      <c r="O395" t="s">
        <v>123</v>
      </c>
      <c r="P395" t="s">
        <v>123</v>
      </c>
      <c r="Q395">
        <v>1</v>
      </c>
      <c r="X395">
        <v>1.1000000000000001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 t="s">
        <v>3</v>
      </c>
      <c r="AG395">
        <v>1.1000000000000001</v>
      </c>
      <c r="AH395">
        <v>3</v>
      </c>
      <c r="AI395">
        <v>-1</v>
      </c>
      <c r="AJ395" t="s">
        <v>3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ROW(Source!A291)</f>
        <v>291</v>
      </c>
      <c r="B396">
        <v>21013452</v>
      </c>
      <c r="C396">
        <v>21013449</v>
      </c>
      <c r="D396">
        <v>7157835</v>
      </c>
      <c r="E396">
        <v>7157832</v>
      </c>
      <c r="F396">
        <v>1</v>
      </c>
      <c r="G396">
        <v>7157832</v>
      </c>
      <c r="H396">
        <v>1</v>
      </c>
      <c r="I396" t="s">
        <v>685</v>
      </c>
      <c r="J396" t="s">
        <v>3</v>
      </c>
      <c r="K396" t="s">
        <v>686</v>
      </c>
      <c r="L396">
        <v>1191</v>
      </c>
      <c r="N396">
        <v>1013</v>
      </c>
      <c r="O396" t="s">
        <v>687</v>
      </c>
      <c r="P396" t="s">
        <v>687</v>
      </c>
      <c r="Q396">
        <v>1</v>
      </c>
      <c r="X396">
        <v>104.8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1</v>
      </c>
      <c r="AE396">
        <v>1</v>
      </c>
      <c r="AF396" t="s">
        <v>28</v>
      </c>
      <c r="AG396">
        <v>120.51999999999998</v>
      </c>
      <c r="AH396">
        <v>2</v>
      </c>
      <c r="AI396">
        <v>21013450</v>
      </c>
      <c r="AJ396">
        <v>401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ROW(Source!A291)</f>
        <v>291</v>
      </c>
      <c r="B397">
        <v>21013453</v>
      </c>
      <c r="C397">
        <v>21013449</v>
      </c>
      <c r="D397">
        <v>7178332</v>
      </c>
      <c r="E397">
        <v>7157832</v>
      </c>
      <c r="F397">
        <v>1</v>
      </c>
      <c r="G397">
        <v>7157832</v>
      </c>
      <c r="H397">
        <v>3</v>
      </c>
      <c r="I397" t="s">
        <v>905</v>
      </c>
      <c r="J397" t="s">
        <v>3</v>
      </c>
      <c r="K397" t="s">
        <v>906</v>
      </c>
      <c r="L397">
        <v>1356</v>
      </c>
      <c r="N397">
        <v>1010</v>
      </c>
      <c r="O397" t="s">
        <v>524</v>
      </c>
      <c r="P397" t="s">
        <v>524</v>
      </c>
      <c r="Q397">
        <v>1000</v>
      </c>
      <c r="X397">
        <v>1.7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 t="s">
        <v>3</v>
      </c>
      <c r="AG397">
        <v>1.7</v>
      </c>
      <c r="AH397">
        <v>3</v>
      </c>
      <c r="AI397">
        <v>-1</v>
      </c>
      <c r="AJ397" t="s">
        <v>3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ROW(Source!A291)</f>
        <v>291</v>
      </c>
      <c r="B398">
        <v>21013454</v>
      </c>
      <c r="C398">
        <v>21013449</v>
      </c>
      <c r="D398">
        <v>7178745</v>
      </c>
      <c r="E398">
        <v>7157832</v>
      </c>
      <c r="F398">
        <v>1</v>
      </c>
      <c r="G398">
        <v>7157832</v>
      </c>
      <c r="H398">
        <v>3</v>
      </c>
      <c r="I398" t="s">
        <v>862</v>
      </c>
      <c r="J398" t="s">
        <v>3</v>
      </c>
      <c r="K398" t="s">
        <v>863</v>
      </c>
      <c r="L398">
        <v>1339</v>
      </c>
      <c r="N398">
        <v>1007</v>
      </c>
      <c r="O398" t="s">
        <v>123</v>
      </c>
      <c r="P398" t="s">
        <v>123</v>
      </c>
      <c r="Q398">
        <v>1</v>
      </c>
      <c r="X398">
        <v>1.1000000000000001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 t="s">
        <v>3</v>
      </c>
      <c r="AG398">
        <v>1.1000000000000001</v>
      </c>
      <c r="AH398">
        <v>3</v>
      </c>
      <c r="AI398">
        <v>-1</v>
      </c>
      <c r="AJ398" t="s">
        <v>3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ROW(Source!A294)</f>
        <v>294</v>
      </c>
      <c r="B399">
        <v>21013467</v>
      </c>
      <c r="C399">
        <v>21013456</v>
      </c>
      <c r="D399">
        <v>7157835</v>
      </c>
      <c r="E399">
        <v>7157832</v>
      </c>
      <c r="F399">
        <v>1</v>
      </c>
      <c r="G399">
        <v>7157832</v>
      </c>
      <c r="H399">
        <v>1</v>
      </c>
      <c r="I399" t="s">
        <v>685</v>
      </c>
      <c r="J399" t="s">
        <v>3</v>
      </c>
      <c r="K399" t="s">
        <v>686</v>
      </c>
      <c r="L399">
        <v>1191</v>
      </c>
      <c r="N399">
        <v>1013</v>
      </c>
      <c r="O399" t="s">
        <v>687</v>
      </c>
      <c r="P399" t="s">
        <v>687</v>
      </c>
      <c r="Q399">
        <v>1</v>
      </c>
      <c r="X399">
        <v>58.4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1</v>
      </c>
      <c r="AF399" t="s">
        <v>63</v>
      </c>
      <c r="AG399">
        <v>77.233999999999995</v>
      </c>
      <c r="AH399">
        <v>2</v>
      </c>
      <c r="AI399">
        <v>21013457</v>
      </c>
      <c r="AJ399">
        <v>403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ROW(Source!A294)</f>
        <v>294</v>
      </c>
      <c r="B400">
        <v>21013468</v>
      </c>
      <c r="C400">
        <v>21013456</v>
      </c>
      <c r="D400">
        <v>7159942</v>
      </c>
      <c r="E400">
        <v>7157832</v>
      </c>
      <c r="F400">
        <v>1</v>
      </c>
      <c r="G400">
        <v>7157832</v>
      </c>
      <c r="H400">
        <v>2</v>
      </c>
      <c r="I400" t="s">
        <v>692</v>
      </c>
      <c r="J400" t="s">
        <v>3</v>
      </c>
      <c r="K400" t="s">
        <v>693</v>
      </c>
      <c r="L400">
        <v>1344</v>
      </c>
      <c r="N400">
        <v>1008</v>
      </c>
      <c r="O400" t="s">
        <v>691</v>
      </c>
      <c r="P400" t="s">
        <v>691</v>
      </c>
      <c r="Q400">
        <v>1</v>
      </c>
      <c r="X400">
        <v>8.4700000000000006</v>
      </c>
      <c r="Y400">
        <v>0</v>
      </c>
      <c r="Z400">
        <v>1</v>
      </c>
      <c r="AA400">
        <v>0</v>
      </c>
      <c r="AB400">
        <v>0</v>
      </c>
      <c r="AC400">
        <v>0</v>
      </c>
      <c r="AD400">
        <v>1</v>
      </c>
      <c r="AE400">
        <v>0</v>
      </c>
      <c r="AF400" t="s">
        <v>62</v>
      </c>
      <c r="AG400">
        <v>12.175625</v>
      </c>
      <c r="AH400">
        <v>2</v>
      </c>
      <c r="AI400">
        <v>21013458</v>
      </c>
      <c r="AJ400">
        <v>404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ROW(Source!A294)</f>
        <v>294</v>
      </c>
      <c r="B401">
        <v>21013472</v>
      </c>
      <c r="C401">
        <v>21013456</v>
      </c>
      <c r="D401">
        <v>7182707</v>
      </c>
      <c r="E401">
        <v>7157832</v>
      </c>
      <c r="F401">
        <v>1</v>
      </c>
      <c r="G401">
        <v>7157832</v>
      </c>
      <c r="H401">
        <v>3</v>
      </c>
      <c r="I401" t="s">
        <v>688</v>
      </c>
      <c r="J401" t="s">
        <v>3</v>
      </c>
      <c r="K401" t="s">
        <v>690</v>
      </c>
      <c r="L401">
        <v>1344</v>
      </c>
      <c r="N401">
        <v>1008</v>
      </c>
      <c r="O401" t="s">
        <v>691</v>
      </c>
      <c r="P401" t="s">
        <v>691</v>
      </c>
      <c r="Q401">
        <v>1</v>
      </c>
      <c r="X401">
        <v>189.21</v>
      </c>
      <c r="Y401">
        <v>1</v>
      </c>
      <c r="Z401">
        <v>0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3</v>
      </c>
      <c r="AG401">
        <v>189.21</v>
      </c>
      <c r="AH401">
        <v>2</v>
      </c>
      <c r="AI401">
        <v>21013459</v>
      </c>
      <c r="AJ401">
        <v>405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ROW(Source!A294)</f>
        <v>294</v>
      </c>
      <c r="B402">
        <v>21013469</v>
      </c>
      <c r="C402">
        <v>21013456</v>
      </c>
      <c r="D402">
        <v>7161484</v>
      </c>
      <c r="E402">
        <v>7157832</v>
      </c>
      <c r="F402">
        <v>1</v>
      </c>
      <c r="G402">
        <v>7157832</v>
      </c>
      <c r="H402">
        <v>3</v>
      </c>
      <c r="I402" t="s">
        <v>907</v>
      </c>
      <c r="J402" t="s">
        <v>3</v>
      </c>
      <c r="K402" t="s">
        <v>908</v>
      </c>
      <c r="L402">
        <v>1346</v>
      </c>
      <c r="N402">
        <v>1009</v>
      </c>
      <c r="O402" t="s">
        <v>206</v>
      </c>
      <c r="P402" t="s">
        <v>206</v>
      </c>
      <c r="Q402">
        <v>1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 t="s">
        <v>3</v>
      </c>
      <c r="AG402">
        <v>0</v>
      </c>
      <c r="AH402">
        <v>3</v>
      </c>
      <c r="AI402">
        <v>-1</v>
      </c>
      <c r="AJ402" t="s">
        <v>3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ROW(Source!A294)</f>
        <v>294</v>
      </c>
      <c r="B403">
        <v>21013470</v>
      </c>
      <c r="C403">
        <v>21013456</v>
      </c>
      <c r="D403">
        <v>7163559</v>
      </c>
      <c r="E403">
        <v>7157832</v>
      </c>
      <c r="F403">
        <v>1</v>
      </c>
      <c r="G403">
        <v>7157832</v>
      </c>
      <c r="H403">
        <v>3</v>
      </c>
      <c r="I403" t="s">
        <v>909</v>
      </c>
      <c r="J403" t="s">
        <v>3</v>
      </c>
      <c r="K403" t="s">
        <v>910</v>
      </c>
      <c r="L403">
        <v>1301</v>
      </c>
      <c r="N403">
        <v>1003</v>
      </c>
      <c r="O403" t="s">
        <v>69</v>
      </c>
      <c r="P403" t="s">
        <v>69</v>
      </c>
      <c r="Q403">
        <v>1</v>
      </c>
      <c r="X403">
        <v>99.8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 t="s">
        <v>3</v>
      </c>
      <c r="AG403">
        <v>99.8</v>
      </c>
      <c r="AH403">
        <v>3</v>
      </c>
      <c r="AI403">
        <v>-1</v>
      </c>
      <c r="AJ403" t="s">
        <v>3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ROW(Source!A294)</f>
        <v>294</v>
      </c>
      <c r="B404">
        <v>21013471</v>
      </c>
      <c r="C404">
        <v>21013456</v>
      </c>
      <c r="D404">
        <v>7170064</v>
      </c>
      <c r="E404">
        <v>7157832</v>
      </c>
      <c r="F404">
        <v>1</v>
      </c>
      <c r="G404">
        <v>7157832</v>
      </c>
      <c r="H404">
        <v>3</v>
      </c>
      <c r="I404" t="s">
        <v>911</v>
      </c>
      <c r="J404" t="s">
        <v>3</v>
      </c>
      <c r="K404" t="s">
        <v>912</v>
      </c>
      <c r="L404">
        <v>1354</v>
      </c>
      <c r="N404">
        <v>1010</v>
      </c>
      <c r="O404" t="s">
        <v>51</v>
      </c>
      <c r="P404" t="s">
        <v>51</v>
      </c>
      <c r="Q404">
        <v>1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 t="s">
        <v>3</v>
      </c>
      <c r="AG404">
        <v>0</v>
      </c>
      <c r="AH404">
        <v>3</v>
      </c>
      <c r="AI404">
        <v>-1</v>
      </c>
      <c r="AJ404" t="s">
        <v>3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ROW(Source!A295)</f>
        <v>295</v>
      </c>
      <c r="B405">
        <v>21013467</v>
      </c>
      <c r="C405">
        <v>21013456</v>
      </c>
      <c r="D405">
        <v>7157835</v>
      </c>
      <c r="E405">
        <v>7157832</v>
      </c>
      <c r="F405">
        <v>1</v>
      </c>
      <c r="G405">
        <v>7157832</v>
      </c>
      <c r="H405">
        <v>1</v>
      </c>
      <c r="I405" t="s">
        <v>685</v>
      </c>
      <c r="J405" t="s">
        <v>3</v>
      </c>
      <c r="K405" t="s">
        <v>686</v>
      </c>
      <c r="L405">
        <v>1191</v>
      </c>
      <c r="N405">
        <v>1013</v>
      </c>
      <c r="O405" t="s">
        <v>687</v>
      </c>
      <c r="P405" t="s">
        <v>687</v>
      </c>
      <c r="Q405">
        <v>1</v>
      </c>
      <c r="X405">
        <v>58.4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1</v>
      </c>
      <c r="AF405" t="s">
        <v>63</v>
      </c>
      <c r="AG405">
        <v>77.233999999999995</v>
      </c>
      <c r="AH405">
        <v>2</v>
      </c>
      <c r="AI405">
        <v>21013457</v>
      </c>
      <c r="AJ405">
        <v>413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ROW(Source!A295)</f>
        <v>295</v>
      </c>
      <c r="B406">
        <v>21013468</v>
      </c>
      <c r="C406">
        <v>21013456</v>
      </c>
      <c r="D406">
        <v>7159942</v>
      </c>
      <c r="E406">
        <v>7157832</v>
      </c>
      <c r="F406">
        <v>1</v>
      </c>
      <c r="G406">
        <v>7157832</v>
      </c>
      <c r="H406">
        <v>2</v>
      </c>
      <c r="I406" t="s">
        <v>692</v>
      </c>
      <c r="J406" t="s">
        <v>3</v>
      </c>
      <c r="K406" t="s">
        <v>693</v>
      </c>
      <c r="L406">
        <v>1344</v>
      </c>
      <c r="N406">
        <v>1008</v>
      </c>
      <c r="O406" t="s">
        <v>691</v>
      </c>
      <c r="P406" t="s">
        <v>691</v>
      </c>
      <c r="Q406">
        <v>1</v>
      </c>
      <c r="X406">
        <v>8.4700000000000006</v>
      </c>
      <c r="Y406">
        <v>0</v>
      </c>
      <c r="Z406">
        <v>1</v>
      </c>
      <c r="AA406">
        <v>0</v>
      </c>
      <c r="AB406">
        <v>0</v>
      </c>
      <c r="AC406">
        <v>0</v>
      </c>
      <c r="AD406">
        <v>1</v>
      </c>
      <c r="AE406">
        <v>0</v>
      </c>
      <c r="AF406" t="s">
        <v>62</v>
      </c>
      <c r="AG406">
        <v>12.175625</v>
      </c>
      <c r="AH406">
        <v>2</v>
      </c>
      <c r="AI406">
        <v>21013458</v>
      </c>
      <c r="AJ406">
        <v>414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ROW(Source!A295)</f>
        <v>295</v>
      </c>
      <c r="B407">
        <v>21013472</v>
      </c>
      <c r="C407">
        <v>21013456</v>
      </c>
      <c r="D407">
        <v>7182707</v>
      </c>
      <c r="E407">
        <v>7157832</v>
      </c>
      <c r="F407">
        <v>1</v>
      </c>
      <c r="G407">
        <v>7157832</v>
      </c>
      <c r="H407">
        <v>3</v>
      </c>
      <c r="I407" t="s">
        <v>688</v>
      </c>
      <c r="J407" t="s">
        <v>3</v>
      </c>
      <c r="K407" t="s">
        <v>690</v>
      </c>
      <c r="L407">
        <v>1344</v>
      </c>
      <c r="N407">
        <v>1008</v>
      </c>
      <c r="O407" t="s">
        <v>691</v>
      </c>
      <c r="P407" t="s">
        <v>691</v>
      </c>
      <c r="Q407">
        <v>1</v>
      </c>
      <c r="X407">
        <v>189.21</v>
      </c>
      <c r="Y407">
        <v>1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0</v>
      </c>
      <c r="AF407" t="s">
        <v>3</v>
      </c>
      <c r="AG407">
        <v>189.21</v>
      </c>
      <c r="AH407">
        <v>2</v>
      </c>
      <c r="AI407">
        <v>21013459</v>
      </c>
      <c r="AJ407">
        <v>415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ROW(Source!A295)</f>
        <v>295</v>
      </c>
      <c r="B408">
        <v>21013469</v>
      </c>
      <c r="C408">
        <v>21013456</v>
      </c>
      <c r="D408">
        <v>7161484</v>
      </c>
      <c r="E408">
        <v>7157832</v>
      </c>
      <c r="F408">
        <v>1</v>
      </c>
      <c r="G408">
        <v>7157832</v>
      </c>
      <c r="H408">
        <v>3</v>
      </c>
      <c r="I408" t="s">
        <v>907</v>
      </c>
      <c r="J408" t="s">
        <v>3</v>
      </c>
      <c r="K408" t="s">
        <v>908</v>
      </c>
      <c r="L408">
        <v>1346</v>
      </c>
      <c r="N408">
        <v>1009</v>
      </c>
      <c r="O408" t="s">
        <v>206</v>
      </c>
      <c r="P408" t="s">
        <v>206</v>
      </c>
      <c r="Q408">
        <v>1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 t="s">
        <v>3</v>
      </c>
      <c r="AG408">
        <v>0</v>
      </c>
      <c r="AH408">
        <v>3</v>
      </c>
      <c r="AI408">
        <v>-1</v>
      </c>
      <c r="AJ408" t="s">
        <v>3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ROW(Source!A295)</f>
        <v>295</v>
      </c>
      <c r="B409">
        <v>21013470</v>
      </c>
      <c r="C409">
        <v>21013456</v>
      </c>
      <c r="D409">
        <v>7163559</v>
      </c>
      <c r="E409">
        <v>7157832</v>
      </c>
      <c r="F409">
        <v>1</v>
      </c>
      <c r="G409">
        <v>7157832</v>
      </c>
      <c r="H409">
        <v>3</v>
      </c>
      <c r="I409" t="s">
        <v>909</v>
      </c>
      <c r="J409" t="s">
        <v>3</v>
      </c>
      <c r="K409" t="s">
        <v>910</v>
      </c>
      <c r="L409">
        <v>1301</v>
      </c>
      <c r="N409">
        <v>1003</v>
      </c>
      <c r="O409" t="s">
        <v>69</v>
      </c>
      <c r="P409" t="s">
        <v>69</v>
      </c>
      <c r="Q409">
        <v>1</v>
      </c>
      <c r="X409">
        <v>99.8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 t="s">
        <v>3</v>
      </c>
      <c r="AG409">
        <v>99.8</v>
      </c>
      <c r="AH409">
        <v>3</v>
      </c>
      <c r="AI409">
        <v>-1</v>
      </c>
      <c r="AJ409" t="s">
        <v>3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ROW(Source!A295)</f>
        <v>295</v>
      </c>
      <c r="B410">
        <v>21013471</v>
      </c>
      <c r="C410">
        <v>21013456</v>
      </c>
      <c r="D410">
        <v>7170064</v>
      </c>
      <c r="E410">
        <v>7157832</v>
      </c>
      <c r="F410">
        <v>1</v>
      </c>
      <c r="G410">
        <v>7157832</v>
      </c>
      <c r="H410">
        <v>3</v>
      </c>
      <c r="I410" t="s">
        <v>911</v>
      </c>
      <c r="J410" t="s">
        <v>3</v>
      </c>
      <c r="K410" t="s">
        <v>912</v>
      </c>
      <c r="L410">
        <v>1354</v>
      </c>
      <c r="N410">
        <v>1010</v>
      </c>
      <c r="O410" t="s">
        <v>51</v>
      </c>
      <c r="P410" t="s">
        <v>51</v>
      </c>
      <c r="Q410">
        <v>1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 t="s">
        <v>3</v>
      </c>
      <c r="AG410">
        <v>0</v>
      </c>
      <c r="AH410">
        <v>3</v>
      </c>
      <c r="AI410">
        <v>-1</v>
      </c>
      <c r="AJ410" t="s">
        <v>3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ROW(Source!A310)</f>
        <v>310</v>
      </c>
      <c r="B411">
        <v>21013486</v>
      </c>
      <c r="C411">
        <v>21013480</v>
      </c>
      <c r="D411">
        <v>7157835</v>
      </c>
      <c r="E411">
        <v>7157832</v>
      </c>
      <c r="F411">
        <v>1</v>
      </c>
      <c r="G411">
        <v>7157832</v>
      </c>
      <c r="H411">
        <v>1</v>
      </c>
      <c r="I411" t="s">
        <v>685</v>
      </c>
      <c r="J411" t="s">
        <v>3</v>
      </c>
      <c r="K411" t="s">
        <v>686</v>
      </c>
      <c r="L411">
        <v>1191</v>
      </c>
      <c r="N411">
        <v>1013</v>
      </c>
      <c r="O411" t="s">
        <v>687</v>
      </c>
      <c r="P411" t="s">
        <v>687</v>
      </c>
      <c r="Q411">
        <v>1</v>
      </c>
      <c r="X411">
        <v>0.79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1</v>
      </c>
      <c r="AF411" t="s">
        <v>63</v>
      </c>
      <c r="AG411">
        <v>1.0447749999999998</v>
      </c>
      <c r="AH411">
        <v>2</v>
      </c>
      <c r="AI411">
        <v>21013481</v>
      </c>
      <c r="AJ411">
        <v>423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ROW(Source!A310)</f>
        <v>310</v>
      </c>
      <c r="B412">
        <v>21013487</v>
      </c>
      <c r="C412">
        <v>21013480</v>
      </c>
      <c r="D412">
        <v>7231421</v>
      </c>
      <c r="E412">
        <v>1</v>
      </c>
      <c r="F412">
        <v>1</v>
      </c>
      <c r="G412">
        <v>7157832</v>
      </c>
      <c r="H412">
        <v>2</v>
      </c>
      <c r="I412" t="s">
        <v>705</v>
      </c>
      <c r="J412" t="s">
        <v>706</v>
      </c>
      <c r="K412" t="s">
        <v>707</v>
      </c>
      <c r="L412">
        <v>1368</v>
      </c>
      <c r="N412">
        <v>1011</v>
      </c>
      <c r="O412" t="s">
        <v>708</v>
      </c>
      <c r="P412" t="s">
        <v>708</v>
      </c>
      <c r="Q412">
        <v>1</v>
      </c>
      <c r="X412">
        <v>0.02</v>
      </c>
      <c r="Y412">
        <v>0</v>
      </c>
      <c r="Z412">
        <v>74.44</v>
      </c>
      <c r="AA412">
        <v>17.59</v>
      </c>
      <c r="AB412">
        <v>0</v>
      </c>
      <c r="AC412">
        <v>0</v>
      </c>
      <c r="AD412">
        <v>1</v>
      </c>
      <c r="AE412">
        <v>0</v>
      </c>
      <c r="AF412" t="s">
        <v>224</v>
      </c>
      <c r="AG412">
        <v>2.8749999999999998E-2</v>
      </c>
      <c r="AH412">
        <v>2</v>
      </c>
      <c r="AI412">
        <v>21013482</v>
      </c>
      <c r="AJ412">
        <v>424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ROW(Source!A310)</f>
        <v>310</v>
      </c>
      <c r="B413">
        <v>21013488</v>
      </c>
      <c r="C413">
        <v>21013480</v>
      </c>
      <c r="D413">
        <v>7233003</v>
      </c>
      <c r="E413">
        <v>1</v>
      </c>
      <c r="F413">
        <v>1</v>
      </c>
      <c r="G413">
        <v>7157832</v>
      </c>
      <c r="H413">
        <v>3</v>
      </c>
      <c r="I413" t="s">
        <v>804</v>
      </c>
      <c r="J413" t="s">
        <v>805</v>
      </c>
      <c r="K413" t="s">
        <v>806</v>
      </c>
      <c r="L413">
        <v>1348</v>
      </c>
      <c r="N413">
        <v>1009</v>
      </c>
      <c r="O413" t="s">
        <v>173</v>
      </c>
      <c r="P413" t="s">
        <v>173</v>
      </c>
      <c r="Q413">
        <v>1000</v>
      </c>
      <c r="X413">
        <v>3.2000000000000003E-4</v>
      </c>
      <c r="Y413">
        <v>483.86</v>
      </c>
      <c r="Z413">
        <v>0</v>
      </c>
      <c r="AA413">
        <v>0</v>
      </c>
      <c r="AB413">
        <v>0</v>
      </c>
      <c r="AC413">
        <v>0</v>
      </c>
      <c r="AD413">
        <v>1</v>
      </c>
      <c r="AE413">
        <v>0</v>
      </c>
      <c r="AF413" t="s">
        <v>3</v>
      </c>
      <c r="AG413">
        <v>3.2000000000000003E-4</v>
      </c>
      <c r="AH413">
        <v>2</v>
      </c>
      <c r="AI413">
        <v>21013483</v>
      </c>
      <c r="AJ413">
        <v>425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ROW(Source!A310)</f>
        <v>310</v>
      </c>
      <c r="B414">
        <v>21013489</v>
      </c>
      <c r="C414">
        <v>21013480</v>
      </c>
      <c r="D414">
        <v>7232018</v>
      </c>
      <c r="E414">
        <v>1</v>
      </c>
      <c r="F414">
        <v>1</v>
      </c>
      <c r="G414">
        <v>7157832</v>
      </c>
      <c r="H414">
        <v>3</v>
      </c>
      <c r="I414" t="s">
        <v>807</v>
      </c>
      <c r="J414" t="s">
        <v>808</v>
      </c>
      <c r="K414" t="s">
        <v>809</v>
      </c>
      <c r="L414">
        <v>1348</v>
      </c>
      <c r="N414">
        <v>1009</v>
      </c>
      <c r="O414" t="s">
        <v>173</v>
      </c>
      <c r="P414" t="s">
        <v>173</v>
      </c>
      <c r="Q414">
        <v>1000</v>
      </c>
      <c r="X414">
        <v>1.2E-4</v>
      </c>
      <c r="Y414">
        <v>25769.56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 t="s">
        <v>3</v>
      </c>
      <c r="AG414">
        <v>1.2E-4</v>
      </c>
      <c r="AH414">
        <v>2</v>
      </c>
      <c r="AI414">
        <v>21013484</v>
      </c>
      <c r="AJ414">
        <v>426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ROW(Source!A310)</f>
        <v>310</v>
      </c>
      <c r="B415">
        <v>21013490</v>
      </c>
      <c r="C415">
        <v>21013480</v>
      </c>
      <c r="D415">
        <v>9268251</v>
      </c>
      <c r="E415">
        <v>7157832</v>
      </c>
      <c r="F415">
        <v>1</v>
      </c>
      <c r="G415">
        <v>7157832</v>
      </c>
      <c r="H415">
        <v>3</v>
      </c>
      <c r="I415" t="s">
        <v>913</v>
      </c>
      <c r="J415" t="s">
        <v>3</v>
      </c>
      <c r="K415" t="s">
        <v>914</v>
      </c>
      <c r="L415">
        <v>1035</v>
      </c>
      <c r="N415">
        <v>1013</v>
      </c>
      <c r="O415" t="s">
        <v>80</v>
      </c>
      <c r="P415" t="s">
        <v>80</v>
      </c>
      <c r="Q415">
        <v>1</v>
      </c>
      <c r="X415">
        <v>1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 t="s">
        <v>3</v>
      </c>
      <c r="AG415">
        <v>1</v>
      </c>
      <c r="AH415">
        <v>3</v>
      </c>
      <c r="AI415">
        <v>-1</v>
      </c>
      <c r="AJ415" t="s">
        <v>3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ROW(Source!A311)</f>
        <v>311</v>
      </c>
      <c r="B416">
        <v>21013486</v>
      </c>
      <c r="C416">
        <v>21013480</v>
      </c>
      <c r="D416">
        <v>7157835</v>
      </c>
      <c r="E416">
        <v>7157832</v>
      </c>
      <c r="F416">
        <v>1</v>
      </c>
      <c r="G416">
        <v>7157832</v>
      </c>
      <c r="H416">
        <v>1</v>
      </c>
      <c r="I416" t="s">
        <v>685</v>
      </c>
      <c r="J416" t="s">
        <v>3</v>
      </c>
      <c r="K416" t="s">
        <v>686</v>
      </c>
      <c r="L416">
        <v>1191</v>
      </c>
      <c r="N416">
        <v>1013</v>
      </c>
      <c r="O416" t="s">
        <v>687</v>
      </c>
      <c r="P416" t="s">
        <v>687</v>
      </c>
      <c r="Q416">
        <v>1</v>
      </c>
      <c r="X416">
        <v>0.79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1</v>
      </c>
      <c r="AF416" t="s">
        <v>63</v>
      </c>
      <c r="AG416">
        <v>1.0447749999999998</v>
      </c>
      <c r="AH416">
        <v>2</v>
      </c>
      <c r="AI416">
        <v>21013481</v>
      </c>
      <c r="AJ416">
        <v>428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ROW(Source!A311)</f>
        <v>311</v>
      </c>
      <c r="B417">
        <v>21013487</v>
      </c>
      <c r="C417">
        <v>21013480</v>
      </c>
      <c r="D417">
        <v>7231421</v>
      </c>
      <c r="E417">
        <v>1</v>
      </c>
      <c r="F417">
        <v>1</v>
      </c>
      <c r="G417">
        <v>7157832</v>
      </c>
      <c r="H417">
        <v>2</v>
      </c>
      <c r="I417" t="s">
        <v>705</v>
      </c>
      <c r="J417" t="s">
        <v>706</v>
      </c>
      <c r="K417" t="s">
        <v>707</v>
      </c>
      <c r="L417">
        <v>1368</v>
      </c>
      <c r="N417">
        <v>1011</v>
      </c>
      <c r="O417" t="s">
        <v>708</v>
      </c>
      <c r="P417" t="s">
        <v>708</v>
      </c>
      <c r="Q417">
        <v>1</v>
      </c>
      <c r="X417">
        <v>0.02</v>
      </c>
      <c r="Y417">
        <v>0</v>
      </c>
      <c r="Z417">
        <v>74.44</v>
      </c>
      <c r="AA417">
        <v>17.59</v>
      </c>
      <c r="AB417">
        <v>0</v>
      </c>
      <c r="AC417">
        <v>0</v>
      </c>
      <c r="AD417">
        <v>1</v>
      </c>
      <c r="AE417">
        <v>0</v>
      </c>
      <c r="AF417" t="s">
        <v>224</v>
      </c>
      <c r="AG417">
        <v>2.8749999999999998E-2</v>
      </c>
      <c r="AH417">
        <v>2</v>
      </c>
      <c r="AI417">
        <v>21013482</v>
      </c>
      <c r="AJ417">
        <v>429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ROW(Source!A311)</f>
        <v>311</v>
      </c>
      <c r="B418">
        <v>21013488</v>
      </c>
      <c r="C418">
        <v>21013480</v>
      </c>
      <c r="D418">
        <v>7233003</v>
      </c>
      <c r="E418">
        <v>1</v>
      </c>
      <c r="F418">
        <v>1</v>
      </c>
      <c r="G418">
        <v>7157832</v>
      </c>
      <c r="H418">
        <v>3</v>
      </c>
      <c r="I418" t="s">
        <v>804</v>
      </c>
      <c r="J418" t="s">
        <v>805</v>
      </c>
      <c r="K418" t="s">
        <v>806</v>
      </c>
      <c r="L418">
        <v>1348</v>
      </c>
      <c r="N418">
        <v>1009</v>
      </c>
      <c r="O418" t="s">
        <v>173</v>
      </c>
      <c r="P418" t="s">
        <v>173</v>
      </c>
      <c r="Q418">
        <v>1000</v>
      </c>
      <c r="X418">
        <v>3.2000000000000003E-4</v>
      </c>
      <c r="Y418">
        <v>483.86</v>
      </c>
      <c r="Z418">
        <v>0</v>
      </c>
      <c r="AA418">
        <v>0</v>
      </c>
      <c r="AB418">
        <v>0</v>
      </c>
      <c r="AC418">
        <v>0</v>
      </c>
      <c r="AD418">
        <v>1</v>
      </c>
      <c r="AE418">
        <v>0</v>
      </c>
      <c r="AF418" t="s">
        <v>3</v>
      </c>
      <c r="AG418">
        <v>3.2000000000000003E-4</v>
      </c>
      <c r="AH418">
        <v>2</v>
      </c>
      <c r="AI418">
        <v>21013483</v>
      </c>
      <c r="AJ418">
        <v>430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ROW(Source!A311)</f>
        <v>311</v>
      </c>
      <c r="B419">
        <v>21013489</v>
      </c>
      <c r="C419">
        <v>21013480</v>
      </c>
      <c r="D419">
        <v>7232018</v>
      </c>
      <c r="E419">
        <v>1</v>
      </c>
      <c r="F419">
        <v>1</v>
      </c>
      <c r="G419">
        <v>7157832</v>
      </c>
      <c r="H419">
        <v>3</v>
      </c>
      <c r="I419" t="s">
        <v>807</v>
      </c>
      <c r="J419" t="s">
        <v>808</v>
      </c>
      <c r="K419" t="s">
        <v>809</v>
      </c>
      <c r="L419">
        <v>1348</v>
      </c>
      <c r="N419">
        <v>1009</v>
      </c>
      <c r="O419" t="s">
        <v>173</v>
      </c>
      <c r="P419" t="s">
        <v>173</v>
      </c>
      <c r="Q419">
        <v>1000</v>
      </c>
      <c r="X419">
        <v>1.2E-4</v>
      </c>
      <c r="Y419">
        <v>25769.56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3</v>
      </c>
      <c r="AG419">
        <v>1.2E-4</v>
      </c>
      <c r="AH419">
        <v>2</v>
      </c>
      <c r="AI419">
        <v>21013484</v>
      </c>
      <c r="AJ419">
        <v>431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ROW(Source!A311)</f>
        <v>311</v>
      </c>
      <c r="B420">
        <v>21013490</v>
      </c>
      <c r="C420">
        <v>21013480</v>
      </c>
      <c r="D420">
        <v>9268251</v>
      </c>
      <c r="E420">
        <v>7157832</v>
      </c>
      <c r="F420">
        <v>1</v>
      </c>
      <c r="G420">
        <v>7157832</v>
      </c>
      <c r="H420">
        <v>3</v>
      </c>
      <c r="I420" t="s">
        <v>913</v>
      </c>
      <c r="J420" t="s">
        <v>3</v>
      </c>
      <c r="K420" t="s">
        <v>914</v>
      </c>
      <c r="L420">
        <v>1035</v>
      </c>
      <c r="N420">
        <v>1013</v>
      </c>
      <c r="O420" t="s">
        <v>80</v>
      </c>
      <c r="P420" t="s">
        <v>80</v>
      </c>
      <c r="Q420">
        <v>1</v>
      </c>
      <c r="X420">
        <v>1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 t="s">
        <v>3</v>
      </c>
      <c r="AG420">
        <v>1</v>
      </c>
      <c r="AH420">
        <v>3</v>
      </c>
      <c r="AI420">
        <v>-1</v>
      </c>
      <c r="AJ420" t="s">
        <v>3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ROW(Source!A314)</f>
        <v>314</v>
      </c>
      <c r="B421">
        <v>21013508</v>
      </c>
      <c r="C421">
        <v>21013505</v>
      </c>
      <c r="D421">
        <v>7157835</v>
      </c>
      <c r="E421">
        <v>7157832</v>
      </c>
      <c r="F421">
        <v>1</v>
      </c>
      <c r="G421">
        <v>7157832</v>
      </c>
      <c r="H421">
        <v>1</v>
      </c>
      <c r="I421" t="s">
        <v>685</v>
      </c>
      <c r="J421" t="s">
        <v>3</v>
      </c>
      <c r="K421" t="s">
        <v>686</v>
      </c>
      <c r="L421">
        <v>1191</v>
      </c>
      <c r="N421">
        <v>1013</v>
      </c>
      <c r="O421" t="s">
        <v>687</v>
      </c>
      <c r="P421" t="s">
        <v>687</v>
      </c>
      <c r="Q421">
        <v>1</v>
      </c>
      <c r="X421">
        <v>166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1</v>
      </c>
      <c r="AE421">
        <v>1</v>
      </c>
      <c r="AF421" t="s">
        <v>28</v>
      </c>
      <c r="AG421">
        <v>190.89999999999998</v>
      </c>
      <c r="AH421">
        <v>2</v>
      </c>
      <c r="AI421">
        <v>21013506</v>
      </c>
      <c r="AJ421">
        <v>433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ROW(Source!A314)</f>
        <v>314</v>
      </c>
      <c r="B422">
        <v>21013509</v>
      </c>
      <c r="C422">
        <v>21013505</v>
      </c>
      <c r="D422">
        <v>7182702</v>
      </c>
      <c r="E422">
        <v>7157832</v>
      </c>
      <c r="F422">
        <v>1</v>
      </c>
      <c r="G422">
        <v>7157832</v>
      </c>
      <c r="H422">
        <v>3</v>
      </c>
      <c r="I422" t="s">
        <v>688</v>
      </c>
      <c r="J422" t="s">
        <v>3</v>
      </c>
      <c r="K422" t="s">
        <v>689</v>
      </c>
      <c r="L422">
        <v>1348</v>
      </c>
      <c r="N422">
        <v>1009</v>
      </c>
      <c r="O422" t="s">
        <v>173</v>
      </c>
      <c r="P422" t="s">
        <v>173</v>
      </c>
      <c r="Q422">
        <v>1000</v>
      </c>
      <c r="X422">
        <v>0.28499999999999998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0</v>
      </c>
      <c r="AF422" t="s">
        <v>3</v>
      </c>
      <c r="AG422">
        <v>0.28499999999999998</v>
      </c>
      <c r="AH422">
        <v>2</v>
      </c>
      <c r="AI422">
        <v>21013507</v>
      </c>
      <c r="AJ422">
        <v>434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ROW(Source!A315)</f>
        <v>315</v>
      </c>
      <c r="B423">
        <v>21013508</v>
      </c>
      <c r="C423">
        <v>21013505</v>
      </c>
      <c r="D423">
        <v>7157835</v>
      </c>
      <c r="E423">
        <v>7157832</v>
      </c>
      <c r="F423">
        <v>1</v>
      </c>
      <c r="G423">
        <v>7157832</v>
      </c>
      <c r="H423">
        <v>1</v>
      </c>
      <c r="I423" t="s">
        <v>685</v>
      </c>
      <c r="J423" t="s">
        <v>3</v>
      </c>
      <c r="K423" t="s">
        <v>686</v>
      </c>
      <c r="L423">
        <v>1191</v>
      </c>
      <c r="N423">
        <v>1013</v>
      </c>
      <c r="O423" t="s">
        <v>687</v>
      </c>
      <c r="P423" t="s">
        <v>687</v>
      </c>
      <c r="Q423">
        <v>1</v>
      </c>
      <c r="X423">
        <v>166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1</v>
      </c>
      <c r="AE423">
        <v>1</v>
      </c>
      <c r="AF423" t="s">
        <v>28</v>
      </c>
      <c r="AG423">
        <v>190.89999999999998</v>
      </c>
      <c r="AH423">
        <v>2</v>
      </c>
      <c r="AI423">
        <v>21013506</v>
      </c>
      <c r="AJ423">
        <v>435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ROW(Source!A315)</f>
        <v>315</v>
      </c>
      <c r="B424">
        <v>21013509</v>
      </c>
      <c r="C424">
        <v>21013505</v>
      </c>
      <c r="D424">
        <v>7182702</v>
      </c>
      <c r="E424">
        <v>7157832</v>
      </c>
      <c r="F424">
        <v>1</v>
      </c>
      <c r="G424">
        <v>7157832</v>
      </c>
      <c r="H424">
        <v>3</v>
      </c>
      <c r="I424" t="s">
        <v>688</v>
      </c>
      <c r="J424" t="s">
        <v>3</v>
      </c>
      <c r="K424" t="s">
        <v>689</v>
      </c>
      <c r="L424">
        <v>1348</v>
      </c>
      <c r="N424">
        <v>1009</v>
      </c>
      <c r="O424" t="s">
        <v>173</v>
      </c>
      <c r="P424" t="s">
        <v>173</v>
      </c>
      <c r="Q424">
        <v>1000</v>
      </c>
      <c r="X424">
        <v>0.28499999999999998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1</v>
      </c>
      <c r="AE424">
        <v>0</v>
      </c>
      <c r="AF424" t="s">
        <v>3</v>
      </c>
      <c r="AG424">
        <v>0.28499999999999998</v>
      </c>
      <c r="AH424">
        <v>2</v>
      </c>
      <c r="AI424">
        <v>21013507</v>
      </c>
      <c r="AJ424">
        <v>436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ROW(Source!A316)</f>
        <v>316</v>
      </c>
      <c r="B425">
        <v>21014216</v>
      </c>
      <c r="C425">
        <v>21014201</v>
      </c>
      <c r="D425">
        <v>7157835</v>
      </c>
      <c r="E425">
        <v>7157832</v>
      </c>
      <c r="F425">
        <v>1</v>
      </c>
      <c r="G425">
        <v>7157832</v>
      </c>
      <c r="H425">
        <v>1</v>
      </c>
      <c r="I425" t="s">
        <v>685</v>
      </c>
      <c r="J425" t="s">
        <v>3</v>
      </c>
      <c r="K425" t="s">
        <v>686</v>
      </c>
      <c r="L425">
        <v>1191</v>
      </c>
      <c r="N425">
        <v>1013</v>
      </c>
      <c r="O425" t="s">
        <v>687</v>
      </c>
      <c r="P425" t="s">
        <v>687</v>
      </c>
      <c r="Q425">
        <v>1</v>
      </c>
      <c r="X425">
        <v>158.4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1</v>
      </c>
      <c r="AE425">
        <v>1</v>
      </c>
      <c r="AF425" t="s">
        <v>28</v>
      </c>
      <c r="AG425">
        <v>182.16</v>
      </c>
      <c r="AH425">
        <v>2</v>
      </c>
      <c r="AI425">
        <v>21014202</v>
      </c>
      <c r="AJ425">
        <v>437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ROW(Source!A316)</f>
        <v>316</v>
      </c>
      <c r="B426">
        <v>21014217</v>
      </c>
      <c r="C426">
        <v>21014201</v>
      </c>
      <c r="D426">
        <v>7159942</v>
      </c>
      <c r="E426">
        <v>7157832</v>
      </c>
      <c r="F426">
        <v>1</v>
      </c>
      <c r="G426">
        <v>7157832</v>
      </c>
      <c r="H426">
        <v>2</v>
      </c>
      <c r="I426" t="s">
        <v>692</v>
      </c>
      <c r="J426" t="s">
        <v>3</v>
      </c>
      <c r="K426" t="s">
        <v>693</v>
      </c>
      <c r="L426">
        <v>1344</v>
      </c>
      <c r="N426">
        <v>1008</v>
      </c>
      <c r="O426" t="s">
        <v>691</v>
      </c>
      <c r="P426" t="s">
        <v>691</v>
      </c>
      <c r="Q426">
        <v>1</v>
      </c>
      <c r="X426">
        <v>53.69</v>
      </c>
      <c r="Y426">
        <v>0</v>
      </c>
      <c r="Z426">
        <v>1</v>
      </c>
      <c r="AA426">
        <v>0</v>
      </c>
      <c r="AB426">
        <v>0</v>
      </c>
      <c r="AC426">
        <v>0</v>
      </c>
      <c r="AD426">
        <v>1</v>
      </c>
      <c r="AE426">
        <v>0</v>
      </c>
      <c r="AF426" t="s">
        <v>28</v>
      </c>
      <c r="AG426">
        <v>61.74349999999999</v>
      </c>
      <c r="AH426">
        <v>2</v>
      </c>
      <c r="AI426">
        <v>21014203</v>
      </c>
      <c r="AJ426">
        <v>438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ROW(Source!A316)</f>
        <v>316</v>
      </c>
      <c r="B427">
        <v>21014218</v>
      </c>
      <c r="C427">
        <v>21014201</v>
      </c>
      <c r="D427">
        <v>7231827</v>
      </c>
      <c r="E427">
        <v>1</v>
      </c>
      <c r="F427">
        <v>1</v>
      </c>
      <c r="G427">
        <v>7157832</v>
      </c>
      <c r="H427">
        <v>3</v>
      </c>
      <c r="I427" t="s">
        <v>755</v>
      </c>
      <c r="J427" t="s">
        <v>756</v>
      </c>
      <c r="K427" t="s">
        <v>757</v>
      </c>
      <c r="L427">
        <v>1339</v>
      </c>
      <c r="N427">
        <v>1007</v>
      </c>
      <c r="O427" t="s">
        <v>123</v>
      </c>
      <c r="P427" t="s">
        <v>123</v>
      </c>
      <c r="Q427">
        <v>1</v>
      </c>
      <c r="X427">
        <v>0.4</v>
      </c>
      <c r="Y427">
        <v>7.07</v>
      </c>
      <c r="Z427">
        <v>0</v>
      </c>
      <c r="AA427">
        <v>0</v>
      </c>
      <c r="AB427">
        <v>0</v>
      </c>
      <c r="AC427">
        <v>0</v>
      </c>
      <c r="AD427">
        <v>1</v>
      </c>
      <c r="AE427">
        <v>0</v>
      </c>
      <c r="AF427" t="s">
        <v>3</v>
      </c>
      <c r="AG427">
        <v>0.4</v>
      </c>
      <c r="AH427">
        <v>2</v>
      </c>
      <c r="AI427">
        <v>21014204</v>
      </c>
      <c r="AJ427">
        <v>439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 x14ac:dyDescent="0.2">
      <c r="A428">
        <f>ROW(Source!A316)</f>
        <v>316</v>
      </c>
      <c r="B428">
        <v>21014219</v>
      </c>
      <c r="C428">
        <v>21014201</v>
      </c>
      <c r="D428">
        <v>7231970</v>
      </c>
      <c r="E428">
        <v>1</v>
      </c>
      <c r="F428">
        <v>1</v>
      </c>
      <c r="G428">
        <v>7157832</v>
      </c>
      <c r="H428">
        <v>3</v>
      </c>
      <c r="I428" t="s">
        <v>810</v>
      </c>
      <c r="J428" t="s">
        <v>811</v>
      </c>
      <c r="K428" t="s">
        <v>812</v>
      </c>
      <c r="L428">
        <v>1348</v>
      </c>
      <c r="N428">
        <v>1009</v>
      </c>
      <c r="O428" t="s">
        <v>173</v>
      </c>
      <c r="P428" t="s">
        <v>173</v>
      </c>
      <c r="Q428">
        <v>1000</v>
      </c>
      <c r="X428">
        <v>1.4E-3</v>
      </c>
      <c r="Y428">
        <v>3246.35</v>
      </c>
      <c r="Z428">
        <v>0</v>
      </c>
      <c r="AA428">
        <v>0</v>
      </c>
      <c r="AB428">
        <v>0</v>
      </c>
      <c r="AC428">
        <v>0</v>
      </c>
      <c r="AD428">
        <v>1</v>
      </c>
      <c r="AE428">
        <v>0</v>
      </c>
      <c r="AF428" t="s">
        <v>3</v>
      </c>
      <c r="AG428">
        <v>1.4E-3</v>
      </c>
      <c r="AH428">
        <v>2</v>
      </c>
      <c r="AI428">
        <v>21014205</v>
      </c>
      <c r="AJ428">
        <v>440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 x14ac:dyDescent="0.2">
      <c r="A429">
        <f>ROW(Source!A316)</f>
        <v>316</v>
      </c>
      <c r="B429">
        <v>21014220</v>
      </c>
      <c r="C429">
        <v>21014201</v>
      </c>
      <c r="D429">
        <v>7231735</v>
      </c>
      <c r="E429">
        <v>1</v>
      </c>
      <c r="F429">
        <v>1</v>
      </c>
      <c r="G429">
        <v>7157832</v>
      </c>
      <c r="H429">
        <v>3</v>
      </c>
      <c r="I429" t="s">
        <v>813</v>
      </c>
      <c r="J429" t="s">
        <v>814</v>
      </c>
      <c r="K429" t="s">
        <v>815</v>
      </c>
      <c r="L429">
        <v>1339</v>
      </c>
      <c r="N429">
        <v>1007</v>
      </c>
      <c r="O429" t="s">
        <v>123</v>
      </c>
      <c r="P429" t="s">
        <v>123</v>
      </c>
      <c r="Q429">
        <v>1</v>
      </c>
      <c r="X429">
        <v>0.21</v>
      </c>
      <c r="Y429">
        <v>53.57</v>
      </c>
      <c r="Z429">
        <v>0</v>
      </c>
      <c r="AA429">
        <v>0</v>
      </c>
      <c r="AB429">
        <v>0</v>
      </c>
      <c r="AC429">
        <v>0</v>
      </c>
      <c r="AD429">
        <v>1</v>
      </c>
      <c r="AE429">
        <v>0</v>
      </c>
      <c r="AF429" t="s">
        <v>3</v>
      </c>
      <c r="AG429">
        <v>0.21</v>
      </c>
      <c r="AH429">
        <v>2</v>
      </c>
      <c r="AI429">
        <v>21014206</v>
      </c>
      <c r="AJ429">
        <v>441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 x14ac:dyDescent="0.2">
      <c r="A430">
        <f>ROW(Source!A316)</f>
        <v>316</v>
      </c>
      <c r="B430">
        <v>21014221</v>
      </c>
      <c r="C430">
        <v>21014201</v>
      </c>
      <c r="D430">
        <v>7232095</v>
      </c>
      <c r="E430">
        <v>1</v>
      </c>
      <c r="F430">
        <v>1</v>
      </c>
      <c r="G430">
        <v>7157832</v>
      </c>
      <c r="H430">
        <v>3</v>
      </c>
      <c r="I430" t="s">
        <v>816</v>
      </c>
      <c r="J430" t="s">
        <v>817</v>
      </c>
      <c r="K430" t="s">
        <v>818</v>
      </c>
      <c r="L430">
        <v>1339</v>
      </c>
      <c r="N430">
        <v>1007</v>
      </c>
      <c r="O430" t="s">
        <v>123</v>
      </c>
      <c r="P430" t="s">
        <v>123</v>
      </c>
      <c r="Q430">
        <v>1</v>
      </c>
      <c r="X430">
        <v>0.48</v>
      </c>
      <c r="Y430">
        <v>5.91</v>
      </c>
      <c r="Z430">
        <v>0</v>
      </c>
      <c r="AA430">
        <v>0</v>
      </c>
      <c r="AB430">
        <v>0</v>
      </c>
      <c r="AC430">
        <v>0</v>
      </c>
      <c r="AD430">
        <v>1</v>
      </c>
      <c r="AE430">
        <v>0</v>
      </c>
      <c r="AF430" t="s">
        <v>3</v>
      </c>
      <c r="AG430">
        <v>0.48</v>
      </c>
      <c r="AH430">
        <v>2</v>
      </c>
      <c r="AI430">
        <v>21014207</v>
      </c>
      <c r="AJ430">
        <v>442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2">
      <c r="A431">
        <f>ROW(Source!A316)</f>
        <v>316</v>
      </c>
      <c r="B431">
        <v>21014222</v>
      </c>
      <c r="C431">
        <v>21014201</v>
      </c>
      <c r="D431">
        <v>7242080</v>
      </c>
      <c r="E431">
        <v>1</v>
      </c>
      <c r="F431">
        <v>1</v>
      </c>
      <c r="G431">
        <v>7157832</v>
      </c>
      <c r="H431">
        <v>3</v>
      </c>
      <c r="I431" t="s">
        <v>819</v>
      </c>
      <c r="J431" t="s">
        <v>820</v>
      </c>
      <c r="K431" t="s">
        <v>821</v>
      </c>
      <c r="L431">
        <v>1301</v>
      </c>
      <c r="N431">
        <v>1003</v>
      </c>
      <c r="O431" t="s">
        <v>69</v>
      </c>
      <c r="P431" t="s">
        <v>69</v>
      </c>
      <c r="Q431">
        <v>1</v>
      </c>
      <c r="X431">
        <v>9</v>
      </c>
      <c r="Y431">
        <v>5.19</v>
      </c>
      <c r="Z431">
        <v>0</v>
      </c>
      <c r="AA431">
        <v>0</v>
      </c>
      <c r="AB431">
        <v>0</v>
      </c>
      <c r="AC431">
        <v>0</v>
      </c>
      <c r="AD431">
        <v>1</v>
      </c>
      <c r="AE431">
        <v>0</v>
      </c>
      <c r="AF431" t="s">
        <v>3</v>
      </c>
      <c r="AG431">
        <v>9</v>
      </c>
      <c r="AH431">
        <v>2</v>
      </c>
      <c r="AI431">
        <v>21014214</v>
      </c>
      <c r="AJ431">
        <v>449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 x14ac:dyDescent="0.2">
      <c r="A432">
        <f>ROW(Source!A316)</f>
        <v>316</v>
      </c>
      <c r="B432">
        <v>21014223</v>
      </c>
      <c r="C432">
        <v>21014201</v>
      </c>
      <c r="D432">
        <v>7161484</v>
      </c>
      <c r="E432">
        <v>7157832</v>
      </c>
      <c r="F432">
        <v>1</v>
      </c>
      <c r="G432">
        <v>7157832</v>
      </c>
      <c r="H432">
        <v>3</v>
      </c>
      <c r="I432" t="s">
        <v>907</v>
      </c>
      <c r="J432" t="s">
        <v>3</v>
      </c>
      <c r="K432" t="s">
        <v>915</v>
      </c>
      <c r="L432">
        <v>1346</v>
      </c>
      <c r="N432">
        <v>1009</v>
      </c>
      <c r="O432" t="s">
        <v>206</v>
      </c>
      <c r="P432" t="s">
        <v>206</v>
      </c>
      <c r="Q432">
        <v>1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3</v>
      </c>
      <c r="AG432">
        <v>0</v>
      </c>
      <c r="AH432">
        <v>3</v>
      </c>
      <c r="AI432">
        <v>-1</v>
      </c>
      <c r="AJ432" t="s">
        <v>3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 x14ac:dyDescent="0.2">
      <c r="A433">
        <f>ROW(Source!A316)</f>
        <v>316</v>
      </c>
      <c r="B433">
        <v>21014224</v>
      </c>
      <c r="C433">
        <v>21014201</v>
      </c>
      <c r="D433">
        <v>7163527</v>
      </c>
      <c r="E433">
        <v>7157832</v>
      </c>
      <c r="F433">
        <v>1</v>
      </c>
      <c r="G433">
        <v>7157832</v>
      </c>
      <c r="H433">
        <v>3</v>
      </c>
      <c r="I433" t="s">
        <v>916</v>
      </c>
      <c r="J433" t="s">
        <v>3</v>
      </c>
      <c r="K433" t="s">
        <v>917</v>
      </c>
      <c r="L433">
        <v>1301</v>
      </c>
      <c r="N433">
        <v>1003</v>
      </c>
      <c r="O433" t="s">
        <v>69</v>
      </c>
      <c r="P433" t="s">
        <v>69</v>
      </c>
      <c r="Q433">
        <v>1</v>
      </c>
      <c r="X433">
        <v>93.6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 t="s">
        <v>3</v>
      </c>
      <c r="AG433">
        <v>93.6</v>
      </c>
      <c r="AH433">
        <v>3</v>
      </c>
      <c r="AI433">
        <v>-1</v>
      </c>
      <c r="AJ433" t="s">
        <v>3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 x14ac:dyDescent="0.2">
      <c r="A434">
        <f>ROW(Source!A316)</f>
        <v>316</v>
      </c>
      <c r="B434">
        <v>21014225</v>
      </c>
      <c r="C434">
        <v>21014201</v>
      </c>
      <c r="D434">
        <v>7170153</v>
      </c>
      <c r="E434">
        <v>7157832</v>
      </c>
      <c r="F434">
        <v>1</v>
      </c>
      <c r="G434">
        <v>7157832</v>
      </c>
      <c r="H434">
        <v>3</v>
      </c>
      <c r="I434" t="s">
        <v>918</v>
      </c>
      <c r="J434" t="s">
        <v>3</v>
      </c>
      <c r="K434" t="s">
        <v>919</v>
      </c>
      <c r="L434">
        <v>1354</v>
      </c>
      <c r="N434">
        <v>1010</v>
      </c>
      <c r="O434" t="s">
        <v>51</v>
      </c>
      <c r="P434" t="s">
        <v>51</v>
      </c>
      <c r="Q434">
        <v>1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 t="s">
        <v>3</v>
      </c>
      <c r="AG434">
        <v>0</v>
      </c>
      <c r="AH434">
        <v>3</v>
      </c>
      <c r="AI434">
        <v>-1</v>
      </c>
      <c r="AJ434" t="s">
        <v>3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 x14ac:dyDescent="0.2">
      <c r="A435">
        <f>ROW(Source!A316)</f>
        <v>316</v>
      </c>
      <c r="B435">
        <v>21014226</v>
      </c>
      <c r="C435">
        <v>21014201</v>
      </c>
      <c r="D435">
        <v>7170923</v>
      </c>
      <c r="E435">
        <v>7157832</v>
      </c>
      <c r="F435">
        <v>1</v>
      </c>
      <c r="G435">
        <v>7157832</v>
      </c>
      <c r="H435">
        <v>3</v>
      </c>
      <c r="I435" t="s">
        <v>920</v>
      </c>
      <c r="J435" t="s">
        <v>3</v>
      </c>
      <c r="K435" t="s">
        <v>921</v>
      </c>
      <c r="L435">
        <v>1354</v>
      </c>
      <c r="N435">
        <v>1010</v>
      </c>
      <c r="O435" t="s">
        <v>51</v>
      </c>
      <c r="P435" t="s">
        <v>51</v>
      </c>
      <c r="Q435">
        <v>1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 t="s">
        <v>3</v>
      </c>
      <c r="AG435">
        <v>0</v>
      </c>
      <c r="AH435">
        <v>3</v>
      </c>
      <c r="AI435">
        <v>-1</v>
      </c>
      <c r="AJ435" t="s">
        <v>3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 x14ac:dyDescent="0.2">
      <c r="A436">
        <f>ROW(Source!A317)</f>
        <v>317</v>
      </c>
      <c r="B436">
        <v>21014216</v>
      </c>
      <c r="C436">
        <v>21014201</v>
      </c>
      <c r="D436">
        <v>7157835</v>
      </c>
      <c r="E436">
        <v>7157832</v>
      </c>
      <c r="F436">
        <v>1</v>
      </c>
      <c r="G436">
        <v>7157832</v>
      </c>
      <c r="H436">
        <v>1</v>
      </c>
      <c r="I436" t="s">
        <v>685</v>
      </c>
      <c r="J436" t="s">
        <v>3</v>
      </c>
      <c r="K436" t="s">
        <v>686</v>
      </c>
      <c r="L436">
        <v>1191</v>
      </c>
      <c r="N436">
        <v>1013</v>
      </c>
      <c r="O436" t="s">
        <v>687</v>
      </c>
      <c r="P436" t="s">
        <v>687</v>
      </c>
      <c r="Q436">
        <v>1</v>
      </c>
      <c r="X436">
        <v>158.4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1</v>
      </c>
      <c r="AE436">
        <v>1</v>
      </c>
      <c r="AF436" t="s">
        <v>28</v>
      </c>
      <c r="AG436">
        <v>182.16</v>
      </c>
      <c r="AH436">
        <v>2</v>
      </c>
      <c r="AI436">
        <v>21014202</v>
      </c>
      <c r="AJ436">
        <v>451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 x14ac:dyDescent="0.2">
      <c r="A437">
        <f>ROW(Source!A317)</f>
        <v>317</v>
      </c>
      <c r="B437">
        <v>21014217</v>
      </c>
      <c r="C437">
        <v>21014201</v>
      </c>
      <c r="D437">
        <v>7159942</v>
      </c>
      <c r="E437">
        <v>7157832</v>
      </c>
      <c r="F437">
        <v>1</v>
      </c>
      <c r="G437">
        <v>7157832</v>
      </c>
      <c r="H437">
        <v>2</v>
      </c>
      <c r="I437" t="s">
        <v>692</v>
      </c>
      <c r="J437" t="s">
        <v>3</v>
      </c>
      <c r="K437" t="s">
        <v>693</v>
      </c>
      <c r="L437">
        <v>1344</v>
      </c>
      <c r="N437">
        <v>1008</v>
      </c>
      <c r="O437" t="s">
        <v>691</v>
      </c>
      <c r="P437" t="s">
        <v>691</v>
      </c>
      <c r="Q437">
        <v>1</v>
      </c>
      <c r="X437">
        <v>53.69</v>
      </c>
      <c r="Y437">
        <v>0</v>
      </c>
      <c r="Z437">
        <v>1</v>
      </c>
      <c r="AA437">
        <v>0</v>
      </c>
      <c r="AB437">
        <v>0</v>
      </c>
      <c r="AC437">
        <v>0</v>
      </c>
      <c r="AD437">
        <v>1</v>
      </c>
      <c r="AE437">
        <v>0</v>
      </c>
      <c r="AF437" t="s">
        <v>28</v>
      </c>
      <c r="AG437">
        <v>61.74349999999999</v>
      </c>
      <c r="AH437">
        <v>2</v>
      </c>
      <c r="AI437">
        <v>21014203</v>
      </c>
      <c r="AJ437">
        <v>452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 x14ac:dyDescent="0.2">
      <c r="A438">
        <f>ROW(Source!A317)</f>
        <v>317</v>
      </c>
      <c r="B438">
        <v>21014218</v>
      </c>
      <c r="C438">
        <v>21014201</v>
      </c>
      <c r="D438">
        <v>7231827</v>
      </c>
      <c r="E438">
        <v>1</v>
      </c>
      <c r="F438">
        <v>1</v>
      </c>
      <c r="G438">
        <v>7157832</v>
      </c>
      <c r="H438">
        <v>3</v>
      </c>
      <c r="I438" t="s">
        <v>755</v>
      </c>
      <c r="J438" t="s">
        <v>756</v>
      </c>
      <c r="K438" t="s">
        <v>757</v>
      </c>
      <c r="L438">
        <v>1339</v>
      </c>
      <c r="N438">
        <v>1007</v>
      </c>
      <c r="O438" t="s">
        <v>123</v>
      </c>
      <c r="P438" t="s">
        <v>123</v>
      </c>
      <c r="Q438">
        <v>1</v>
      </c>
      <c r="X438">
        <v>0.4</v>
      </c>
      <c r="Y438">
        <v>7.07</v>
      </c>
      <c r="Z438">
        <v>0</v>
      </c>
      <c r="AA438">
        <v>0</v>
      </c>
      <c r="AB438">
        <v>0</v>
      </c>
      <c r="AC438">
        <v>0</v>
      </c>
      <c r="AD438">
        <v>1</v>
      </c>
      <c r="AE438">
        <v>0</v>
      </c>
      <c r="AF438" t="s">
        <v>3</v>
      </c>
      <c r="AG438">
        <v>0.4</v>
      </c>
      <c r="AH438">
        <v>2</v>
      </c>
      <c r="AI438">
        <v>21014204</v>
      </c>
      <c r="AJ438">
        <v>453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 x14ac:dyDescent="0.2">
      <c r="A439">
        <f>ROW(Source!A317)</f>
        <v>317</v>
      </c>
      <c r="B439">
        <v>21014219</v>
      </c>
      <c r="C439">
        <v>21014201</v>
      </c>
      <c r="D439">
        <v>7231970</v>
      </c>
      <c r="E439">
        <v>1</v>
      </c>
      <c r="F439">
        <v>1</v>
      </c>
      <c r="G439">
        <v>7157832</v>
      </c>
      <c r="H439">
        <v>3</v>
      </c>
      <c r="I439" t="s">
        <v>810</v>
      </c>
      <c r="J439" t="s">
        <v>811</v>
      </c>
      <c r="K439" t="s">
        <v>812</v>
      </c>
      <c r="L439">
        <v>1348</v>
      </c>
      <c r="N439">
        <v>1009</v>
      </c>
      <c r="O439" t="s">
        <v>173</v>
      </c>
      <c r="P439" t="s">
        <v>173</v>
      </c>
      <c r="Q439">
        <v>1000</v>
      </c>
      <c r="X439">
        <v>1.4E-3</v>
      </c>
      <c r="Y439">
        <v>3246.35</v>
      </c>
      <c r="Z439">
        <v>0</v>
      </c>
      <c r="AA439">
        <v>0</v>
      </c>
      <c r="AB439">
        <v>0</v>
      </c>
      <c r="AC439">
        <v>0</v>
      </c>
      <c r="AD439">
        <v>1</v>
      </c>
      <c r="AE439">
        <v>0</v>
      </c>
      <c r="AF439" t="s">
        <v>3</v>
      </c>
      <c r="AG439">
        <v>1.4E-3</v>
      </c>
      <c r="AH439">
        <v>2</v>
      </c>
      <c r="AI439">
        <v>21014205</v>
      </c>
      <c r="AJ439">
        <v>454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 x14ac:dyDescent="0.2">
      <c r="A440">
        <f>ROW(Source!A317)</f>
        <v>317</v>
      </c>
      <c r="B440">
        <v>21014220</v>
      </c>
      <c r="C440">
        <v>21014201</v>
      </c>
      <c r="D440">
        <v>7231735</v>
      </c>
      <c r="E440">
        <v>1</v>
      </c>
      <c r="F440">
        <v>1</v>
      </c>
      <c r="G440">
        <v>7157832</v>
      </c>
      <c r="H440">
        <v>3</v>
      </c>
      <c r="I440" t="s">
        <v>813</v>
      </c>
      <c r="J440" t="s">
        <v>814</v>
      </c>
      <c r="K440" t="s">
        <v>815</v>
      </c>
      <c r="L440">
        <v>1339</v>
      </c>
      <c r="N440">
        <v>1007</v>
      </c>
      <c r="O440" t="s">
        <v>123</v>
      </c>
      <c r="P440" t="s">
        <v>123</v>
      </c>
      <c r="Q440">
        <v>1</v>
      </c>
      <c r="X440">
        <v>0.21</v>
      </c>
      <c r="Y440">
        <v>53.57</v>
      </c>
      <c r="Z440">
        <v>0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3</v>
      </c>
      <c r="AG440">
        <v>0.21</v>
      </c>
      <c r="AH440">
        <v>2</v>
      </c>
      <c r="AI440">
        <v>21014206</v>
      </c>
      <c r="AJ440">
        <v>455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 x14ac:dyDescent="0.2">
      <c r="A441">
        <f>ROW(Source!A317)</f>
        <v>317</v>
      </c>
      <c r="B441">
        <v>21014221</v>
      </c>
      <c r="C441">
        <v>21014201</v>
      </c>
      <c r="D441">
        <v>7232095</v>
      </c>
      <c r="E441">
        <v>1</v>
      </c>
      <c r="F441">
        <v>1</v>
      </c>
      <c r="G441">
        <v>7157832</v>
      </c>
      <c r="H441">
        <v>3</v>
      </c>
      <c r="I441" t="s">
        <v>816</v>
      </c>
      <c r="J441" t="s">
        <v>817</v>
      </c>
      <c r="K441" t="s">
        <v>818</v>
      </c>
      <c r="L441">
        <v>1339</v>
      </c>
      <c r="N441">
        <v>1007</v>
      </c>
      <c r="O441" t="s">
        <v>123</v>
      </c>
      <c r="P441" t="s">
        <v>123</v>
      </c>
      <c r="Q441">
        <v>1</v>
      </c>
      <c r="X441">
        <v>0.48</v>
      </c>
      <c r="Y441">
        <v>5.91</v>
      </c>
      <c r="Z441">
        <v>0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3</v>
      </c>
      <c r="AG441">
        <v>0.48</v>
      </c>
      <c r="AH441">
        <v>2</v>
      </c>
      <c r="AI441">
        <v>21014207</v>
      </c>
      <c r="AJ441">
        <v>456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 x14ac:dyDescent="0.2">
      <c r="A442">
        <f>ROW(Source!A317)</f>
        <v>317</v>
      </c>
      <c r="B442">
        <v>21014222</v>
      </c>
      <c r="C442">
        <v>21014201</v>
      </c>
      <c r="D442">
        <v>7242080</v>
      </c>
      <c r="E442">
        <v>1</v>
      </c>
      <c r="F442">
        <v>1</v>
      </c>
      <c r="G442">
        <v>7157832</v>
      </c>
      <c r="H442">
        <v>3</v>
      </c>
      <c r="I442" t="s">
        <v>819</v>
      </c>
      <c r="J442" t="s">
        <v>820</v>
      </c>
      <c r="K442" t="s">
        <v>821</v>
      </c>
      <c r="L442">
        <v>1301</v>
      </c>
      <c r="N442">
        <v>1003</v>
      </c>
      <c r="O442" t="s">
        <v>69</v>
      </c>
      <c r="P442" t="s">
        <v>69</v>
      </c>
      <c r="Q442">
        <v>1</v>
      </c>
      <c r="X442">
        <v>9</v>
      </c>
      <c r="Y442">
        <v>5.19</v>
      </c>
      <c r="Z442">
        <v>0</v>
      </c>
      <c r="AA442">
        <v>0</v>
      </c>
      <c r="AB442">
        <v>0</v>
      </c>
      <c r="AC442">
        <v>0</v>
      </c>
      <c r="AD442">
        <v>1</v>
      </c>
      <c r="AE442">
        <v>0</v>
      </c>
      <c r="AF442" t="s">
        <v>3</v>
      </c>
      <c r="AG442">
        <v>9</v>
      </c>
      <c r="AH442">
        <v>2</v>
      </c>
      <c r="AI442">
        <v>21014214</v>
      </c>
      <c r="AJ442">
        <v>463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 x14ac:dyDescent="0.2">
      <c r="A443">
        <f>ROW(Source!A317)</f>
        <v>317</v>
      </c>
      <c r="B443">
        <v>21014223</v>
      </c>
      <c r="C443">
        <v>21014201</v>
      </c>
      <c r="D443">
        <v>7161484</v>
      </c>
      <c r="E443">
        <v>7157832</v>
      </c>
      <c r="F443">
        <v>1</v>
      </c>
      <c r="G443">
        <v>7157832</v>
      </c>
      <c r="H443">
        <v>3</v>
      </c>
      <c r="I443" t="s">
        <v>907</v>
      </c>
      <c r="J443" t="s">
        <v>3</v>
      </c>
      <c r="K443" t="s">
        <v>915</v>
      </c>
      <c r="L443">
        <v>1346</v>
      </c>
      <c r="N443">
        <v>1009</v>
      </c>
      <c r="O443" t="s">
        <v>206</v>
      </c>
      <c r="P443" t="s">
        <v>206</v>
      </c>
      <c r="Q443">
        <v>1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 t="s">
        <v>3</v>
      </c>
      <c r="AG443">
        <v>0</v>
      </c>
      <c r="AH443">
        <v>3</v>
      </c>
      <c r="AI443">
        <v>-1</v>
      </c>
      <c r="AJ443" t="s">
        <v>3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 x14ac:dyDescent="0.2">
      <c r="A444">
        <f>ROW(Source!A317)</f>
        <v>317</v>
      </c>
      <c r="B444">
        <v>21014224</v>
      </c>
      <c r="C444">
        <v>21014201</v>
      </c>
      <c r="D444">
        <v>7163527</v>
      </c>
      <c r="E444">
        <v>7157832</v>
      </c>
      <c r="F444">
        <v>1</v>
      </c>
      <c r="G444">
        <v>7157832</v>
      </c>
      <c r="H444">
        <v>3</v>
      </c>
      <c r="I444" t="s">
        <v>916</v>
      </c>
      <c r="J444" t="s">
        <v>3</v>
      </c>
      <c r="K444" t="s">
        <v>917</v>
      </c>
      <c r="L444">
        <v>1301</v>
      </c>
      <c r="N444">
        <v>1003</v>
      </c>
      <c r="O444" t="s">
        <v>69</v>
      </c>
      <c r="P444" t="s">
        <v>69</v>
      </c>
      <c r="Q444">
        <v>1</v>
      </c>
      <c r="X444">
        <v>93.6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 t="s">
        <v>3</v>
      </c>
      <c r="AG444">
        <v>93.6</v>
      </c>
      <c r="AH444">
        <v>3</v>
      </c>
      <c r="AI444">
        <v>-1</v>
      </c>
      <c r="AJ444" t="s">
        <v>3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 x14ac:dyDescent="0.2">
      <c r="A445">
        <f>ROW(Source!A317)</f>
        <v>317</v>
      </c>
      <c r="B445">
        <v>21014225</v>
      </c>
      <c r="C445">
        <v>21014201</v>
      </c>
      <c r="D445">
        <v>7170153</v>
      </c>
      <c r="E445">
        <v>7157832</v>
      </c>
      <c r="F445">
        <v>1</v>
      </c>
      <c r="G445">
        <v>7157832</v>
      </c>
      <c r="H445">
        <v>3</v>
      </c>
      <c r="I445" t="s">
        <v>918</v>
      </c>
      <c r="J445" t="s">
        <v>3</v>
      </c>
      <c r="K445" t="s">
        <v>919</v>
      </c>
      <c r="L445">
        <v>1354</v>
      </c>
      <c r="N445">
        <v>1010</v>
      </c>
      <c r="O445" t="s">
        <v>51</v>
      </c>
      <c r="P445" t="s">
        <v>51</v>
      </c>
      <c r="Q445">
        <v>1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3</v>
      </c>
      <c r="AG445">
        <v>0</v>
      </c>
      <c r="AH445">
        <v>3</v>
      </c>
      <c r="AI445">
        <v>-1</v>
      </c>
      <c r="AJ445" t="s">
        <v>3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 x14ac:dyDescent="0.2">
      <c r="A446">
        <f>ROW(Source!A317)</f>
        <v>317</v>
      </c>
      <c r="B446">
        <v>21014226</v>
      </c>
      <c r="C446">
        <v>21014201</v>
      </c>
      <c r="D446">
        <v>7170923</v>
      </c>
      <c r="E446">
        <v>7157832</v>
      </c>
      <c r="F446">
        <v>1</v>
      </c>
      <c r="G446">
        <v>7157832</v>
      </c>
      <c r="H446">
        <v>3</v>
      </c>
      <c r="I446" t="s">
        <v>920</v>
      </c>
      <c r="J446" t="s">
        <v>3</v>
      </c>
      <c r="K446" t="s">
        <v>921</v>
      </c>
      <c r="L446">
        <v>1354</v>
      </c>
      <c r="N446">
        <v>1010</v>
      </c>
      <c r="O446" t="s">
        <v>51</v>
      </c>
      <c r="P446" t="s">
        <v>51</v>
      </c>
      <c r="Q446">
        <v>1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 t="s">
        <v>3</v>
      </c>
      <c r="AG446">
        <v>0</v>
      </c>
      <c r="AH446">
        <v>3</v>
      </c>
      <c r="AI446">
        <v>-1</v>
      </c>
      <c r="AJ446" t="s">
        <v>3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 x14ac:dyDescent="0.2">
      <c r="A447">
        <f>ROW(Source!A332)</f>
        <v>332</v>
      </c>
      <c r="B447">
        <v>21013562</v>
      </c>
      <c r="C447">
        <v>21013545</v>
      </c>
      <c r="D447">
        <v>7157835</v>
      </c>
      <c r="E447">
        <v>7157832</v>
      </c>
      <c r="F447">
        <v>1</v>
      </c>
      <c r="G447">
        <v>7157832</v>
      </c>
      <c r="H447">
        <v>1</v>
      </c>
      <c r="I447" t="s">
        <v>685</v>
      </c>
      <c r="J447" t="s">
        <v>3</v>
      </c>
      <c r="K447" t="s">
        <v>686</v>
      </c>
      <c r="L447">
        <v>1191</v>
      </c>
      <c r="N447">
        <v>1013</v>
      </c>
      <c r="O447" t="s">
        <v>687</v>
      </c>
      <c r="P447" t="s">
        <v>687</v>
      </c>
      <c r="Q447">
        <v>1</v>
      </c>
      <c r="X447">
        <v>1.95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1</v>
      </c>
      <c r="AE447">
        <v>1</v>
      </c>
      <c r="AF447" t="s">
        <v>63</v>
      </c>
      <c r="AG447">
        <v>2.5788749999999996</v>
      </c>
      <c r="AH447">
        <v>2</v>
      </c>
      <c r="AI447">
        <v>21013546</v>
      </c>
      <c r="AJ447">
        <v>465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 x14ac:dyDescent="0.2">
      <c r="A448">
        <f>ROW(Source!A332)</f>
        <v>332</v>
      </c>
      <c r="B448">
        <v>21013563</v>
      </c>
      <c r="C448">
        <v>21013545</v>
      </c>
      <c r="D448">
        <v>7231421</v>
      </c>
      <c r="E448">
        <v>1</v>
      </c>
      <c r="F448">
        <v>1</v>
      </c>
      <c r="G448">
        <v>7157832</v>
      </c>
      <c r="H448">
        <v>2</v>
      </c>
      <c r="I448" t="s">
        <v>705</v>
      </c>
      <c r="J448" t="s">
        <v>706</v>
      </c>
      <c r="K448" t="s">
        <v>707</v>
      </c>
      <c r="L448">
        <v>1368</v>
      </c>
      <c r="N448">
        <v>1011</v>
      </c>
      <c r="O448" t="s">
        <v>708</v>
      </c>
      <c r="P448" t="s">
        <v>708</v>
      </c>
      <c r="Q448">
        <v>1</v>
      </c>
      <c r="X448">
        <v>0.02</v>
      </c>
      <c r="Y448">
        <v>0</v>
      </c>
      <c r="Z448">
        <v>74.44</v>
      </c>
      <c r="AA448">
        <v>17.59</v>
      </c>
      <c r="AB448">
        <v>0</v>
      </c>
      <c r="AC448">
        <v>0</v>
      </c>
      <c r="AD448">
        <v>1</v>
      </c>
      <c r="AE448">
        <v>0</v>
      </c>
      <c r="AF448" t="s">
        <v>224</v>
      </c>
      <c r="AG448">
        <v>2.8749999999999998E-2</v>
      </c>
      <c r="AH448">
        <v>2</v>
      </c>
      <c r="AI448">
        <v>21013547</v>
      </c>
      <c r="AJ448">
        <v>466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 x14ac:dyDescent="0.2">
      <c r="A449">
        <f>ROW(Source!A332)</f>
        <v>332</v>
      </c>
      <c r="B449">
        <v>21013564</v>
      </c>
      <c r="C449">
        <v>21013545</v>
      </c>
      <c r="D449">
        <v>7231445</v>
      </c>
      <c r="E449">
        <v>1</v>
      </c>
      <c r="F449">
        <v>1</v>
      </c>
      <c r="G449">
        <v>7157832</v>
      </c>
      <c r="H449">
        <v>2</v>
      </c>
      <c r="I449" t="s">
        <v>786</v>
      </c>
      <c r="J449" t="s">
        <v>787</v>
      </c>
      <c r="K449" t="s">
        <v>788</v>
      </c>
      <c r="L449">
        <v>1368</v>
      </c>
      <c r="N449">
        <v>1011</v>
      </c>
      <c r="O449" t="s">
        <v>708</v>
      </c>
      <c r="P449" t="s">
        <v>708</v>
      </c>
      <c r="Q449">
        <v>1</v>
      </c>
      <c r="X449">
        <v>0.02</v>
      </c>
      <c r="Y449">
        <v>0</v>
      </c>
      <c r="Z449">
        <v>2.36</v>
      </c>
      <c r="AA449">
        <v>0.1</v>
      </c>
      <c r="AB449">
        <v>0</v>
      </c>
      <c r="AC449">
        <v>0</v>
      </c>
      <c r="AD449">
        <v>1</v>
      </c>
      <c r="AE449">
        <v>0</v>
      </c>
      <c r="AF449" t="s">
        <v>224</v>
      </c>
      <c r="AG449">
        <v>2.8749999999999998E-2</v>
      </c>
      <c r="AH449">
        <v>2</v>
      </c>
      <c r="AI449">
        <v>21013548</v>
      </c>
      <c r="AJ449">
        <v>467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 x14ac:dyDescent="0.2">
      <c r="A450">
        <f>ROW(Source!A332)</f>
        <v>332</v>
      </c>
      <c r="B450">
        <v>21013565</v>
      </c>
      <c r="C450">
        <v>21013545</v>
      </c>
      <c r="D450">
        <v>7233164</v>
      </c>
      <c r="E450">
        <v>1</v>
      </c>
      <c r="F450">
        <v>1</v>
      </c>
      <c r="G450">
        <v>7157832</v>
      </c>
      <c r="H450">
        <v>3</v>
      </c>
      <c r="I450" t="s">
        <v>822</v>
      </c>
      <c r="J450" t="s">
        <v>823</v>
      </c>
      <c r="K450" t="s">
        <v>824</v>
      </c>
      <c r="L450">
        <v>1348</v>
      </c>
      <c r="N450">
        <v>1009</v>
      </c>
      <c r="O450" t="s">
        <v>173</v>
      </c>
      <c r="P450" t="s">
        <v>173</v>
      </c>
      <c r="Q450">
        <v>1000</v>
      </c>
      <c r="X450">
        <v>6.9999999999999994E-5</v>
      </c>
      <c r="Y450">
        <v>17750.86</v>
      </c>
      <c r="Z450">
        <v>0</v>
      </c>
      <c r="AA450">
        <v>0</v>
      </c>
      <c r="AB450">
        <v>0</v>
      </c>
      <c r="AC450">
        <v>0</v>
      </c>
      <c r="AD450">
        <v>1</v>
      </c>
      <c r="AE450">
        <v>0</v>
      </c>
      <c r="AF450" t="s">
        <v>3</v>
      </c>
      <c r="AG450">
        <v>6.9999999999999994E-5</v>
      </c>
      <c r="AH450">
        <v>2</v>
      </c>
      <c r="AI450">
        <v>21013549</v>
      </c>
      <c r="AJ450">
        <v>468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 x14ac:dyDescent="0.2">
      <c r="A451">
        <f>ROW(Source!A332)</f>
        <v>332</v>
      </c>
      <c r="B451">
        <v>21013566</v>
      </c>
      <c r="C451">
        <v>21013545</v>
      </c>
      <c r="D451">
        <v>7233770</v>
      </c>
      <c r="E451">
        <v>1</v>
      </c>
      <c r="F451">
        <v>1</v>
      </c>
      <c r="G451">
        <v>7157832</v>
      </c>
      <c r="H451">
        <v>3</v>
      </c>
      <c r="I451" t="s">
        <v>825</v>
      </c>
      <c r="J451" t="s">
        <v>826</v>
      </c>
      <c r="K451" t="s">
        <v>827</v>
      </c>
      <c r="L451">
        <v>1355</v>
      </c>
      <c r="N451">
        <v>1010</v>
      </c>
      <c r="O451" t="s">
        <v>40</v>
      </c>
      <c r="P451" t="s">
        <v>40</v>
      </c>
      <c r="Q451">
        <v>100</v>
      </c>
      <c r="X451">
        <v>0.04</v>
      </c>
      <c r="Y451">
        <v>481.11</v>
      </c>
      <c r="Z451">
        <v>0</v>
      </c>
      <c r="AA451">
        <v>0</v>
      </c>
      <c r="AB451">
        <v>0</v>
      </c>
      <c r="AC451">
        <v>0</v>
      </c>
      <c r="AD451">
        <v>1</v>
      </c>
      <c r="AE451">
        <v>0</v>
      </c>
      <c r="AF451" t="s">
        <v>3</v>
      </c>
      <c r="AG451">
        <v>0.04</v>
      </c>
      <c r="AH451">
        <v>2</v>
      </c>
      <c r="AI451">
        <v>21013550</v>
      </c>
      <c r="AJ451">
        <v>469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 x14ac:dyDescent="0.2">
      <c r="A452">
        <f>ROW(Source!A332)</f>
        <v>332</v>
      </c>
      <c r="B452">
        <v>21013567</v>
      </c>
      <c r="C452">
        <v>21013545</v>
      </c>
      <c r="D452">
        <v>7234085</v>
      </c>
      <c r="E452">
        <v>1</v>
      </c>
      <c r="F452">
        <v>1</v>
      </c>
      <c r="G452">
        <v>7157832</v>
      </c>
      <c r="H452">
        <v>3</v>
      </c>
      <c r="I452" t="s">
        <v>828</v>
      </c>
      <c r="J452" t="s">
        <v>829</v>
      </c>
      <c r="K452" t="s">
        <v>830</v>
      </c>
      <c r="L452">
        <v>1346</v>
      </c>
      <c r="N452">
        <v>1009</v>
      </c>
      <c r="O452" t="s">
        <v>206</v>
      </c>
      <c r="P452" t="s">
        <v>206</v>
      </c>
      <c r="Q452">
        <v>1</v>
      </c>
      <c r="X452">
        <v>0.03</v>
      </c>
      <c r="Y452">
        <v>38</v>
      </c>
      <c r="Z452">
        <v>0</v>
      </c>
      <c r="AA452">
        <v>0</v>
      </c>
      <c r="AB452">
        <v>0</v>
      </c>
      <c r="AC452">
        <v>0</v>
      </c>
      <c r="AD452">
        <v>1</v>
      </c>
      <c r="AE452">
        <v>0</v>
      </c>
      <c r="AF452" t="s">
        <v>3</v>
      </c>
      <c r="AG452">
        <v>0.03</v>
      </c>
      <c r="AH452">
        <v>2</v>
      </c>
      <c r="AI452">
        <v>21013551</v>
      </c>
      <c r="AJ452">
        <v>470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 x14ac:dyDescent="0.2">
      <c r="A453">
        <f>ROW(Source!A332)</f>
        <v>332</v>
      </c>
      <c r="B453">
        <v>21013568</v>
      </c>
      <c r="C453">
        <v>21013545</v>
      </c>
      <c r="D453">
        <v>7231964</v>
      </c>
      <c r="E453">
        <v>1</v>
      </c>
      <c r="F453">
        <v>1</v>
      </c>
      <c r="G453">
        <v>7157832</v>
      </c>
      <c r="H453">
        <v>3</v>
      </c>
      <c r="I453" t="s">
        <v>831</v>
      </c>
      <c r="J453" t="s">
        <v>832</v>
      </c>
      <c r="K453" t="s">
        <v>833</v>
      </c>
      <c r="L453">
        <v>1348</v>
      </c>
      <c r="N453">
        <v>1009</v>
      </c>
      <c r="O453" t="s">
        <v>173</v>
      </c>
      <c r="P453" t="s">
        <v>173</v>
      </c>
      <c r="Q453">
        <v>1000</v>
      </c>
      <c r="X453">
        <v>2.0000000000000001E-4</v>
      </c>
      <c r="Y453">
        <v>10865.5</v>
      </c>
      <c r="Z453">
        <v>0</v>
      </c>
      <c r="AA453">
        <v>0</v>
      </c>
      <c r="AB453">
        <v>0</v>
      </c>
      <c r="AC453">
        <v>0</v>
      </c>
      <c r="AD453">
        <v>1</v>
      </c>
      <c r="AE453">
        <v>0</v>
      </c>
      <c r="AF453" t="s">
        <v>3</v>
      </c>
      <c r="AG453">
        <v>2.0000000000000001E-4</v>
      </c>
      <c r="AH453">
        <v>2</v>
      </c>
      <c r="AI453">
        <v>21013552</v>
      </c>
      <c r="AJ453">
        <v>471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 x14ac:dyDescent="0.2">
      <c r="A454">
        <f>ROW(Source!A332)</f>
        <v>332</v>
      </c>
      <c r="B454">
        <v>21013569</v>
      </c>
      <c r="C454">
        <v>21013545</v>
      </c>
      <c r="D454">
        <v>7232181</v>
      </c>
      <c r="E454">
        <v>1</v>
      </c>
      <c r="F454">
        <v>1</v>
      </c>
      <c r="G454">
        <v>7157832</v>
      </c>
      <c r="H454">
        <v>3</v>
      </c>
      <c r="I454" t="s">
        <v>834</v>
      </c>
      <c r="J454" t="s">
        <v>835</v>
      </c>
      <c r="K454" t="s">
        <v>836</v>
      </c>
      <c r="L454">
        <v>1348</v>
      </c>
      <c r="N454">
        <v>1009</v>
      </c>
      <c r="O454" t="s">
        <v>173</v>
      </c>
      <c r="P454" t="s">
        <v>173</v>
      </c>
      <c r="Q454">
        <v>1000</v>
      </c>
      <c r="X454">
        <v>3.8000000000000002E-4</v>
      </c>
      <c r="Y454">
        <v>16222.39</v>
      </c>
      <c r="Z454">
        <v>0</v>
      </c>
      <c r="AA454">
        <v>0</v>
      </c>
      <c r="AB454">
        <v>0</v>
      </c>
      <c r="AC454">
        <v>0</v>
      </c>
      <c r="AD454">
        <v>1</v>
      </c>
      <c r="AE454">
        <v>0</v>
      </c>
      <c r="AF454" t="s">
        <v>3</v>
      </c>
      <c r="AG454">
        <v>3.8000000000000002E-4</v>
      </c>
      <c r="AH454">
        <v>2</v>
      </c>
      <c r="AI454">
        <v>21013553</v>
      </c>
      <c r="AJ454">
        <v>472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 x14ac:dyDescent="0.2">
      <c r="A455">
        <f>ROW(Source!A332)</f>
        <v>332</v>
      </c>
      <c r="B455">
        <v>21013570</v>
      </c>
      <c r="C455">
        <v>21013545</v>
      </c>
      <c r="D455">
        <v>7232429</v>
      </c>
      <c r="E455">
        <v>1</v>
      </c>
      <c r="F455">
        <v>1</v>
      </c>
      <c r="G455">
        <v>7157832</v>
      </c>
      <c r="H455">
        <v>3</v>
      </c>
      <c r="I455" t="s">
        <v>837</v>
      </c>
      <c r="J455" t="s">
        <v>838</v>
      </c>
      <c r="K455" t="s">
        <v>839</v>
      </c>
      <c r="L455">
        <v>1346</v>
      </c>
      <c r="N455">
        <v>1009</v>
      </c>
      <c r="O455" t="s">
        <v>206</v>
      </c>
      <c r="P455" t="s">
        <v>206</v>
      </c>
      <c r="Q455">
        <v>1</v>
      </c>
      <c r="X455">
        <v>0.04</v>
      </c>
      <c r="Y455">
        <v>20.190000000000001</v>
      </c>
      <c r="Z455">
        <v>0</v>
      </c>
      <c r="AA455">
        <v>0</v>
      </c>
      <c r="AB455">
        <v>0</v>
      </c>
      <c r="AC455">
        <v>0</v>
      </c>
      <c r="AD455">
        <v>1</v>
      </c>
      <c r="AE455">
        <v>0</v>
      </c>
      <c r="AF455" t="s">
        <v>3</v>
      </c>
      <c r="AG455">
        <v>0.04</v>
      </c>
      <c r="AH455">
        <v>2</v>
      </c>
      <c r="AI455">
        <v>21013554</v>
      </c>
      <c r="AJ455">
        <v>473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 x14ac:dyDescent="0.2">
      <c r="A456">
        <f>ROW(Source!A332)</f>
        <v>332</v>
      </c>
      <c r="B456">
        <v>21013571</v>
      </c>
      <c r="C456">
        <v>21013545</v>
      </c>
      <c r="D456">
        <v>7232605</v>
      </c>
      <c r="E456">
        <v>1</v>
      </c>
      <c r="F456">
        <v>1</v>
      </c>
      <c r="G456">
        <v>7157832</v>
      </c>
      <c r="H456">
        <v>3</v>
      </c>
      <c r="I456" t="s">
        <v>840</v>
      </c>
      <c r="J456" t="s">
        <v>841</v>
      </c>
      <c r="K456" t="s">
        <v>842</v>
      </c>
      <c r="L456">
        <v>1348</v>
      </c>
      <c r="N456">
        <v>1009</v>
      </c>
      <c r="O456" t="s">
        <v>173</v>
      </c>
      <c r="P456" t="s">
        <v>173</v>
      </c>
      <c r="Q456">
        <v>1000</v>
      </c>
      <c r="X456">
        <v>3.6000000000000002E-4</v>
      </c>
      <c r="Y456">
        <v>6870.66</v>
      </c>
      <c r="Z456">
        <v>0</v>
      </c>
      <c r="AA456">
        <v>0</v>
      </c>
      <c r="AB456">
        <v>0</v>
      </c>
      <c r="AC456">
        <v>0</v>
      </c>
      <c r="AD456">
        <v>1</v>
      </c>
      <c r="AE456">
        <v>0</v>
      </c>
      <c r="AF456" t="s">
        <v>3</v>
      </c>
      <c r="AG456">
        <v>3.6000000000000002E-4</v>
      </c>
      <c r="AH456">
        <v>2</v>
      </c>
      <c r="AI456">
        <v>21013555</v>
      </c>
      <c r="AJ456">
        <v>474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 x14ac:dyDescent="0.2">
      <c r="A457">
        <f>ROW(Source!A332)</f>
        <v>332</v>
      </c>
      <c r="B457">
        <v>21013572</v>
      </c>
      <c r="C457">
        <v>21013545</v>
      </c>
      <c r="D457">
        <v>7173446</v>
      </c>
      <c r="E457">
        <v>7157832</v>
      </c>
      <c r="F457">
        <v>1</v>
      </c>
      <c r="G457">
        <v>7157832</v>
      </c>
      <c r="H457">
        <v>3</v>
      </c>
      <c r="I457" t="s">
        <v>922</v>
      </c>
      <c r="J457" t="s">
        <v>3</v>
      </c>
      <c r="K457" t="s">
        <v>923</v>
      </c>
      <c r="L457">
        <v>1354</v>
      </c>
      <c r="N457">
        <v>1010</v>
      </c>
      <c r="O457" t="s">
        <v>51</v>
      </c>
      <c r="P457" t="s">
        <v>51</v>
      </c>
      <c r="Q457">
        <v>1</v>
      </c>
      <c r="X457">
        <v>1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 t="s">
        <v>3</v>
      </c>
      <c r="AG457">
        <v>1</v>
      </c>
      <c r="AH457">
        <v>3</v>
      </c>
      <c r="AI457">
        <v>-1</v>
      </c>
      <c r="AJ457" t="s">
        <v>3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 x14ac:dyDescent="0.2">
      <c r="A458">
        <f>ROW(Source!A332)</f>
        <v>332</v>
      </c>
      <c r="B458">
        <v>21013573</v>
      </c>
      <c r="C458">
        <v>21013545</v>
      </c>
      <c r="D458">
        <v>7173461</v>
      </c>
      <c r="E458">
        <v>7157832</v>
      </c>
      <c r="F458">
        <v>1</v>
      </c>
      <c r="G458">
        <v>7157832</v>
      </c>
      <c r="H458">
        <v>3</v>
      </c>
      <c r="I458" t="s">
        <v>924</v>
      </c>
      <c r="J458" t="s">
        <v>3</v>
      </c>
      <c r="K458" t="s">
        <v>925</v>
      </c>
      <c r="L458">
        <v>1354</v>
      </c>
      <c r="N458">
        <v>1010</v>
      </c>
      <c r="O458" t="s">
        <v>51</v>
      </c>
      <c r="P458" t="s">
        <v>51</v>
      </c>
      <c r="Q458">
        <v>1</v>
      </c>
      <c r="X458">
        <v>2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 t="s">
        <v>3</v>
      </c>
      <c r="AG458">
        <v>2</v>
      </c>
      <c r="AH458">
        <v>3</v>
      </c>
      <c r="AI458">
        <v>-1</v>
      </c>
      <c r="AJ458" t="s">
        <v>3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 x14ac:dyDescent="0.2">
      <c r="A459">
        <f>ROW(Source!A332)</f>
        <v>332</v>
      </c>
      <c r="B459">
        <v>21013574</v>
      </c>
      <c r="C459">
        <v>21013545</v>
      </c>
      <c r="D459">
        <v>7173477</v>
      </c>
      <c r="E459">
        <v>7157832</v>
      </c>
      <c r="F459">
        <v>1</v>
      </c>
      <c r="G459">
        <v>7157832</v>
      </c>
      <c r="H459">
        <v>3</v>
      </c>
      <c r="I459" t="s">
        <v>926</v>
      </c>
      <c r="J459" t="s">
        <v>3</v>
      </c>
      <c r="K459" t="s">
        <v>927</v>
      </c>
      <c r="L459">
        <v>1354</v>
      </c>
      <c r="N459">
        <v>1010</v>
      </c>
      <c r="O459" t="s">
        <v>51</v>
      </c>
      <c r="P459" t="s">
        <v>51</v>
      </c>
      <c r="Q459">
        <v>1</v>
      </c>
      <c r="X459">
        <v>1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 t="s">
        <v>3</v>
      </c>
      <c r="AG459">
        <v>1</v>
      </c>
      <c r="AH459">
        <v>3</v>
      </c>
      <c r="AI459">
        <v>-1</v>
      </c>
      <c r="AJ459" t="s">
        <v>3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 x14ac:dyDescent="0.2">
      <c r="A460">
        <f>ROW(Source!A332)</f>
        <v>332</v>
      </c>
      <c r="B460">
        <v>21013575</v>
      </c>
      <c r="C460">
        <v>21013545</v>
      </c>
      <c r="D460">
        <v>7173529</v>
      </c>
      <c r="E460">
        <v>7157832</v>
      </c>
      <c r="F460">
        <v>1</v>
      </c>
      <c r="G460">
        <v>7157832</v>
      </c>
      <c r="H460">
        <v>3</v>
      </c>
      <c r="I460" t="s">
        <v>928</v>
      </c>
      <c r="J460" t="s">
        <v>3</v>
      </c>
      <c r="K460" t="s">
        <v>929</v>
      </c>
      <c r="L460">
        <v>1354</v>
      </c>
      <c r="N460">
        <v>1010</v>
      </c>
      <c r="O460" t="s">
        <v>51</v>
      </c>
      <c r="P460" t="s">
        <v>51</v>
      </c>
      <c r="Q460">
        <v>1</v>
      </c>
      <c r="X460">
        <v>1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 t="s">
        <v>3</v>
      </c>
      <c r="AG460">
        <v>1</v>
      </c>
      <c r="AH460">
        <v>3</v>
      </c>
      <c r="AI460">
        <v>-1</v>
      </c>
      <c r="AJ460" t="s">
        <v>3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 x14ac:dyDescent="0.2">
      <c r="A461">
        <f>ROW(Source!A333)</f>
        <v>333</v>
      </c>
      <c r="B461">
        <v>21013562</v>
      </c>
      <c r="C461">
        <v>21013545</v>
      </c>
      <c r="D461">
        <v>7157835</v>
      </c>
      <c r="E461">
        <v>7157832</v>
      </c>
      <c r="F461">
        <v>1</v>
      </c>
      <c r="G461">
        <v>7157832</v>
      </c>
      <c r="H461">
        <v>1</v>
      </c>
      <c r="I461" t="s">
        <v>685</v>
      </c>
      <c r="J461" t="s">
        <v>3</v>
      </c>
      <c r="K461" t="s">
        <v>686</v>
      </c>
      <c r="L461">
        <v>1191</v>
      </c>
      <c r="N461">
        <v>1013</v>
      </c>
      <c r="O461" t="s">
        <v>687</v>
      </c>
      <c r="P461" t="s">
        <v>687</v>
      </c>
      <c r="Q461">
        <v>1</v>
      </c>
      <c r="X461">
        <v>1.95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1</v>
      </c>
      <c r="AE461">
        <v>1</v>
      </c>
      <c r="AF461" t="s">
        <v>63</v>
      </c>
      <c r="AG461">
        <v>2.5788749999999996</v>
      </c>
      <c r="AH461">
        <v>2</v>
      </c>
      <c r="AI461">
        <v>21013546</v>
      </c>
      <c r="AJ461">
        <v>480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 x14ac:dyDescent="0.2">
      <c r="A462">
        <f>ROW(Source!A333)</f>
        <v>333</v>
      </c>
      <c r="B462">
        <v>21013563</v>
      </c>
      <c r="C462">
        <v>21013545</v>
      </c>
      <c r="D462">
        <v>7231421</v>
      </c>
      <c r="E462">
        <v>1</v>
      </c>
      <c r="F462">
        <v>1</v>
      </c>
      <c r="G462">
        <v>7157832</v>
      </c>
      <c r="H462">
        <v>2</v>
      </c>
      <c r="I462" t="s">
        <v>705</v>
      </c>
      <c r="J462" t="s">
        <v>706</v>
      </c>
      <c r="K462" t="s">
        <v>707</v>
      </c>
      <c r="L462">
        <v>1368</v>
      </c>
      <c r="N462">
        <v>1011</v>
      </c>
      <c r="O462" t="s">
        <v>708</v>
      </c>
      <c r="P462" t="s">
        <v>708</v>
      </c>
      <c r="Q462">
        <v>1</v>
      </c>
      <c r="X462">
        <v>0.02</v>
      </c>
      <c r="Y462">
        <v>0</v>
      </c>
      <c r="Z462">
        <v>74.44</v>
      </c>
      <c r="AA462">
        <v>17.59</v>
      </c>
      <c r="AB462">
        <v>0</v>
      </c>
      <c r="AC462">
        <v>0</v>
      </c>
      <c r="AD462">
        <v>1</v>
      </c>
      <c r="AE462">
        <v>0</v>
      </c>
      <c r="AF462" t="s">
        <v>224</v>
      </c>
      <c r="AG462">
        <v>2.8749999999999998E-2</v>
      </c>
      <c r="AH462">
        <v>2</v>
      </c>
      <c r="AI462">
        <v>21013547</v>
      </c>
      <c r="AJ462">
        <v>481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 x14ac:dyDescent="0.2">
      <c r="A463">
        <f>ROW(Source!A333)</f>
        <v>333</v>
      </c>
      <c r="B463">
        <v>21013564</v>
      </c>
      <c r="C463">
        <v>21013545</v>
      </c>
      <c r="D463">
        <v>7231445</v>
      </c>
      <c r="E463">
        <v>1</v>
      </c>
      <c r="F463">
        <v>1</v>
      </c>
      <c r="G463">
        <v>7157832</v>
      </c>
      <c r="H463">
        <v>2</v>
      </c>
      <c r="I463" t="s">
        <v>786</v>
      </c>
      <c r="J463" t="s">
        <v>787</v>
      </c>
      <c r="K463" t="s">
        <v>788</v>
      </c>
      <c r="L463">
        <v>1368</v>
      </c>
      <c r="N463">
        <v>1011</v>
      </c>
      <c r="O463" t="s">
        <v>708</v>
      </c>
      <c r="P463" t="s">
        <v>708</v>
      </c>
      <c r="Q463">
        <v>1</v>
      </c>
      <c r="X463">
        <v>0.02</v>
      </c>
      <c r="Y463">
        <v>0</v>
      </c>
      <c r="Z463">
        <v>2.36</v>
      </c>
      <c r="AA463">
        <v>0.1</v>
      </c>
      <c r="AB463">
        <v>0</v>
      </c>
      <c r="AC463">
        <v>0</v>
      </c>
      <c r="AD463">
        <v>1</v>
      </c>
      <c r="AE463">
        <v>0</v>
      </c>
      <c r="AF463" t="s">
        <v>224</v>
      </c>
      <c r="AG463">
        <v>2.8749999999999998E-2</v>
      </c>
      <c r="AH463">
        <v>2</v>
      </c>
      <c r="AI463">
        <v>21013548</v>
      </c>
      <c r="AJ463">
        <v>482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 x14ac:dyDescent="0.2">
      <c r="A464">
        <f>ROW(Source!A333)</f>
        <v>333</v>
      </c>
      <c r="B464">
        <v>21013565</v>
      </c>
      <c r="C464">
        <v>21013545</v>
      </c>
      <c r="D464">
        <v>7233164</v>
      </c>
      <c r="E464">
        <v>1</v>
      </c>
      <c r="F464">
        <v>1</v>
      </c>
      <c r="G464">
        <v>7157832</v>
      </c>
      <c r="H464">
        <v>3</v>
      </c>
      <c r="I464" t="s">
        <v>822</v>
      </c>
      <c r="J464" t="s">
        <v>823</v>
      </c>
      <c r="K464" t="s">
        <v>824</v>
      </c>
      <c r="L464">
        <v>1348</v>
      </c>
      <c r="N464">
        <v>1009</v>
      </c>
      <c r="O464" t="s">
        <v>173</v>
      </c>
      <c r="P464" t="s">
        <v>173</v>
      </c>
      <c r="Q464">
        <v>1000</v>
      </c>
      <c r="X464">
        <v>6.9999999999999994E-5</v>
      </c>
      <c r="Y464">
        <v>17750.86</v>
      </c>
      <c r="Z464">
        <v>0</v>
      </c>
      <c r="AA464">
        <v>0</v>
      </c>
      <c r="AB464">
        <v>0</v>
      </c>
      <c r="AC464">
        <v>0</v>
      </c>
      <c r="AD464">
        <v>1</v>
      </c>
      <c r="AE464">
        <v>0</v>
      </c>
      <c r="AF464" t="s">
        <v>3</v>
      </c>
      <c r="AG464">
        <v>6.9999999999999994E-5</v>
      </c>
      <c r="AH464">
        <v>2</v>
      </c>
      <c r="AI464">
        <v>21013549</v>
      </c>
      <c r="AJ464">
        <v>483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 x14ac:dyDescent="0.2">
      <c r="A465">
        <f>ROW(Source!A333)</f>
        <v>333</v>
      </c>
      <c r="B465">
        <v>21013566</v>
      </c>
      <c r="C465">
        <v>21013545</v>
      </c>
      <c r="D465">
        <v>7233770</v>
      </c>
      <c r="E465">
        <v>1</v>
      </c>
      <c r="F465">
        <v>1</v>
      </c>
      <c r="G465">
        <v>7157832</v>
      </c>
      <c r="H465">
        <v>3</v>
      </c>
      <c r="I465" t="s">
        <v>825</v>
      </c>
      <c r="J465" t="s">
        <v>826</v>
      </c>
      <c r="K465" t="s">
        <v>827</v>
      </c>
      <c r="L465">
        <v>1355</v>
      </c>
      <c r="N465">
        <v>1010</v>
      </c>
      <c r="O465" t="s">
        <v>40</v>
      </c>
      <c r="P465" t="s">
        <v>40</v>
      </c>
      <c r="Q465">
        <v>100</v>
      </c>
      <c r="X465">
        <v>0.04</v>
      </c>
      <c r="Y465">
        <v>481.11</v>
      </c>
      <c r="Z465">
        <v>0</v>
      </c>
      <c r="AA465">
        <v>0</v>
      </c>
      <c r="AB465">
        <v>0</v>
      </c>
      <c r="AC465">
        <v>0</v>
      </c>
      <c r="AD465">
        <v>1</v>
      </c>
      <c r="AE465">
        <v>0</v>
      </c>
      <c r="AF465" t="s">
        <v>3</v>
      </c>
      <c r="AG465">
        <v>0.04</v>
      </c>
      <c r="AH465">
        <v>2</v>
      </c>
      <c r="AI465">
        <v>21013550</v>
      </c>
      <c r="AJ465">
        <v>484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 x14ac:dyDescent="0.2">
      <c r="A466">
        <f>ROW(Source!A333)</f>
        <v>333</v>
      </c>
      <c r="B466">
        <v>21013567</v>
      </c>
      <c r="C466">
        <v>21013545</v>
      </c>
      <c r="D466">
        <v>7234085</v>
      </c>
      <c r="E466">
        <v>1</v>
      </c>
      <c r="F466">
        <v>1</v>
      </c>
      <c r="G466">
        <v>7157832</v>
      </c>
      <c r="H466">
        <v>3</v>
      </c>
      <c r="I466" t="s">
        <v>828</v>
      </c>
      <c r="J466" t="s">
        <v>829</v>
      </c>
      <c r="K466" t="s">
        <v>830</v>
      </c>
      <c r="L466">
        <v>1346</v>
      </c>
      <c r="N466">
        <v>1009</v>
      </c>
      <c r="O466" t="s">
        <v>206</v>
      </c>
      <c r="P466" t="s">
        <v>206</v>
      </c>
      <c r="Q466">
        <v>1</v>
      </c>
      <c r="X466">
        <v>0.03</v>
      </c>
      <c r="Y466">
        <v>38</v>
      </c>
      <c r="Z466">
        <v>0</v>
      </c>
      <c r="AA466">
        <v>0</v>
      </c>
      <c r="AB466">
        <v>0</v>
      </c>
      <c r="AC466">
        <v>0</v>
      </c>
      <c r="AD466">
        <v>1</v>
      </c>
      <c r="AE466">
        <v>0</v>
      </c>
      <c r="AF466" t="s">
        <v>3</v>
      </c>
      <c r="AG466">
        <v>0.03</v>
      </c>
      <c r="AH466">
        <v>2</v>
      </c>
      <c r="AI466">
        <v>21013551</v>
      </c>
      <c r="AJ466">
        <v>485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2">
      <c r="A467">
        <f>ROW(Source!A333)</f>
        <v>333</v>
      </c>
      <c r="B467">
        <v>21013568</v>
      </c>
      <c r="C467">
        <v>21013545</v>
      </c>
      <c r="D467">
        <v>7231964</v>
      </c>
      <c r="E467">
        <v>1</v>
      </c>
      <c r="F467">
        <v>1</v>
      </c>
      <c r="G467">
        <v>7157832</v>
      </c>
      <c r="H467">
        <v>3</v>
      </c>
      <c r="I467" t="s">
        <v>831</v>
      </c>
      <c r="J467" t="s">
        <v>832</v>
      </c>
      <c r="K467" t="s">
        <v>833</v>
      </c>
      <c r="L467">
        <v>1348</v>
      </c>
      <c r="N467">
        <v>1009</v>
      </c>
      <c r="O467" t="s">
        <v>173</v>
      </c>
      <c r="P467" t="s">
        <v>173</v>
      </c>
      <c r="Q467">
        <v>1000</v>
      </c>
      <c r="X467">
        <v>2.0000000000000001E-4</v>
      </c>
      <c r="Y467">
        <v>10865.5</v>
      </c>
      <c r="Z467">
        <v>0</v>
      </c>
      <c r="AA467">
        <v>0</v>
      </c>
      <c r="AB467">
        <v>0</v>
      </c>
      <c r="AC467">
        <v>0</v>
      </c>
      <c r="AD467">
        <v>1</v>
      </c>
      <c r="AE467">
        <v>0</v>
      </c>
      <c r="AF467" t="s">
        <v>3</v>
      </c>
      <c r="AG467">
        <v>2.0000000000000001E-4</v>
      </c>
      <c r="AH467">
        <v>2</v>
      </c>
      <c r="AI467">
        <v>21013552</v>
      </c>
      <c r="AJ467">
        <v>486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 x14ac:dyDescent="0.2">
      <c r="A468">
        <f>ROW(Source!A333)</f>
        <v>333</v>
      </c>
      <c r="B468">
        <v>21013569</v>
      </c>
      <c r="C468">
        <v>21013545</v>
      </c>
      <c r="D468">
        <v>7232181</v>
      </c>
      <c r="E468">
        <v>1</v>
      </c>
      <c r="F468">
        <v>1</v>
      </c>
      <c r="G468">
        <v>7157832</v>
      </c>
      <c r="H468">
        <v>3</v>
      </c>
      <c r="I468" t="s">
        <v>834</v>
      </c>
      <c r="J468" t="s">
        <v>835</v>
      </c>
      <c r="K468" t="s">
        <v>836</v>
      </c>
      <c r="L468">
        <v>1348</v>
      </c>
      <c r="N468">
        <v>1009</v>
      </c>
      <c r="O468" t="s">
        <v>173</v>
      </c>
      <c r="P468" t="s">
        <v>173</v>
      </c>
      <c r="Q468">
        <v>1000</v>
      </c>
      <c r="X468">
        <v>3.8000000000000002E-4</v>
      </c>
      <c r="Y468">
        <v>16222.39</v>
      </c>
      <c r="Z468">
        <v>0</v>
      </c>
      <c r="AA468">
        <v>0</v>
      </c>
      <c r="AB468">
        <v>0</v>
      </c>
      <c r="AC468">
        <v>0</v>
      </c>
      <c r="AD468">
        <v>1</v>
      </c>
      <c r="AE468">
        <v>0</v>
      </c>
      <c r="AF468" t="s">
        <v>3</v>
      </c>
      <c r="AG468">
        <v>3.8000000000000002E-4</v>
      </c>
      <c r="AH468">
        <v>2</v>
      </c>
      <c r="AI468">
        <v>21013553</v>
      </c>
      <c r="AJ468">
        <v>487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 x14ac:dyDescent="0.2">
      <c r="A469">
        <f>ROW(Source!A333)</f>
        <v>333</v>
      </c>
      <c r="B469">
        <v>21013570</v>
      </c>
      <c r="C469">
        <v>21013545</v>
      </c>
      <c r="D469">
        <v>7232429</v>
      </c>
      <c r="E469">
        <v>1</v>
      </c>
      <c r="F469">
        <v>1</v>
      </c>
      <c r="G469">
        <v>7157832</v>
      </c>
      <c r="H469">
        <v>3</v>
      </c>
      <c r="I469" t="s">
        <v>837</v>
      </c>
      <c r="J469" t="s">
        <v>838</v>
      </c>
      <c r="K469" t="s">
        <v>839</v>
      </c>
      <c r="L469">
        <v>1346</v>
      </c>
      <c r="N469">
        <v>1009</v>
      </c>
      <c r="O469" t="s">
        <v>206</v>
      </c>
      <c r="P469" t="s">
        <v>206</v>
      </c>
      <c r="Q469">
        <v>1</v>
      </c>
      <c r="X469">
        <v>0.04</v>
      </c>
      <c r="Y469">
        <v>20.190000000000001</v>
      </c>
      <c r="Z469">
        <v>0</v>
      </c>
      <c r="AA469">
        <v>0</v>
      </c>
      <c r="AB469">
        <v>0</v>
      </c>
      <c r="AC469">
        <v>0</v>
      </c>
      <c r="AD469">
        <v>1</v>
      </c>
      <c r="AE469">
        <v>0</v>
      </c>
      <c r="AF469" t="s">
        <v>3</v>
      </c>
      <c r="AG469">
        <v>0.04</v>
      </c>
      <c r="AH469">
        <v>2</v>
      </c>
      <c r="AI469">
        <v>21013554</v>
      </c>
      <c r="AJ469">
        <v>488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 x14ac:dyDescent="0.2">
      <c r="A470">
        <f>ROW(Source!A333)</f>
        <v>333</v>
      </c>
      <c r="B470">
        <v>21013571</v>
      </c>
      <c r="C470">
        <v>21013545</v>
      </c>
      <c r="D470">
        <v>7232605</v>
      </c>
      <c r="E470">
        <v>1</v>
      </c>
      <c r="F470">
        <v>1</v>
      </c>
      <c r="G470">
        <v>7157832</v>
      </c>
      <c r="H470">
        <v>3</v>
      </c>
      <c r="I470" t="s">
        <v>840</v>
      </c>
      <c r="J470" t="s">
        <v>841</v>
      </c>
      <c r="K470" t="s">
        <v>842</v>
      </c>
      <c r="L470">
        <v>1348</v>
      </c>
      <c r="N470">
        <v>1009</v>
      </c>
      <c r="O470" t="s">
        <v>173</v>
      </c>
      <c r="P470" t="s">
        <v>173</v>
      </c>
      <c r="Q470">
        <v>1000</v>
      </c>
      <c r="X470">
        <v>3.6000000000000002E-4</v>
      </c>
      <c r="Y470">
        <v>6870.66</v>
      </c>
      <c r="Z470">
        <v>0</v>
      </c>
      <c r="AA470">
        <v>0</v>
      </c>
      <c r="AB470">
        <v>0</v>
      </c>
      <c r="AC470">
        <v>0</v>
      </c>
      <c r="AD470">
        <v>1</v>
      </c>
      <c r="AE470">
        <v>0</v>
      </c>
      <c r="AF470" t="s">
        <v>3</v>
      </c>
      <c r="AG470">
        <v>3.6000000000000002E-4</v>
      </c>
      <c r="AH470">
        <v>2</v>
      </c>
      <c r="AI470">
        <v>21013555</v>
      </c>
      <c r="AJ470">
        <v>489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 x14ac:dyDescent="0.2">
      <c r="A471">
        <f>ROW(Source!A333)</f>
        <v>333</v>
      </c>
      <c r="B471">
        <v>21013572</v>
      </c>
      <c r="C471">
        <v>21013545</v>
      </c>
      <c r="D471">
        <v>7173446</v>
      </c>
      <c r="E471">
        <v>7157832</v>
      </c>
      <c r="F471">
        <v>1</v>
      </c>
      <c r="G471">
        <v>7157832</v>
      </c>
      <c r="H471">
        <v>3</v>
      </c>
      <c r="I471" t="s">
        <v>922</v>
      </c>
      <c r="J471" t="s">
        <v>3</v>
      </c>
      <c r="K471" t="s">
        <v>923</v>
      </c>
      <c r="L471">
        <v>1354</v>
      </c>
      <c r="N471">
        <v>1010</v>
      </c>
      <c r="O471" t="s">
        <v>51</v>
      </c>
      <c r="P471" t="s">
        <v>51</v>
      </c>
      <c r="Q471">
        <v>1</v>
      </c>
      <c r="X471">
        <v>1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 t="s">
        <v>3</v>
      </c>
      <c r="AG471">
        <v>1</v>
      </c>
      <c r="AH471">
        <v>3</v>
      </c>
      <c r="AI471">
        <v>-1</v>
      </c>
      <c r="AJ471" t="s">
        <v>3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 x14ac:dyDescent="0.2">
      <c r="A472">
        <f>ROW(Source!A333)</f>
        <v>333</v>
      </c>
      <c r="B472">
        <v>21013573</v>
      </c>
      <c r="C472">
        <v>21013545</v>
      </c>
      <c r="D472">
        <v>7173461</v>
      </c>
      <c r="E472">
        <v>7157832</v>
      </c>
      <c r="F472">
        <v>1</v>
      </c>
      <c r="G472">
        <v>7157832</v>
      </c>
      <c r="H472">
        <v>3</v>
      </c>
      <c r="I472" t="s">
        <v>924</v>
      </c>
      <c r="J472" t="s">
        <v>3</v>
      </c>
      <c r="K472" t="s">
        <v>925</v>
      </c>
      <c r="L472">
        <v>1354</v>
      </c>
      <c r="N472">
        <v>1010</v>
      </c>
      <c r="O472" t="s">
        <v>51</v>
      </c>
      <c r="P472" t="s">
        <v>51</v>
      </c>
      <c r="Q472">
        <v>1</v>
      </c>
      <c r="X472">
        <v>2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 t="s">
        <v>3</v>
      </c>
      <c r="AG472">
        <v>2</v>
      </c>
      <c r="AH472">
        <v>3</v>
      </c>
      <c r="AI472">
        <v>-1</v>
      </c>
      <c r="AJ472" t="s">
        <v>3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 x14ac:dyDescent="0.2">
      <c r="A473">
        <f>ROW(Source!A333)</f>
        <v>333</v>
      </c>
      <c r="B473">
        <v>21013574</v>
      </c>
      <c r="C473">
        <v>21013545</v>
      </c>
      <c r="D473">
        <v>7173477</v>
      </c>
      <c r="E473">
        <v>7157832</v>
      </c>
      <c r="F473">
        <v>1</v>
      </c>
      <c r="G473">
        <v>7157832</v>
      </c>
      <c r="H473">
        <v>3</v>
      </c>
      <c r="I473" t="s">
        <v>926</v>
      </c>
      <c r="J473" t="s">
        <v>3</v>
      </c>
      <c r="K473" t="s">
        <v>927</v>
      </c>
      <c r="L473">
        <v>1354</v>
      </c>
      <c r="N473">
        <v>1010</v>
      </c>
      <c r="O473" t="s">
        <v>51</v>
      </c>
      <c r="P473" t="s">
        <v>51</v>
      </c>
      <c r="Q473">
        <v>1</v>
      </c>
      <c r="X473">
        <v>1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 t="s">
        <v>3</v>
      </c>
      <c r="AG473">
        <v>1</v>
      </c>
      <c r="AH473">
        <v>3</v>
      </c>
      <c r="AI473">
        <v>-1</v>
      </c>
      <c r="AJ473" t="s">
        <v>3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 x14ac:dyDescent="0.2">
      <c r="A474">
        <f>ROW(Source!A333)</f>
        <v>333</v>
      </c>
      <c r="B474">
        <v>21013575</v>
      </c>
      <c r="C474">
        <v>21013545</v>
      </c>
      <c r="D474">
        <v>7173529</v>
      </c>
      <c r="E474">
        <v>7157832</v>
      </c>
      <c r="F474">
        <v>1</v>
      </c>
      <c r="G474">
        <v>7157832</v>
      </c>
      <c r="H474">
        <v>3</v>
      </c>
      <c r="I474" t="s">
        <v>928</v>
      </c>
      <c r="J474" t="s">
        <v>3</v>
      </c>
      <c r="K474" t="s">
        <v>929</v>
      </c>
      <c r="L474">
        <v>1354</v>
      </c>
      <c r="N474">
        <v>1010</v>
      </c>
      <c r="O474" t="s">
        <v>51</v>
      </c>
      <c r="P474" t="s">
        <v>51</v>
      </c>
      <c r="Q474">
        <v>1</v>
      </c>
      <c r="X474">
        <v>1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 t="s">
        <v>3</v>
      </c>
      <c r="AG474">
        <v>1</v>
      </c>
      <c r="AH474">
        <v>3</v>
      </c>
      <c r="AI474">
        <v>-1</v>
      </c>
      <c r="AJ474" t="s">
        <v>3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 x14ac:dyDescent="0.2">
      <c r="A475">
        <f>ROW(Source!A344)</f>
        <v>344</v>
      </c>
      <c r="B475">
        <v>21014348</v>
      </c>
      <c r="C475">
        <v>21014344</v>
      </c>
      <c r="D475">
        <v>7157835</v>
      </c>
      <c r="E475">
        <v>7157832</v>
      </c>
      <c r="F475">
        <v>1</v>
      </c>
      <c r="G475">
        <v>7157832</v>
      </c>
      <c r="H475">
        <v>1</v>
      </c>
      <c r="I475" t="s">
        <v>685</v>
      </c>
      <c r="J475" t="s">
        <v>3</v>
      </c>
      <c r="K475" t="s">
        <v>686</v>
      </c>
      <c r="L475">
        <v>1191</v>
      </c>
      <c r="N475">
        <v>1013</v>
      </c>
      <c r="O475" t="s">
        <v>687</v>
      </c>
      <c r="P475" t="s">
        <v>687</v>
      </c>
      <c r="Q475">
        <v>1</v>
      </c>
      <c r="X475">
        <v>72.290000000000006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1</v>
      </c>
      <c r="AE475">
        <v>1</v>
      </c>
      <c r="AF475" t="s">
        <v>28</v>
      </c>
      <c r="AG475">
        <v>83.133499999999998</v>
      </c>
      <c r="AH475">
        <v>2</v>
      </c>
      <c r="AI475">
        <v>21014345</v>
      </c>
      <c r="AJ475">
        <v>495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 x14ac:dyDescent="0.2">
      <c r="A476">
        <f>ROW(Source!A344)</f>
        <v>344</v>
      </c>
      <c r="B476">
        <v>21014349</v>
      </c>
      <c r="C476">
        <v>21014344</v>
      </c>
      <c r="D476">
        <v>7159942</v>
      </c>
      <c r="E476">
        <v>7157832</v>
      </c>
      <c r="F476">
        <v>1</v>
      </c>
      <c r="G476">
        <v>7157832</v>
      </c>
      <c r="H476">
        <v>2</v>
      </c>
      <c r="I476" t="s">
        <v>692</v>
      </c>
      <c r="J476" t="s">
        <v>3</v>
      </c>
      <c r="K476" t="s">
        <v>693</v>
      </c>
      <c r="L476">
        <v>1344</v>
      </c>
      <c r="N476">
        <v>1008</v>
      </c>
      <c r="O476" t="s">
        <v>691</v>
      </c>
      <c r="P476" t="s">
        <v>691</v>
      </c>
      <c r="Q476">
        <v>1</v>
      </c>
      <c r="X476">
        <v>1.18</v>
      </c>
      <c r="Y476">
        <v>0</v>
      </c>
      <c r="Z476">
        <v>1</v>
      </c>
      <c r="AA476">
        <v>0</v>
      </c>
      <c r="AB476">
        <v>0</v>
      </c>
      <c r="AC476">
        <v>0</v>
      </c>
      <c r="AD476">
        <v>1</v>
      </c>
      <c r="AE476">
        <v>0</v>
      </c>
      <c r="AF476" t="s">
        <v>28</v>
      </c>
      <c r="AG476">
        <v>1.3569999999999998</v>
      </c>
      <c r="AH476">
        <v>2</v>
      </c>
      <c r="AI476">
        <v>21014346</v>
      </c>
      <c r="AJ476">
        <v>496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 x14ac:dyDescent="0.2">
      <c r="A477">
        <f>ROW(Source!A344)</f>
        <v>344</v>
      </c>
      <c r="B477">
        <v>21014350</v>
      </c>
      <c r="C477">
        <v>21014344</v>
      </c>
      <c r="D477">
        <v>7173483</v>
      </c>
      <c r="E477">
        <v>7157832</v>
      </c>
      <c r="F477">
        <v>1</v>
      </c>
      <c r="G477">
        <v>7157832</v>
      </c>
      <c r="H477">
        <v>3</v>
      </c>
      <c r="I477" t="s">
        <v>930</v>
      </c>
      <c r="J477" t="s">
        <v>3</v>
      </c>
      <c r="K477" t="s">
        <v>931</v>
      </c>
      <c r="L477">
        <v>1354</v>
      </c>
      <c r="N477">
        <v>1010</v>
      </c>
      <c r="O477" t="s">
        <v>51</v>
      </c>
      <c r="P477" t="s">
        <v>51</v>
      </c>
      <c r="Q477">
        <v>1</v>
      </c>
      <c r="X477">
        <v>100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 t="s">
        <v>3</v>
      </c>
      <c r="AG477">
        <v>100</v>
      </c>
      <c r="AH477">
        <v>3</v>
      </c>
      <c r="AI477">
        <v>-1</v>
      </c>
      <c r="AJ477" t="s">
        <v>3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2">
      <c r="A478">
        <f>ROW(Source!A345)</f>
        <v>345</v>
      </c>
      <c r="B478">
        <v>21014348</v>
      </c>
      <c r="C478">
        <v>21014344</v>
      </c>
      <c r="D478">
        <v>7157835</v>
      </c>
      <c r="E478">
        <v>7157832</v>
      </c>
      <c r="F478">
        <v>1</v>
      </c>
      <c r="G478">
        <v>7157832</v>
      </c>
      <c r="H478">
        <v>1</v>
      </c>
      <c r="I478" t="s">
        <v>685</v>
      </c>
      <c r="J478" t="s">
        <v>3</v>
      </c>
      <c r="K478" t="s">
        <v>686</v>
      </c>
      <c r="L478">
        <v>1191</v>
      </c>
      <c r="N478">
        <v>1013</v>
      </c>
      <c r="O478" t="s">
        <v>687</v>
      </c>
      <c r="P478" t="s">
        <v>687</v>
      </c>
      <c r="Q478">
        <v>1</v>
      </c>
      <c r="X478">
        <v>72.290000000000006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1</v>
      </c>
      <c r="AE478">
        <v>1</v>
      </c>
      <c r="AF478" t="s">
        <v>28</v>
      </c>
      <c r="AG478">
        <v>83.133499999999998</v>
      </c>
      <c r="AH478">
        <v>2</v>
      </c>
      <c r="AI478">
        <v>21014345</v>
      </c>
      <c r="AJ478">
        <v>498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 x14ac:dyDescent="0.2">
      <c r="A479">
        <f>ROW(Source!A345)</f>
        <v>345</v>
      </c>
      <c r="B479">
        <v>21014349</v>
      </c>
      <c r="C479">
        <v>21014344</v>
      </c>
      <c r="D479">
        <v>7159942</v>
      </c>
      <c r="E479">
        <v>7157832</v>
      </c>
      <c r="F479">
        <v>1</v>
      </c>
      <c r="G479">
        <v>7157832</v>
      </c>
      <c r="H479">
        <v>2</v>
      </c>
      <c r="I479" t="s">
        <v>692</v>
      </c>
      <c r="J479" t="s">
        <v>3</v>
      </c>
      <c r="K479" t="s">
        <v>693</v>
      </c>
      <c r="L479">
        <v>1344</v>
      </c>
      <c r="N479">
        <v>1008</v>
      </c>
      <c r="O479" t="s">
        <v>691</v>
      </c>
      <c r="P479" t="s">
        <v>691</v>
      </c>
      <c r="Q479">
        <v>1</v>
      </c>
      <c r="X479">
        <v>1.18</v>
      </c>
      <c r="Y479">
        <v>0</v>
      </c>
      <c r="Z479">
        <v>1</v>
      </c>
      <c r="AA479">
        <v>0</v>
      </c>
      <c r="AB479">
        <v>0</v>
      </c>
      <c r="AC479">
        <v>0</v>
      </c>
      <c r="AD479">
        <v>1</v>
      </c>
      <c r="AE479">
        <v>0</v>
      </c>
      <c r="AF479" t="s">
        <v>28</v>
      </c>
      <c r="AG479">
        <v>1.3569999999999998</v>
      </c>
      <c r="AH479">
        <v>2</v>
      </c>
      <c r="AI479">
        <v>21014346</v>
      </c>
      <c r="AJ479">
        <v>499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 x14ac:dyDescent="0.2">
      <c r="A480">
        <f>ROW(Source!A345)</f>
        <v>345</v>
      </c>
      <c r="B480">
        <v>21014350</v>
      </c>
      <c r="C480">
        <v>21014344</v>
      </c>
      <c r="D480">
        <v>7173483</v>
      </c>
      <c r="E480">
        <v>7157832</v>
      </c>
      <c r="F480">
        <v>1</v>
      </c>
      <c r="G480">
        <v>7157832</v>
      </c>
      <c r="H480">
        <v>3</v>
      </c>
      <c r="I480" t="s">
        <v>930</v>
      </c>
      <c r="J480" t="s">
        <v>3</v>
      </c>
      <c r="K480" t="s">
        <v>931</v>
      </c>
      <c r="L480">
        <v>1354</v>
      </c>
      <c r="N480">
        <v>1010</v>
      </c>
      <c r="O480" t="s">
        <v>51</v>
      </c>
      <c r="P480" t="s">
        <v>51</v>
      </c>
      <c r="Q480">
        <v>1</v>
      </c>
      <c r="X480">
        <v>100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 t="s">
        <v>3</v>
      </c>
      <c r="AG480">
        <v>100</v>
      </c>
      <c r="AH480">
        <v>3</v>
      </c>
      <c r="AI480">
        <v>-1</v>
      </c>
      <c r="AJ480" t="s">
        <v>3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 x14ac:dyDescent="0.2">
      <c r="A481">
        <f>ROW(Source!A348)</f>
        <v>348</v>
      </c>
      <c r="B481">
        <v>21014356</v>
      </c>
      <c r="C481">
        <v>21014352</v>
      </c>
      <c r="D481">
        <v>7157835</v>
      </c>
      <c r="E481">
        <v>7157832</v>
      </c>
      <c r="F481">
        <v>1</v>
      </c>
      <c r="G481">
        <v>7157832</v>
      </c>
      <c r="H481">
        <v>1</v>
      </c>
      <c r="I481" t="s">
        <v>685</v>
      </c>
      <c r="J481" t="s">
        <v>3</v>
      </c>
      <c r="K481" t="s">
        <v>686</v>
      </c>
      <c r="L481">
        <v>1191</v>
      </c>
      <c r="N481">
        <v>1013</v>
      </c>
      <c r="O481" t="s">
        <v>687</v>
      </c>
      <c r="P481" t="s">
        <v>687</v>
      </c>
      <c r="Q481">
        <v>1</v>
      </c>
      <c r="X481">
        <v>47.2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1</v>
      </c>
      <c r="AE481">
        <v>1</v>
      </c>
      <c r="AF481" t="s">
        <v>28</v>
      </c>
      <c r="AG481">
        <v>54.28</v>
      </c>
      <c r="AH481">
        <v>2</v>
      </c>
      <c r="AI481">
        <v>21014353</v>
      </c>
      <c r="AJ481">
        <v>501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 x14ac:dyDescent="0.2">
      <c r="A482">
        <f>ROW(Source!A348)</f>
        <v>348</v>
      </c>
      <c r="B482">
        <v>21014357</v>
      </c>
      <c r="C482">
        <v>21014352</v>
      </c>
      <c r="D482">
        <v>7159942</v>
      </c>
      <c r="E482">
        <v>7157832</v>
      </c>
      <c r="F482">
        <v>1</v>
      </c>
      <c r="G482">
        <v>7157832</v>
      </c>
      <c r="H482">
        <v>2</v>
      </c>
      <c r="I482" t="s">
        <v>692</v>
      </c>
      <c r="J482" t="s">
        <v>3</v>
      </c>
      <c r="K482" t="s">
        <v>693</v>
      </c>
      <c r="L482">
        <v>1344</v>
      </c>
      <c r="N482">
        <v>1008</v>
      </c>
      <c r="O482" t="s">
        <v>691</v>
      </c>
      <c r="P482" t="s">
        <v>691</v>
      </c>
      <c r="Q482">
        <v>1</v>
      </c>
      <c r="X482">
        <v>3.72</v>
      </c>
      <c r="Y482">
        <v>0</v>
      </c>
      <c r="Z482">
        <v>1</v>
      </c>
      <c r="AA482">
        <v>0</v>
      </c>
      <c r="AB482">
        <v>0</v>
      </c>
      <c r="AC482">
        <v>0</v>
      </c>
      <c r="AD482">
        <v>1</v>
      </c>
      <c r="AE482">
        <v>0</v>
      </c>
      <c r="AF482" t="s">
        <v>28</v>
      </c>
      <c r="AG482">
        <v>4.2779999999999996</v>
      </c>
      <c r="AH482">
        <v>2</v>
      </c>
      <c r="AI482">
        <v>21014354</v>
      </c>
      <c r="AJ482">
        <v>502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 x14ac:dyDescent="0.2">
      <c r="A483">
        <f>ROW(Source!A348)</f>
        <v>348</v>
      </c>
      <c r="B483">
        <v>21014358</v>
      </c>
      <c r="C483">
        <v>21014352</v>
      </c>
      <c r="D483">
        <v>7163173</v>
      </c>
      <c r="E483">
        <v>7157832</v>
      </c>
      <c r="F483">
        <v>1</v>
      </c>
      <c r="G483">
        <v>7157832</v>
      </c>
      <c r="H483">
        <v>3</v>
      </c>
      <c r="I483" t="s">
        <v>932</v>
      </c>
      <c r="J483" t="s">
        <v>3</v>
      </c>
      <c r="K483" t="s">
        <v>933</v>
      </c>
      <c r="L483">
        <v>1354</v>
      </c>
      <c r="N483">
        <v>1010</v>
      </c>
      <c r="O483" t="s">
        <v>51</v>
      </c>
      <c r="P483" t="s">
        <v>51</v>
      </c>
      <c r="Q483">
        <v>1</v>
      </c>
      <c r="X483">
        <v>100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 t="s">
        <v>3</v>
      </c>
      <c r="AG483">
        <v>100</v>
      </c>
      <c r="AH483">
        <v>3</v>
      </c>
      <c r="AI483">
        <v>-1</v>
      </c>
      <c r="AJ483" t="s">
        <v>3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 x14ac:dyDescent="0.2">
      <c r="A484">
        <f>ROW(Source!A349)</f>
        <v>349</v>
      </c>
      <c r="B484">
        <v>21014356</v>
      </c>
      <c r="C484">
        <v>21014352</v>
      </c>
      <c r="D484">
        <v>7157835</v>
      </c>
      <c r="E484">
        <v>7157832</v>
      </c>
      <c r="F484">
        <v>1</v>
      </c>
      <c r="G484">
        <v>7157832</v>
      </c>
      <c r="H484">
        <v>1</v>
      </c>
      <c r="I484" t="s">
        <v>685</v>
      </c>
      <c r="J484" t="s">
        <v>3</v>
      </c>
      <c r="K484" t="s">
        <v>686</v>
      </c>
      <c r="L484">
        <v>1191</v>
      </c>
      <c r="N484">
        <v>1013</v>
      </c>
      <c r="O484" t="s">
        <v>687</v>
      </c>
      <c r="P484" t="s">
        <v>687</v>
      </c>
      <c r="Q484">
        <v>1</v>
      </c>
      <c r="X484">
        <v>47.2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1</v>
      </c>
      <c r="AE484">
        <v>1</v>
      </c>
      <c r="AF484" t="s">
        <v>28</v>
      </c>
      <c r="AG484">
        <v>54.28</v>
      </c>
      <c r="AH484">
        <v>2</v>
      </c>
      <c r="AI484">
        <v>21014353</v>
      </c>
      <c r="AJ484">
        <v>504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 x14ac:dyDescent="0.2">
      <c r="A485">
        <f>ROW(Source!A349)</f>
        <v>349</v>
      </c>
      <c r="B485">
        <v>21014357</v>
      </c>
      <c r="C485">
        <v>21014352</v>
      </c>
      <c r="D485">
        <v>7159942</v>
      </c>
      <c r="E485">
        <v>7157832</v>
      </c>
      <c r="F485">
        <v>1</v>
      </c>
      <c r="G485">
        <v>7157832</v>
      </c>
      <c r="H485">
        <v>2</v>
      </c>
      <c r="I485" t="s">
        <v>692</v>
      </c>
      <c r="J485" t="s">
        <v>3</v>
      </c>
      <c r="K485" t="s">
        <v>693</v>
      </c>
      <c r="L485">
        <v>1344</v>
      </c>
      <c r="N485">
        <v>1008</v>
      </c>
      <c r="O485" t="s">
        <v>691</v>
      </c>
      <c r="P485" t="s">
        <v>691</v>
      </c>
      <c r="Q485">
        <v>1</v>
      </c>
      <c r="X485">
        <v>3.72</v>
      </c>
      <c r="Y485">
        <v>0</v>
      </c>
      <c r="Z485">
        <v>1</v>
      </c>
      <c r="AA485">
        <v>0</v>
      </c>
      <c r="AB485">
        <v>0</v>
      </c>
      <c r="AC485">
        <v>0</v>
      </c>
      <c r="AD485">
        <v>1</v>
      </c>
      <c r="AE485">
        <v>0</v>
      </c>
      <c r="AF485" t="s">
        <v>28</v>
      </c>
      <c r="AG485">
        <v>4.2779999999999996</v>
      </c>
      <c r="AH485">
        <v>2</v>
      </c>
      <c r="AI485">
        <v>21014354</v>
      </c>
      <c r="AJ485">
        <v>505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2">
      <c r="A486">
        <f>ROW(Source!A349)</f>
        <v>349</v>
      </c>
      <c r="B486">
        <v>21014358</v>
      </c>
      <c r="C486">
        <v>21014352</v>
      </c>
      <c r="D486">
        <v>7163173</v>
      </c>
      <c r="E486">
        <v>7157832</v>
      </c>
      <c r="F486">
        <v>1</v>
      </c>
      <c r="G486">
        <v>7157832</v>
      </c>
      <c r="H486">
        <v>3</v>
      </c>
      <c r="I486" t="s">
        <v>932</v>
      </c>
      <c r="J486" t="s">
        <v>3</v>
      </c>
      <c r="K486" t="s">
        <v>933</v>
      </c>
      <c r="L486">
        <v>1354</v>
      </c>
      <c r="N486">
        <v>1010</v>
      </c>
      <c r="O486" t="s">
        <v>51</v>
      </c>
      <c r="P486" t="s">
        <v>51</v>
      </c>
      <c r="Q486">
        <v>1</v>
      </c>
      <c r="X486">
        <v>100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 t="s">
        <v>3</v>
      </c>
      <c r="AG486">
        <v>100</v>
      </c>
      <c r="AH486">
        <v>3</v>
      </c>
      <c r="AI486">
        <v>-1</v>
      </c>
      <c r="AJ486" t="s">
        <v>3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 x14ac:dyDescent="0.2">
      <c r="A487">
        <f>ROW(Source!A352)</f>
        <v>352</v>
      </c>
      <c r="B487">
        <v>21013586</v>
      </c>
      <c r="C487">
        <v>21013582</v>
      </c>
      <c r="D487">
        <v>7157835</v>
      </c>
      <c r="E487">
        <v>7157832</v>
      </c>
      <c r="F487">
        <v>1</v>
      </c>
      <c r="G487">
        <v>7157832</v>
      </c>
      <c r="H487">
        <v>1</v>
      </c>
      <c r="I487" t="s">
        <v>685</v>
      </c>
      <c r="J487" t="s">
        <v>3</v>
      </c>
      <c r="K487" t="s">
        <v>686</v>
      </c>
      <c r="L487">
        <v>1191</v>
      </c>
      <c r="N487">
        <v>1013</v>
      </c>
      <c r="O487" t="s">
        <v>687</v>
      </c>
      <c r="P487" t="s">
        <v>687</v>
      </c>
      <c r="Q487">
        <v>1</v>
      </c>
      <c r="X487">
        <v>0.7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1</v>
      </c>
      <c r="AE487">
        <v>1</v>
      </c>
      <c r="AF487" t="s">
        <v>63</v>
      </c>
      <c r="AG487">
        <v>0.92574999999999985</v>
      </c>
      <c r="AH487">
        <v>2</v>
      </c>
      <c r="AI487">
        <v>21013583</v>
      </c>
      <c r="AJ487">
        <v>507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 x14ac:dyDescent="0.2">
      <c r="A488">
        <f>ROW(Source!A352)</f>
        <v>352</v>
      </c>
      <c r="B488">
        <v>21013588</v>
      </c>
      <c r="C488">
        <v>21013582</v>
      </c>
      <c r="D488">
        <v>7182707</v>
      </c>
      <c r="E488">
        <v>7157832</v>
      </c>
      <c r="F488">
        <v>1</v>
      </c>
      <c r="G488">
        <v>7157832</v>
      </c>
      <c r="H488">
        <v>3</v>
      </c>
      <c r="I488" t="s">
        <v>688</v>
      </c>
      <c r="J488" t="s">
        <v>3</v>
      </c>
      <c r="K488" t="s">
        <v>690</v>
      </c>
      <c r="L488">
        <v>1344</v>
      </c>
      <c r="N488">
        <v>1008</v>
      </c>
      <c r="O488" t="s">
        <v>691</v>
      </c>
      <c r="P488" t="s">
        <v>691</v>
      </c>
      <c r="Q488">
        <v>1</v>
      </c>
      <c r="X488">
        <v>0.84</v>
      </c>
      <c r="Y488">
        <v>1</v>
      </c>
      <c r="Z488">
        <v>0</v>
      </c>
      <c r="AA488">
        <v>0</v>
      </c>
      <c r="AB488">
        <v>0</v>
      </c>
      <c r="AC488">
        <v>0</v>
      </c>
      <c r="AD488">
        <v>1</v>
      </c>
      <c r="AE488">
        <v>0</v>
      </c>
      <c r="AF488" t="s">
        <v>3</v>
      </c>
      <c r="AG488">
        <v>0.84</v>
      </c>
      <c r="AH488">
        <v>2</v>
      </c>
      <c r="AI488">
        <v>21013584</v>
      </c>
      <c r="AJ488">
        <v>508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 x14ac:dyDescent="0.2">
      <c r="A489">
        <f>ROW(Source!A352)</f>
        <v>352</v>
      </c>
      <c r="B489">
        <v>21013587</v>
      </c>
      <c r="C489">
        <v>21013582</v>
      </c>
      <c r="D489">
        <v>7173446</v>
      </c>
      <c r="E489">
        <v>7157832</v>
      </c>
      <c r="F489">
        <v>1</v>
      </c>
      <c r="G489">
        <v>7157832</v>
      </c>
      <c r="H489">
        <v>3</v>
      </c>
      <c r="I489" t="s">
        <v>922</v>
      </c>
      <c r="J489" t="s">
        <v>3</v>
      </c>
      <c r="K489" t="s">
        <v>923</v>
      </c>
      <c r="L489">
        <v>1354</v>
      </c>
      <c r="N489">
        <v>1010</v>
      </c>
      <c r="O489" t="s">
        <v>51</v>
      </c>
      <c r="P489" t="s">
        <v>51</v>
      </c>
      <c r="Q489">
        <v>1</v>
      </c>
      <c r="X489">
        <v>1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 t="s">
        <v>3</v>
      </c>
      <c r="AG489">
        <v>1</v>
      </c>
      <c r="AH489">
        <v>3</v>
      </c>
      <c r="AI489">
        <v>-1</v>
      </c>
      <c r="AJ489" t="s">
        <v>3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 x14ac:dyDescent="0.2">
      <c r="A490">
        <f>ROW(Source!A353)</f>
        <v>353</v>
      </c>
      <c r="B490">
        <v>21013586</v>
      </c>
      <c r="C490">
        <v>21013582</v>
      </c>
      <c r="D490">
        <v>7157835</v>
      </c>
      <c r="E490">
        <v>7157832</v>
      </c>
      <c r="F490">
        <v>1</v>
      </c>
      <c r="G490">
        <v>7157832</v>
      </c>
      <c r="H490">
        <v>1</v>
      </c>
      <c r="I490" t="s">
        <v>685</v>
      </c>
      <c r="J490" t="s">
        <v>3</v>
      </c>
      <c r="K490" t="s">
        <v>686</v>
      </c>
      <c r="L490">
        <v>1191</v>
      </c>
      <c r="N490">
        <v>1013</v>
      </c>
      <c r="O490" t="s">
        <v>687</v>
      </c>
      <c r="P490" t="s">
        <v>687</v>
      </c>
      <c r="Q490">
        <v>1</v>
      </c>
      <c r="X490">
        <v>0.7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1</v>
      </c>
      <c r="AE490">
        <v>1</v>
      </c>
      <c r="AF490" t="s">
        <v>63</v>
      </c>
      <c r="AG490">
        <v>0.92574999999999985</v>
      </c>
      <c r="AH490">
        <v>2</v>
      </c>
      <c r="AI490">
        <v>21013583</v>
      </c>
      <c r="AJ490">
        <v>510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 x14ac:dyDescent="0.2">
      <c r="A491">
        <f>ROW(Source!A353)</f>
        <v>353</v>
      </c>
      <c r="B491">
        <v>21013588</v>
      </c>
      <c r="C491">
        <v>21013582</v>
      </c>
      <c r="D491">
        <v>7182707</v>
      </c>
      <c r="E491">
        <v>7157832</v>
      </c>
      <c r="F491">
        <v>1</v>
      </c>
      <c r="G491">
        <v>7157832</v>
      </c>
      <c r="H491">
        <v>3</v>
      </c>
      <c r="I491" t="s">
        <v>688</v>
      </c>
      <c r="J491" t="s">
        <v>3</v>
      </c>
      <c r="K491" t="s">
        <v>690</v>
      </c>
      <c r="L491">
        <v>1344</v>
      </c>
      <c r="N491">
        <v>1008</v>
      </c>
      <c r="O491" t="s">
        <v>691</v>
      </c>
      <c r="P491" t="s">
        <v>691</v>
      </c>
      <c r="Q491">
        <v>1</v>
      </c>
      <c r="X491">
        <v>0.84</v>
      </c>
      <c r="Y491">
        <v>1</v>
      </c>
      <c r="Z491">
        <v>0</v>
      </c>
      <c r="AA491">
        <v>0</v>
      </c>
      <c r="AB491">
        <v>0</v>
      </c>
      <c r="AC491">
        <v>0</v>
      </c>
      <c r="AD491">
        <v>1</v>
      </c>
      <c r="AE491">
        <v>0</v>
      </c>
      <c r="AF491" t="s">
        <v>3</v>
      </c>
      <c r="AG491">
        <v>0.84</v>
      </c>
      <c r="AH491">
        <v>2</v>
      </c>
      <c r="AI491">
        <v>21013584</v>
      </c>
      <c r="AJ491">
        <v>511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 x14ac:dyDescent="0.2">
      <c r="A492">
        <f>ROW(Source!A353)</f>
        <v>353</v>
      </c>
      <c r="B492">
        <v>21013587</v>
      </c>
      <c r="C492">
        <v>21013582</v>
      </c>
      <c r="D492">
        <v>7173446</v>
      </c>
      <c r="E492">
        <v>7157832</v>
      </c>
      <c r="F492">
        <v>1</v>
      </c>
      <c r="G492">
        <v>7157832</v>
      </c>
      <c r="H492">
        <v>3</v>
      </c>
      <c r="I492" t="s">
        <v>922</v>
      </c>
      <c r="J492" t="s">
        <v>3</v>
      </c>
      <c r="K492" t="s">
        <v>923</v>
      </c>
      <c r="L492">
        <v>1354</v>
      </c>
      <c r="N492">
        <v>1010</v>
      </c>
      <c r="O492" t="s">
        <v>51</v>
      </c>
      <c r="P492" t="s">
        <v>51</v>
      </c>
      <c r="Q492">
        <v>1</v>
      </c>
      <c r="X492">
        <v>1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 t="s">
        <v>3</v>
      </c>
      <c r="AG492">
        <v>1</v>
      </c>
      <c r="AH492">
        <v>3</v>
      </c>
      <c r="AI492">
        <v>-1</v>
      </c>
      <c r="AJ492" t="s">
        <v>3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 x14ac:dyDescent="0.2">
      <c r="A493">
        <f>ROW(Source!A356)</f>
        <v>356</v>
      </c>
      <c r="B493">
        <v>21013594</v>
      </c>
      <c r="C493">
        <v>21013590</v>
      </c>
      <c r="D493">
        <v>7157835</v>
      </c>
      <c r="E493">
        <v>7157832</v>
      </c>
      <c r="F493">
        <v>1</v>
      </c>
      <c r="G493">
        <v>7157832</v>
      </c>
      <c r="H493">
        <v>1</v>
      </c>
      <c r="I493" t="s">
        <v>685</v>
      </c>
      <c r="J493" t="s">
        <v>3</v>
      </c>
      <c r="K493" t="s">
        <v>686</v>
      </c>
      <c r="L493">
        <v>1191</v>
      </c>
      <c r="N493">
        <v>1013</v>
      </c>
      <c r="O493" t="s">
        <v>687</v>
      </c>
      <c r="P493" t="s">
        <v>687</v>
      </c>
      <c r="Q493">
        <v>1</v>
      </c>
      <c r="X493">
        <v>46.19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1</v>
      </c>
      <c r="AE493">
        <v>1</v>
      </c>
      <c r="AF493" t="s">
        <v>28</v>
      </c>
      <c r="AG493">
        <v>53.11849999999999</v>
      </c>
      <c r="AH493">
        <v>2</v>
      </c>
      <c r="AI493">
        <v>21013592</v>
      </c>
      <c r="AJ493">
        <v>513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 x14ac:dyDescent="0.2">
      <c r="A494">
        <f>ROW(Source!A356)</f>
        <v>356</v>
      </c>
      <c r="B494">
        <v>21013595</v>
      </c>
      <c r="C494">
        <v>21013590</v>
      </c>
      <c r="D494">
        <v>7231857</v>
      </c>
      <c r="E494">
        <v>1</v>
      </c>
      <c r="F494">
        <v>1</v>
      </c>
      <c r="G494">
        <v>7157832</v>
      </c>
      <c r="H494">
        <v>3</v>
      </c>
      <c r="I494" t="s">
        <v>171</v>
      </c>
      <c r="J494" t="s">
        <v>174</v>
      </c>
      <c r="K494" t="s">
        <v>172</v>
      </c>
      <c r="L494">
        <v>1348</v>
      </c>
      <c r="N494">
        <v>1009</v>
      </c>
      <c r="O494" t="s">
        <v>173</v>
      </c>
      <c r="P494" t="s">
        <v>173</v>
      </c>
      <c r="Q494">
        <v>1000</v>
      </c>
      <c r="X494">
        <v>0.05</v>
      </c>
      <c r="Y494">
        <v>1227.3800000000001</v>
      </c>
      <c r="Z494">
        <v>0</v>
      </c>
      <c r="AA494">
        <v>0</v>
      </c>
      <c r="AB494">
        <v>0</v>
      </c>
      <c r="AC494">
        <v>0</v>
      </c>
      <c r="AD494">
        <v>1</v>
      </c>
      <c r="AE494">
        <v>0</v>
      </c>
      <c r="AF494" t="s">
        <v>3</v>
      </c>
      <c r="AG494">
        <v>0.05</v>
      </c>
      <c r="AH494">
        <v>2</v>
      </c>
      <c r="AI494">
        <v>21013593</v>
      </c>
      <c r="AJ494">
        <v>514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 x14ac:dyDescent="0.2">
      <c r="A495">
        <f>ROW(Source!A356)</f>
        <v>356</v>
      </c>
      <c r="B495">
        <v>21013596</v>
      </c>
      <c r="C495">
        <v>21013590</v>
      </c>
      <c r="D495">
        <v>7172057</v>
      </c>
      <c r="E495">
        <v>7157832</v>
      </c>
      <c r="F495">
        <v>1</v>
      </c>
      <c r="G495">
        <v>7157832</v>
      </c>
      <c r="H495">
        <v>3</v>
      </c>
      <c r="I495" t="s">
        <v>934</v>
      </c>
      <c r="J495" t="s">
        <v>3</v>
      </c>
      <c r="K495" t="s">
        <v>935</v>
      </c>
      <c r="L495">
        <v>1354</v>
      </c>
      <c r="N495">
        <v>1010</v>
      </c>
      <c r="O495" t="s">
        <v>51</v>
      </c>
      <c r="P495" t="s">
        <v>51</v>
      </c>
      <c r="Q495">
        <v>1</v>
      </c>
      <c r="X495">
        <v>100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 t="s">
        <v>3</v>
      </c>
      <c r="AG495">
        <v>100</v>
      </c>
      <c r="AH495">
        <v>3</v>
      </c>
      <c r="AI495">
        <v>-1</v>
      </c>
      <c r="AJ495" t="s">
        <v>3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 x14ac:dyDescent="0.2">
      <c r="A496">
        <f>ROW(Source!A357)</f>
        <v>357</v>
      </c>
      <c r="B496">
        <v>21013594</v>
      </c>
      <c r="C496">
        <v>21013590</v>
      </c>
      <c r="D496">
        <v>7157835</v>
      </c>
      <c r="E496">
        <v>7157832</v>
      </c>
      <c r="F496">
        <v>1</v>
      </c>
      <c r="G496">
        <v>7157832</v>
      </c>
      <c r="H496">
        <v>1</v>
      </c>
      <c r="I496" t="s">
        <v>685</v>
      </c>
      <c r="J496" t="s">
        <v>3</v>
      </c>
      <c r="K496" t="s">
        <v>686</v>
      </c>
      <c r="L496">
        <v>1191</v>
      </c>
      <c r="N496">
        <v>1013</v>
      </c>
      <c r="O496" t="s">
        <v>687</v>
      </c>
      <c r="P496" t="s">
        <v>687</v>
      </c>
      <c r="Q496">
        <v>1</v>
      </c>
      <c r="X496">
        <v>46.19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1</v>
      </c>
      <c r="AE496">
        <v>1</v>
      </c>
      <c r="AF496" t="s">
        <v>28</v>
      </c>
      <c r="AG496">
        <v>53.11849999999999</v>
      </c>
      <c r="AH496">
        <v>2</v>
      </c>
      <c r="AI496">
        <v>21013592</v>
      </c>
      <c r="AJ496">
        <v>516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 x14ac:dyDescent="0.2">
      <c r="A497">
        <f>ROW(Source!A357)</f>
        <v>357</v>
      </c>
      <c r="B497">
        <v>21013595</v>
      </c>
      <c r="C497">
        <v>21013590</v>
      </c>
      <c r="D497">
        <v>7231857</v>
      </c>
      <c r="E497">
        <v>1</v>
      </c>
      <c r="F497">
        <v>1</v>
      </c>
      <c r="G497">
        <v>7157832</v>
      </c>
      <c r="H497">
        <v>3</v>
      </c>
      <c r="I497" t="s">
        <v>171</v>
      </c>
      <c r="J497" t="s">
        <v>174</v>
      </c>
      <c r="K497" t="s">
        <v>172</v>
      </c>
      <c r="L497">
        <v>1348</v>
      </c>
      <c r="N497">
        <v>1009</v>
      </c>
      <c r="O497" t="s">
        <v>173</v>
      </c>
      <c r="P497" t="s">
        <v>173</v>
      </c>
      <c r="Q497">
        <v>1000</v>
      </c>
      <c r="X497">
        <v>0.05</v>
      </c>
      <c r="Y497">
        <v>1227.3800000000001</v>
      </c>
      <c r="Z497">
        <v>0</v>
      </c>
      <c r="AA497">
        <v>0</v>
      </c>
      <c r="AB497">
        <v>0</v>
      </c>
      <c r="AC497">
        <v>0</v>
      </c>
      <c r="AD497">
        <v>1</v>
      </c>
      <c r="AE497">
        <v>0</v>
      </c>
      <c r="AF497" t="s">
        <v>3</v>
      </c>
      <c r="AG497">
        <v>0.05</v>
      </c>
      <c r="AH497">
        <v>2</v>
      </c>
      <c r="AI497">
        <v>21013593</v>
      </c>
      <c r="AJ497">
        <v>517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 x14ac:dyDescent="0.2">
      <c r="A498">
        <f>ROW(Source!A357)</f>
        <v>357</v>
      </c>
      <c r="B498">
        <v>21013596</v>
      </c>
      <c r="C498">
        <v>21013590</v>
      </c>
      <c r="D498">
        <v>7172057</v>
      </c>
      <c r="E498">
        <v>7157832</v>
      </c>
      <c r="F498">
        <v>1</v>
      </c>
      <c r="G498">
        <v>7157832</v>
      </c>
      <c r="H498">
        <v>3</v>
      </c>
      <c r="I498" t="s">
        <v>934</v>
      </c>
      <c r="J498" t="s">
        <v>3</v>
      </c>
      <c r="K498" t="s">
        <v>935</v>
      </c>
      <c r="L498">
        <v>1354</v>
      </c>
      <c r="N498">
        <v>1010</v>
      </c>
      <c r="O498" t="s">
        <v>51</v>
      </c>
      <c r="P498" t="s">
        <v>51</v>
      </c>
      <c r="Q498">
        <v>1</v>
      </c>
      <c r="X498">
        <v>100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 t="s">
        <v>3</v>
      </c>
      <c r="AG498">
        <v>100</v>
      </c>
      <c r="AH498">
        <v>3</v>
      </c>
      <c r="AI498">
        <v>-1</v>
      </c>
      <c r="AJ498" t="s">
        <v>3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 x14ac:dyDescent="0.2">
      <c r="A499">
        <f>ROW(Source!A394)</f>
        <v>394</v>
      </c>
      <c r="B499">
        <v>21013600</v>
      </c>
      <c r="C499">
        <v>21013598</v>
      </c>
      <c r="D499">
        <v>7157835</v>
      </c>
      <c r="E499">
        <v>7157832</v>
      </c>
      <c r="F499">
        <v>1</v>
      </c>
      <c r="G499">
        <v>7157832</v>
      </c>
      <c r="H499">
        <v>1</v>
      </c>
      <c r="I499" t="s">
        <v>685</v>
      </c>
      <c r="J499" t="s">
        <v>3</v>
      </c>
      <c r="K499" t="s">
        <v>686</v>
      </c>
      <c r="L499">
        <v>1191</v>
      </c>
      <c r="N499">
        <v>1013</v>
      </c>
      <c r="O499" t="s">
        <v>687</v>
      </c>
      <c r="P499" t="s">
        <v>687</v>
      </c>
      <c r="Q499">
        <v>1</v>
      </c>
      <c r="X499">
        <v>10.81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1</v>
      </c>
      <c r="AE499">
        <v>1</v>
      </c>
      <c r="AF499" t="s">
        <v>28</v>
      </c>
      <c r="AG499">
        <v>12.4315</v>
      </c>
      <c r="AH499">
        <v>2</v>
      </c>
      <c r="AI499">
        <v>21013599</v>
      </c>
      <c r="AJ499">
        <v>519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 x14ac:dyDescent="0.2">
      <c r="A500">
        <f>ROW(Source!A395)</f>
        <v>395</v>
      </c>
      <c r="B500">
        <v>21013600</v>
      </c>
      <c r="C500">
        <v>21013598</v>
      </c>
      <c r="D500">
        <v>7157835</v>
      </c>
      <c r="E500">
        <v>7157832</v>
      </c>
      <c r="F500">
        <v>1</v>
      </c>
      <c r="G500">
        <v>7157832</v>
      </c>
      <c r="H500">
        <v>1</v>
      </c>
      <c r="I500" t="s">
        <v>685</v>
      </c>
      <c r="J500" t="s">
        <v>3</v>
      </c>
      <c r="K500" t="s">
        <v>686</v>
      </c>
      <c r="L500">
        <v>1191</v>
      </c>
      <c r="N500">
        <v>1013</v>
      </c>
      <c r="O500" t="s">
        <v>687</v>
      </c>
      <c r="P500" t="s">
        <v>687</v>
      </c>
      <c r="Q500">
        <v>1</v>
      </c>
      <c r="X500">
        <v>10.81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1</v>
      </c>
      <c r="AF500" t="s">
        <v>28</v>
      </c>
      <c r="AG500">
        <v>12.4315</v>
      </c>
      <c r="AH500">
        <v>2</v>
      </c>
      <c r="AI500">
        <v>21013599</v>
      </c>
      <c r="AJ500">
        <v>520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 x14ac:dyDescent="0.2">
      <c r="A501">
        <f>ROW(Source!A396)</f>
        <v>396</v>
      </c>
      <c r="B501">
        <v>21014338</v>
      </c>
      <c r="C501">
        <v>21014336</v>
      </c>
      <c r="D501">
        <v>7157835</v>
      </c>
      <c r="E501">
        <v>7157832</v>
      </c>
      <c r="F501">
        <v>1</v>
      </c>
      <c r="G501">
        <v>7157832</v>
      </c>
      <c r="H501">
        <v>1</v>
      </c>
      <c r="I501" t="s">
        <v>685</v>
      </c>
      <c r="J501" t="s">
        <v>3</v>
      </c>
      <c r="K501" t="s">
        <v>686</v>
      </c>
      <c r="L501">
        <v>1191</v>
      </c>
      <c r="N501">
        <v>1013</v>
      </c>
      <c r="O501" t="s">
        <v>687</v>
      </c>
      <c r="P501" t="s">
        <v>687</v>
      </c>
      <c r="Q501">
        <v>1</v>
      </c>
      <c r="X501">
        <v>5.84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1</v>
      </c>
      <c r="AE501">
        <v>1</v>
      </c>
      <c r="AF501" t="s">
        <v>28</v>
      </c>
      <c r="AG501">
        <v>6.7159999999999993</v>
      </c>
      <c r="AH501">
        <v>2</v>
      </c>
      <c r="AI501">
        <v>21014337</v>
      </c>
      <c r="AJ501">
        <v>521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 x14ac:dyDescent="0.2">
      <c r="A502">
        <f>ROW(Source!A397)</f>
        <v>397</v>
      </c>
      <c r="B502">
        <v>21014338</v>
      </c>
      <c r="C502">
        <v>21014336</v>
      </c>
      <c r="D502">
        <v>7157835</v>
      </c>
      <c r="E502">
        <v>7157832</v>
      </c>
      <c r="F502">
        <v>1</v>
      </c>
      <c r="G502">
        <v>7157832</v>
      </c>
      <c r="H502">
        <v>1</v>
      </c>
      <c r="I502" t="s">
        <v>685</v>
      </c>
      <c r="J502" t="s">
        <v>3</v>
      </c>
      <c r="K502" t="s">
        <v>686</v>
      </c>
      <c r="L502">
        <v>1191</v>
      </c>
      <c r="N502">
        <v>1013</v>
      </c>
      <c r="O502" t="s">
        <v>687</v>
      </c>
      <c r="P502" t="s">
        <v>687</v>
      </c>
      <c r="Q502">
        <v>1</v>
      </c>
      <c r="X502">
        <v>5.84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1</v>
      </c>
      <c r="AE502">
        <v>1</v>
      </c>
      <c r="AF502" t="s">
        <v>28</v>
      </c>
      <c r="AG502">
        <v>6.7159999999999993</v>
      </c>
      <c r="AH502">
        <v>2</v>
      </c>
      <c r="AI502">
        <v>21014337</v>
      </c>
      <c r="AJ502">
        <v>522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по ТСН-2001</vt:lpstr>
      <vt:lpstr>Дефектная ведомость</vt:lpstr>
      <vt:lpstr>Source</vt:lpstr>
      <vt:lpstr>SourceObSm</vt:lpstr>
      <vt:lpstr>SmtRes</vt:lpstr>
      <vt:lpstr>EtalonRes</vt:lpstr>
      <vt:lpstr>'Дефектная ведомость'!Заголовки_для_печати</vt:lpstr>
      <vt:lpstr>'Смета по ТСН-2001'!Заголовки_для_печати</vt:lpstr>
      <vt:lpstr>'Дефектная ведомость'!Область_печати</vt:lpstr>
      <vt:lpstr>'Смета по ТСН-2001'!Область_печати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user</cp:lastModifiedBy>
  <dcterms:created xsi:type="dcterms:W3CDTF">2019-03-20T13:43:57Z</dcterms:created>
  <dcterms:modified xsi:type="dcterms:W3CDTF">2019-08-13T11:41:06Z</dcterms:modified>
</cp:coreProperties>
</file>